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birminghamcitycouncil-my.sharepoint.com/personal/carron_farnell_birmingham_gov_uk1/Documents/Desktop/"/>
    </mc:Choice>
  </mc:AlternateContent>
  <xr:revisionPtr revIDLastSave="3" documentId="13_ncr:1_{90A3E560-655F-4CF9-8D4A-6E0F62B8585E}" xr6:coauthVersionLast="47" xr6:coauthVersionMax="47" xr10:uidLastSave="{8D71F54F-7D89-44AC-963B-472270B93B0C}"/>
  <workbookProtection workbookAlgorithmName="SHA-512" workbookHashValue="f7d7NToUxCQFj44QD9OtOd9xjN0cgTFmT46TVIpEqIfXDHCMUo9pX6dYLmPhKj3F/1Ib+4eI3sVKkA0BjdlKhg==" workbookSaltValue="qLnIl6yf5Wy3VfWwY0KQsw==" workbookSpinCount="100000" lockStructure="1"/>
  <bookViews>
    <workbookView minimized="1" xWindow="4800" yWindow="1020" windowWidth="14400" windowHeight="7360" tabRatio="832" activeTab="1" xr2:uid="{00000000-000D-0000-FFFF-FFFF00000000}"/>
  </bookViews>
  <sheets>
    <sheet name="Checklist" sheetId="25" r:id="rId1"/>
    <sheet name="1. CFR Return" sheetId="1" r:id="rId2"/>
    <sheet name="Journal" sheetId="20" state="hidden" r:id="rId3"/>
    <sheet name="Revised Outturn" sheetId="10" state="hidden" r:id="rId4"/>
    <sheet name="Payments" sheetId="23" state="hidden" r:id="rId5"/>
    <sheet name="2. Accruals" sheetId="14" r:id="rId6"/>
    <sheet name="Accruals lookup" sheetId="22" state="hidden" r:id="rId7"/>
    <sheet name="Outturn" sheetId="12" state="hidden" r:id="rId8"/>
    <sheet name="%" sheetId="9" state="hidden" r:id="rId9"/>
    <sheet name="Budget after virements" sheetId="11" state="hidden" r:id="rId10"/>
    <sheet name="Lookup" sheetId="7" state="hidden" r:id="rId11"/>
    <sheet name="2024-25 Outturn" sheetId="13" state="hidden" r:id="rId12"/>
    <sheet name="3. School System Report" sheetId="26" r:id="rId13"/>
    <sheet name="4. Establishment" sheetId="3" r:id="rId14"/>
    <sheet name="Advertising &amp; Publicity" sheetId="4" state="hidden" r:id="rId15"/>
    <sheet name="5. Use of Resources" sheetId="29" r:id="rId16"/>
    <sheet name="CPIDs" sheetId="27" r:id="rId17"/>
    <sheet name="RELPTY (Related Parties)" sheetId="28" r:id="rId18"/>
    <sheet name="Journal workings" sheetId="30" state="hidden" r:id="rId19"/>
    <sheet name="Bank clearing" sheetId="5" state="hidden" r:id="rId20"/>
  </sheets>
  <definedNames>
    <definedName name="_xlnm._FilterDatabase" localSheetId="11" hidden="1">'2024-25 Outturn'!$A$6:$DV$68</definedName>
    <definedName name="_xlnm._FilterDatabase" localSheetId="6" hidden="1">'Accruals lookup'!$D$4:$D$211</definedName>
    <definedName name="_xlnm._FilterDatabase" localSheetId="16" hidden="1">CPIDs!$A$1:$J$1339</definedName>
    <definedName name="_xlnm._FilterDatabase" localSheetId="2" hidden="1">Journal!$A$9:$Q$39</definedName>
    <definedName name="_xlnm._FilterDatabase" localSheetId="4" hidden="1">Payments!#REF!</definedName>
    <definedName name="_xlnm._FilterDatabase" localSheetId="17" hidden="1">'RELPTY (Related Parties)'!$A$1:$H$81</definedName>
    <definedName name="aaa" localSheetId="15">#REF!</definedName>
    <definedName name="aaa" localSheetId="16">#REF!</definedName>
    <definedName name="aaa" localSheetId="4">#REF!</definedName>
    <definedName name="aaa" localSheetId="17">#REF!</definedName>
    <definedName name="aaa">#REF!</definedName>
    <definedName name="abcde" localSheetId="15">#REF!</definedName>
    <definedName name="abcde" localSheetId="16">#REF!</definedName>
    <definedName name="abcde" localSheetId="17">#REF!</definedName>
    <definedName name="abcde">#REF!</definedName>
    <definedName name="Accrual" localSheetId="12">#REF!</definedName>
    <definedName name="Accrual">Table1[Accrual]</definedName>
    <definedName name="Accrualsrevised" localSheetId="15">#REF!</definedName>
    <definedName name="Accrualsrevised" localSheetId="16">#REF!</definedName>
    <definedName name="Accrualsrevised" localSheetId="4">#REF!</definedName>
    <definedName name="Accrualsrevised" localSheetId="17">#REF!</definedName>
    <definedName name="Accrualsrevised">#REF!</definedName>
    <definedName name="Adjustment" localSheetId="15">#REF!</definedName>
    <definedName name="Adjustment" localSheetId="16">#REF!</definedName>
    <definedName name="Adjustment" localSheetId="4">#REF!</definedName>
    <definedName name="Adjustment" localSheetId="17">#REF!</definedName>
    <definedName name="Adjustment">#REF!</definedName>
    <definedName name="Adjustments_To_1415_SBS" localSheetId="15">#REF!</definedName>
    <definedName name="Adjustments_To_1415_SBS" localSheetId="16">#REF!</definedName>
    <definedName name="Adjustments_To_1415_SBS" localSheetId="4">#REF!</definedName>
    <definedName name="Adjustments_To_1415_SBS" localSheetId="17">#REF!</definedName>
    <definedName name="Adjustments_To_1415_SBS">#REF!</definedName>
    <definedName name="Adjustments_To_1516_SBS" localSheetId="15">#REF!</definedName>
    <definedName name="Adjustments_To_1516_SBS" localSheetId="16">#REF!</definedName>
    <definedName name="Adjustments_To_1516_SBS" localSheetId="4">#REF!</definedName>
    <definedName name="Adjustments_To_1516_SBS" localSheetId="17">#REF!</definedName>
    <definedName name="Adjustments_To_1516_SBS">#REF!</definedName>
    <definedName name="Adjustments_To_PY_SBS" localSheetId="15">#REF!</definedName>
    <definedName name="Adjustments_To_PY_SBS" localSheetId="16">#REF!</definedName>
    <definedName name="Adjustments_To_PY_SBS" localSheetId="4">#REF!</definedName>
    <definedName name="Adjustments_To_PY_SBS" localSheetId="17">#REF!</definedName>
    <definedName name="Adjustments_To_PY_SBS">#REF!</definedName>
    <definedName name="agrclient" localSheetId="15">#REF!</definedName>
    <definedName name="agrclient" localSheetId="16">#REF!</definedName>
    <definedName name="agrclient" localSheetId="17">#REF!</definedName>
    <definedName name="agrclient">#REF!</definedName>
    <definedName name="All_dist_taper" localSheetId="15">#REF!</definedName>
    <definedName name="All_dist_taper" localSheetId="16">#REF!</definedName>
    <definedName name="All_dist_taper" localSheetId="17">#REF!</definedName>
    <definedName name="All_dist_taper">#REF!</definedName>
    <definedName name="All_distance_threshold" localSheetId="15">#REF!</definedName>
    <definedName name="All_distance_threshold" localSheetId="16">#REF!</definedName>
    <definedName name="All_distance_threshold" localSheetId="4">#REF!</definedName>
    <definedName name="All_distance_threshold" localSheetId="17">#REF!</definedName>
    <definedName name="All_distance_threshold">#REF!</definedName>
    <definedName name="All_PupilNo_threshold" localSheetId="15">#REF!</definedName>
    <definedName name="All_PupilNo_threshold" localSheetId="16">#REF!</definedName>
    <definedName name="All_PupilNo_threshold" localSheetId="4">#REF!</definedName>
    <definedName name="All_PupilNo_threshold" localSheetId="17">#REF!</definedName>
    <definedName name="All_PupilNo_threshold">#REF!</definedName>
    <definedName name="Alt_Gains_Cap" localSheetId="15">#REF!</definedName>
    <definedName name="Alt_Gains_Cap" localSheetId="16">#REF!</definedName>
    <definedName name="Alt_Gains_Cap" localSheetId="4">#REF!</definedName>
    <definedName name="Alt_Gains_Cap" localSheetId="17">#REF!</definedName>
    <definedName name="Alt_Gains_Cap">#REF!</definedName>
    <definedName name="anteprevious_year" localSheetId="15">#REF!</definedName>
    <definedName name="anteprevious_year" localSheetId="16">#REF!</definedName>
    <definedName name="anteprevious_year" localSheetId="17">#REF!</definedName>
    <definedName name="anteprevious_year">#REF!</definedName>
    <definedName name="APRIL" localSheetId="15">#REF!</definedName>
    <definedName name="APRIL" localSheetId="16">#REF!</definedName>
    <definedName name="APRIL" localSheetId="4">#REF!</definedName>
    <definedName name="APRIL" localSheetId="17">#REF!</definedName>
    <definedName name="APRIL">#REF!</definedName>
    <definedName name="AUGUST" localSheetId="15">#REF!</definedName>
    <definedName name="AUGUST" localSheetId="16">#REF!</definedName>
    <definedName name="AUGUST" localSheetId="4">#REF!</definedName>
    <definedName name="AUGUST" localSheetId="17">#REF!</definedName>
    <definedName name="AUGUST">#REF!</definedName>
    <definedName name="AWPU_KS3_Rate" localSheetId="15">#REF!</definedName>
    <definedName name="AWPU_KS3_Rate" localSheetId="16">#REF!</definedName>
    <definedName name="AWPU_KS3_Rate" localSheetId="4">#REF!</definedName>
    <definedName name="AWPU_KS3_Rate" localSheetId="17">#REF!</definedName>
    <definedName name="AWPU_KS3_Rate">#REF!</definedName>
    <definedName name="AWPU_KS4_Rate" localSheetId="15">#REF!</definedName>
    <definedName name="AWPU_KS4_Rate" localSheetId="16">#REF!</definedName>
    <definedName name="AWPU_KS4_Rate" localSheetId="4">#REF!</definedName>
    <definedName name="AWPU_KS4_Rate" localSheetId="17">#REF!</definedName>
    <definedName name="AWPU_KS4_Rate">#REF!</definedName>
    <definedName name="AWPU_Pri_Rate" localSheetId="15">#REF!</definedName>
    <definedName name="AWPU_Pri_Rate" localSheetId="16">#REF!</definedName>
    <definedName name="AWPU_Pri_Rate" localSheetId="4">#REF!</definedName>
    <definedName name="AWPU_Pri_Rate" localSheetId="17">#REF!</definedName>
    <definedName name="AWPU_Pri_Rate">#REF!</definedName>
    <definedName name="AWPU_Primary_DD_rate" localSheetId="15">#REF!</definedName>
    <definedName name="AWPU_Primary_DD_rate" localSheetId="16">#REF!</definedName>
    <definedName name="AWPU_Primary_DD_rate" localSheetId="4">#REF!</definedName>
    <definedName name="AWPU_Primary_DD_rate" localSheetId="17">#REF!</definedName>
    <definedName name="AWPU_Primary_DD_rate">#REF!</definedName>
    <definedName name="AWPU_Sec_DD_rate" localSheetId="15">#REF!</definedName>
    <definedName name="AWPU_Sec_DD_rate" localSheetId="16">#REF!</definedName>
    <definedName name="AWPU_Sec_DD_rate" localSheetId="4">#REF!</definedName>
    <definedName name="AWPU_Sec_DD_rate" localSheetId="17">#REF!</definedName>
    <definedName name="AWPU_Sec_DD_rate">#REF!</definedName>
    <definedName name="BalanceSheet" localSheetId="15">#REF!</definedName>
    <definedName name="BalanceSheet" localSheetId="16">#REF!</definedName>
    <definedName name="BalanceSheet" localSheetId="4">#REF!</definedName>
    <definedName name="BalanceSheet" localSheetId="17">#REF!</definedName>
    <definedName name="BalanceSheet">#REF!</definedName>
    <definedName name="BANK" localSheetId="15">#REF!</definedName>
    <definedName name="BANK" localSheetId="16">#REF!</definedName>
    <definedName name="BANK" localSheetId="4">#REF!</definedName>
    <definedName name="BANK" localSheetId="17">#REF!</definedName>
    <definedName name="BANK">#REF!</definedName>
    <definedName name="BlockTransfersDSGSchoolsBlock" localSheetId="15">#REF!</definedName>
    <definedName name="BlockTransfersDSGSchoolsBlock" localSheetId="16">#REF!</definedName>
    <definedName name="BlockTransfersDSGSchoolsBlock" localSheetId="17">#REF!</definedName>
    <definedName name="BlockTransfersDSGSchoolsBlock">#REF!</definedName>
    <definedName name="BUDGET" localSheetId="15">#REF!</definedName>
    <definedName name="BUDGET" localSheetId="16">#REF!</definedName>
    <definedName name="BUDGET" localSheetId="4">#REF!</definedName>
    <definedName name="BUDGET" localSheetId="17">#REF!</definedName>
    <definedName name="BUDGET">#REF!</definedName>
    <definedName name="BUDGET94" localSheetId="15">#REF!</definedName>
    <definedName name="BUDGET94" localSheetId="16">#REF!</definedName>
    <definedName name="BUDGET94" localSheetId="4">#REF!</definedName>
    <definedName name="BUDGET94" localSheetId="17">#REF!</definedName>
    <definedName name="BUDGET94">#REF!</definedName>
    <definedName name="Capping_Scaling_YesNo" localSheetId="15">#REF!</definedName>
    <definedName name="Capping_Scaling_YesNo" localSheetId="16">#REF!</definedName>
    <definedName name="Capping_Scaling_YesNo" localSheetId="4">#REF!</definedName>
    <definedName name="Capping_Scaling_YesNo" localSheetId="17">#REF!</definedName>
    <definedName name="Capping_Scaling_YesNo">#REF!</definedName>
    <definedName name="Ceiling" localSheetId="15">#REF!</definedName>
    <definedName name="Ceiling" localSheetId="16">#REF!</definedName>
    <definedName name="Ceiling" localSheetId="4">#REF!</definedName>
    <definedName name="Ceiling" localSheetId="17">#REF!</definedName>
    <definedName name="Ceiling">#REF!</definedName>
    <definedName name="column" localSheetId="15">#REF!</definedName>
    <definedName name="column" localSheetId="16">#REF!</definedName>
    <definedName name="column" localSheetId="4">#REF!</definedName>
    <definedName name="column" localSheetId="17">#REF!</definedName>
    <definedName name="column">#REF!</definedName>
    <definedName name="CommentaryAdditionalFundingFromHN" localSheetId="15">#REF!</definedName>
    <definedName name="CommentaryAdditionalFundingFromHN" localSheetId="16">#REF!</definedName>
    <definedName name="CommentaryAdditionalFundingFromHN" localSheetId="17">#REF!</definedName>
    <definedName name="CommentaryAdditionalFundingFromHN">#REF!</definedName>
    <definedName name="CommentaryFallingRollsFund" localSheetId="15">#REF!</definedName>
    <definedName name="CommentaryFallingRollsFund" localSheetId="16">#REF!</definedName>
    <definedName name="CommentaryFallingRollsFund" localSheetId="17">#REF!</definedName>
    <definedName name="CommentaryFallingRollsFund">#REF!</definedName>
    <definedName name="CommentaryGrowth" localSheetId="15">#REF!</definedName>
    <definedName name="CommentaryGrowth" localSheetId="16">#REF!</definedName>
    <definedName name="CommentaryGrowth" localSheetId="17">#REF!</definedName>
    <definedName name="CommentaryGrowth">#REF!</definedName>
    <definedName name="CommentaryPFI" localSheetId="15">#REF!</definedName>
    <definedName name="CommentaryPFI" localSheetId="16">#REF!</definedName>
    <definedName name="CommentaryPFI" localSheetId="17">#REF!</definedName>
    <definedName name="CommentaryPFI">#REF!</definedName>
    <definedName name="CostCentre" localSheetId="15">#REF!</definedName>
    <definedName name="CostCentre" localSheetId="16">#REF!</definedName>
    <definedName name="CostCentre" localSheetId="4">#REF!</definedName>
    <definedName name="CostCentre" localSheetId="17">#REF!</definedName>
    <definedName name="CostCentre">#REF!</definedName>
    <definedName name="Creditors">Table2[Creditors]</definedName>
    <definedName name="current_year" localSheetId="15">#REF!</definedName>
    <definedName name="current_year" localSheetId="16">#REF!</definedName>
    <definedName name="current_year" localSheetId="17">#REF!</definedName>
    <definedName name="current_year">#REF!</definedName>
    <definedName name="current_year_full" localSheetId="15">#REF!</definedName>
    <definedName name="current_year_full" localSheetId="16">#REF!</definedName>
    <definedName name="current_year_full" localSheetId="17">#REF!</definedName>
    <definedName name="current_year_full">#REF!</definedName>
    <definedName name="CY_MFG_Exclusion_Totals" localSheetId="15">#REF!</definedName>
    <definedName name="CY_MFG_Exclusion_Totals" localSheetId="16">#REF!</definedName>
    <definedName name="CY_MFG_Exclusion_Totals" localSheetId="17">#REF!</definedName>
    <definedName name="CY_MFG_Exclusion_Totals">#REF!</definedName>
    <definedName name="Debtors">Table3[Debtors]</definedName>
    <definedName name="DECEMBER" localSheetId="15">#REF!</definedName>
    <definedName name="DECEMBER" localSheetId="16">#REF!</definedName>
    <definedName name="DECEMBER" localSheetId="4">#REF!</definedName>
    <definedName name="DECEMBER" localSheetId="17">#REF!</definedName>
    <definedName name="DECEMBER">#REF!</definedName>
    <definedName name="dsource" localSheetId="15">#REF!</definedName>
    <definedName name="dsource" localSheetId="16">#REF!</definedName>
    <definedName name="dsource" localSheetId="17">#REF!</definedName>
    <definedName name="dsource">#REF!</definedName>
    <definedName name="EAL_Pri" localSheetId="15">#REF!</definedName>
    <definedName name="EAL_Pri" localSheetId="16">#REF!</definedName>
    <definedName name="EAL_Pri" localSheetId="4">#REF!</definedName>
    <definedName name="EAL_Pri" localSheetId="17">#REF!</definedName>
    <definedName name="EAL_Pri">#REF!</definedName>
    <definedName name="EAL_Pri_DD_rate" localSheetId="15">#REF!</definedName>
    <definedName name="EAL_Pri_DD_rate" localSheetId="16">#REF!</definedName>
    <definedName name="EAL_Pri_DD_rate" localSheetId="4">#REF!</definedName>
    <definedName name="EAL_Pri_DD_rate" localSheetId="17">#REF!</definedName>
    <definedName name="EAL_Pri_DD_rate">#REF!</definedName>
    <definedName name="EAL_Pri_Option" localSheetId="15">#REF!</definedName>
    <definedName name="EAL_Pri_Option" localSheetId="16">#REF!</definedName>
    <definedName name="EAL_Pri_Option" localSheetId="4">#REF!</definedName>
    <definedName name="EAL_Pri_Option" localSheetId="17">#REF!</definedName>
    <definedName name="EAL_Pri_Option">#REF!</definedName>
    <definedName name="EAL_Sec" localSheetId="15">#REF!</definedName>
    <definedName name="EAL_Sec" localSheetId="16">#REF!</definedName>
    <definedName name="EAL_Sec" localSheetId="4">#REF!</definedName>
    <definedName name="EAL_Sec" localSheetId="17">#REF!</definedName>
    <definedName name="EAL_Sec">#REF!</definedName>
    <definedName name="EAL_Sec_DD_rate" localSheetId="15">#REF!</definedName>
    <definedName name="EAL_Sec_DD_rate" localSheetId="16">#REF!</definedName>
    <definedName name="EAL_Sec_DD_rate" localSheetId="4">#REF!</definedName>
    <definedName name="EAL_Sec_DD_rate" localSheetId="17">#REF!</definedName>
    <definedName name="EAL_Sec_DD_rate">#REF!</definedName>
    <definedName name="EAL_Sec_Option" localSheetId="15">#REF!</definedName>
    <definedName name="EAL_Sec_Option" localSheetId="16">#REF!</definedName>
    <definedName name="EAL_Sec_Option" localSheetId="4">#REF!</definedName>
    <definedName name="EAL_Sec_Option" localSheetId="17">#REF!</definedName>
    <definedName name="EAL_Sec_Option">#REF!</definedName>
    <definedName name="EarlyYears" localSheetId="15">#REF!</definedName>
    <definedName name="EarlyYears" localSheetId="16">#REF!</definedName>
    <definedName name="EarlyYears" localSheetId="4">#REF!</definedName>
    <definedName name="EarlyYears" localSheetId="17">#REF!</definedName>
    <definedName name="EarlyYears">#REF!</definedName>
    <definedName name="Ever6_Pri_DD_Rate" localSheetId="15">#REF!</definedName>
    <definedName name="Ever6_Pri_DD_Rate" localSheetId="16">#REF!</definedName>
    <definedName name="Ever6_Pri_DD_Rate" localSheetId="4">#REF!</definedName>
    <definedName name="Ever6_Pri_DD_Rate" localSheetId="17">#REF!</definedName>
    <definedName name="Ever6_Pri_DD_Rate">#REF!</definedName>
    <definedName name="Ever6_pri_rate" localSheetId="15">#REF!</definedName>
    <definedName name="Ever6_pri_rate" localSheetId="16">#REF!</definedName>
    <definedName name="Ever6_pri_rate" localSheetId="4">#REF!</definedName>
    <definedName name="Ever6_pri_rate" localSheetId="17">#REF!</definedName>
    <definedName name="Ever6_pri_rate">#REF!</definedName>
    <definedName name="Ever6_Sec_DD_Rate" localSheetId="15">#REF!</definedName>
    <definedName name="Ever6_Sec_DD_Rate" localSheetId="16">#REF!</definedName>
    <definedName name="Ever6_Sec_DD_Rate" localSheetId="4">#REF!</definedName>
    <definedName name="Ever6_Sec_DD_Rate" localSheetId="17">#REF!</definedName>
    <definedName name="Ever6_Sec_DD_Rate">#REF!</definedName>
    <definedName name="Ever6_sec_rate" localSheetId="15">#REF!</definedName>
    <definedName name="Ever6_sec_rate" localSheetId="16">#REF!</definedName>
    <definedName name="Ever6_sec_rate" localSheetId="4">#REF!</definedName>
    <definedName name="Ever6_sec_rate" localSheetId="17">#REF!</definedName>
    <definedName name="Ever6_sec_rate">#REF!</definedName>
    <definedName name="Exc_Cir1_Total" localSheetId="15">#REF!</definedName>
    <definedName name="Exc_Cir1_Total" localSheetId="16">#REF!</definedName>
    <definedName name="Exc_Cir1_Total" localSheetId="4">#REF!</definedName>
    <definedName name="Exc_Cir1_Total" localSheetId="17">#REF!</definedName>
    <definedName name="Exc_Cir1_Total">#REF!</definedName>
    <definedName name="Exc_Cir2_Total" localSheetId="15">#REF!</definedName>
    <definedName name="Exc_Cir2_Total" localSheetId="16">#REF!</definedName>
    <definedName name="Exc_Cir2_Total" localSheetId="4">#REF!</definedName>
    <definedName name="Exc_Cir2_Total" localSheetId="17">#REF!</definedName>
    <definedName name="Exc_Cir2_Total">#REF!</definedName>
    <definedName name="Exc_Cir3_Total" localSheetId="15">#REF!</definedName>
    <definedName name="Exc_Cir3_Total" localSheetId="16">#REF!</definedName>
    <definedName name="Exc_Cir3_Total" localSheetId="4">#REF!</definedName>
    <definedName name="Exc_Cir3_Total" localSheetId="17">#REF!</definedName>
    <definedName name="Exc_Cir3_Total">#REF!</definedName>
    <definedName name="Exc_Cir4_Total" localSheetId="15">#REF!</definedName>
    <definedName name="Exc_Cir4_Total" localSheetId="16">#REF!</definedName>
    <definedName name="Exc_Cir4_Total" localSheetId="4">#REF!</definedName>
    <definedName name="Exc_Cir4_Total" localSheetId="17">#REF!</definedName>
    <definedName name="Exc_Cir4_Total">#REF!</definedName>
    <definedName name="Exc_Cir5_Total" localSheetId="15">#REF!</definedName>
    <definedName name="Exc_Cir5_Total" localSheetId="16">#REF!</definedName>
    <definedName name="Exc_Cir5_Total" localSheetId="4">#REF!</definedName>
    <definedName name="Exc_Cir5_Total" localSheetId="17">#REF!</definedName>
    <definedName name="Exc_Cir5_Total">#REF!</definedName>
    <definedName name="Exc_Cir6_Total" localSheetId="15">#REF!</definedName>
    <definedName name="Exc_Cir6_Total" localSheetId="16">#REF!</definedName>
    <definedName name="Exc_Cir6_Total" localSheetId="4">#REF!</definedName>
    <definedName name="Exc_Cir6_Total" localSheetId="17">#REF!</definedName>
    <definedName name="Exc_Cir6_Total">#REF!</definedName>
    <definedName name="Exc_Cir7_Total" localSheetId="15">#REF!</definedName>
    <definedName name="Exc_Cir7_Total" localSheetId="16">#REF!</definedName>
    <definedName name="Exc_Cir7_Total" localSheetId="4">#REF!</definedName>
    <definedName name="Exc_Cir7_Total" localSheetId="17">#REF!</definedName>
    <definedName name="Exc_Cir7_Total">#REF!</definedName>
    <definedName name="Excel_BuiltIn__FilterDatabase_3">"['Maintained Schools'.$A$1:.$H$11636]"</definedName>
    <definedName name="Excel_BuiltIn__FilterDatabase_4">"[Academies.$A$1:.$H$6222]"</definedName>
    <definedName name="Excel_BuiltIn__FilterDatabase_5">"[NMSS.$A$1:.$H$56]"</definedName>
    <definedName name="FEBRUARY">#REF!</definedName>
    <definedName name="File_Name" localSheetId="15">#REF!</definedName>
    <definedName name="File_Name" localSheetId="16">#REF!</definedName>
    <definedName name="File_Name" localSheetId="4">#REF!</definedName>
    <definedName name="File_Name" localSheetId="17">#REF!</definedName>
    <definedName name="File_Name">#REF!</definedName>
    <definedName name="File_Type" localSheetId="15">#REF!</definedName>
    <definedName name="File_Type" localSheetId="16">#REF!</definedName>
    <definedName name="File_Type" localSheetId="4">#REF!</definedName>
    <definedName name="File_Type" localSheetId="17">#REF!</definedName>
    <definedName name="File_Type">#REF!</definedName>
    <definedName name="Fringe_multiplier" localSheetId="15">#REF!</definedName>
    <definedName name="Fringe_multiplier" localSheetId="16">#REF!</definedName>
    <definedName name="Fringe_multiplier" localSheetId="17">#REF!</definedName>
    <definedName name="Fringe_multiplier">#REF!</definedName>
    <definedName name="Fringe_Total" localSheetId="15">#REF!</definedName>
    <definedName name="Fringe_Total" localSheetId="16">#REF!</definedName>
    <definedName name="Fringe_Total" localSheetId="4">#REF!</definedName>
    <definedName name="Fringe_Total" localSheetId="17">#REF!</definedName>
    <definedName name="Fringe_Total">#REF!</definedName>
    <definedName name="FSM_Pri_DD_rate" localSheetId="15">#REF!</definedName>
    <definedName name="FSM_Pri_DD_rate" localSheetId="16">#REF!</definedName>
    <definedName name="FSM_Pri_DD_rate" localSheetId="4">#REF!</definedName>
    <definedName name="FSM_Pri_DD_rate" localSheetId="17">#REF!</definedName>
    <definedName name="FSM_Pri_DD_rate">#REF!</definedName>
    <definedName name="FSM_Pri_Option" localSheetId="15">#REF!</definedName>
    <definedName name="FSM_Pri_Option" localSheetId="16">#REF!</definedName>
    <definedName name="FSM_Pri_Option" localSheetId="4">#REF!</definedName>
    <definedName name="FSM_Pri_Option" localSheetId="17">#REF!</definedName>
    <definedName name="FSM_Pri_Option">#REF!</definedName>
    <definedName name="FSM_Pri_Rate" localSheetId="15">#REF!</definedName>
    <definedName name="FSM_Pri_Rate" localSheetId="16">#REF!</definedName>
    <definedName name="FSM_Pri_Rate" localSheetId="4">#REF!</definedName>
    <definedName name="FSM_Pri_Rate" localSheetId="17">#REF!</definedName>
    <definedName name="FSM_Pri_Rate">#REF!</definedName>
    <definedName name="FSM_Pri_Rate_2" localSheetId="15">#REF!</definedName>
    <definedName name="FSM_Pri_Rate_2" localSheetId="16">#REF!</definedName>
    <definedName name="FSM_Pri_Rate_2" localSheetId="4">#REF!</definedName>
    <definedName name="FSM_Pri_Rate_2" localSheetId="17">#REF!</definedName>
    <definedName name="FSM_Pri_Rate_2">#REF!</definedName>
    <definedName name="FSM_Sec_DD_rate" localSheetId="15">#REF!</definedName>
    <definedName name="FSM_Sec_DD_rate" localSheetId="16">#REF!</definedName>
    <definedName name="FSM_Sec_DD_rate" localSheetId="4">#REF!</definedName>
    <definedName name="FSM_Sec_DD_rate" localSheetId="17">#REF!</definedName>
    <definedName name="FSM_Sec_DD_rate">#REF!</definedName>
    <definedName name="FSM_Sec_Option" localSheetId="15">#REF!</definedName>
    <definedName name="FSM_Sec_Option" localSheetId="16">#REF!</definedName>
    <definedName name="FSM_Sec_Option" localSheetId="4">#REF!</definedName>
    <definedName name="FSM_Sec_Option" localSheetId="17">#REF!</definedName>
    <definedName name="FSM_Sec_Option">#REF!</definedName>
    <definedName name="FSM_Sec_Rate" localSheetId="15">#REF!</definedName>
    <definedName name="FSM_Sec_Rate" localSheetId="16">#REF!</definedName>
    <definedName name="FSM_Sec_Rate" localSheetId="4">#REF!</definedName>
    <definedName name="FSM_Sec_Rate" localSheetId="17">#REF!</definedName>
    <definedName name="FSM_Sec_Rate">#REF!</definedName>
    <definedName name="Funding_Floor" localSheetId="15">#REF!</definedName>
    <definedName name="Funding_Floor" localSheetId="16">#REF!</definedName>
    <definedName name="Funding_Floor" localSheetId="4">#REF!</definedName>
    <definedName name="Funding_Floor" localSheetId="17">#REF!</definedName>
    <definedName name="Funding_Floor">#REF!</definedName>
    <definedName name="Funding_Floor_Adjustment" localSheetId="15">#REF!</definedName>
    <definedName name="Funding_Floor_Adjustment" localSheetId="16">#REF!</definedName>
    <definedName name="Funding_Floor_Adjustment" localSheetId="4">#REF!</definedName>
    <definedName name="Funding_Floor_Adjustment" localSheetId="17">#REF!</definedName>
    <definedName name="Funding_Floor_Adjustment">#REF!</definedName>
    <definedName name="gfd" localSheetId="15">#REF!</definedName>
    <definedName name="gfd" localSheetId="16">#REF!</definedName>
    <definedName name="gfd" localSheetId="4">#REF!</definedName>
    <definedName name="gfd" localSheetId="17">#REF!</definedName>
    <definedName name="gfd">#REF!</definedName>
    <definedName name="glpage1" localSheetId="15">#REF!</definedName>
    <definedName name="glpage1" localSheetId="16">#REF!</definedName>
    <definedName name="glpage1" localSheetId="4">#REF!</definedName>
    <definedName name="glpage1" localSheetId="17">#REF!</definedName>
    <definedName name="glpage1">#REF!</definedName>
    <definedName name="glpage2" localSheetId="15">#REF!</definedName>
    <definedName name="glpage2" localSheetId="16">#REF!</definedName>
    <definedName name="glpage2" localSheetId="4">#REF!</definedName>
    <definedName name="glpage2" localSheetId="17">#REF!</definedName>
    <definedName name="glpage2">#REF!</definedName>
    <definedName name="glsum" localSheetId="15">#REF!</definedName>
    <definedName name="glsum" localSheetId="16">#REF!</definedName>
    <definedName name="glsum" localSheetId="4">#REF!</definedName>
    <definedName name="glsum" localSheetId="17">#REF!</definedName>
    <definedName name="glsum">#REF!</definedName>
    <definedName name="growthfunding" localSheetId="15">#REF!</definedName>
    <definedName name="growthfunding" localSheetId="16">#REF!</definedName>
    <definedName name="growthfunding" localSheetId="4">#REF!</definedName>
    <definedName name="growthfunding" localSheetId="17">#REF!</definedName>
    <definedName name="growthfunding">#REF!</definedName>
    <definedName name="IA_amalgamation" localSheetId="15">#REF!</definedName>
    <definedName name="IA_amalgamation" localSheetId="16">#REF!</definedName>
    <definedName name="IA_amalgamation" localSheetId="17">#REF!</definedName>
    <definedName name="IA_amalgamation">#REF!</definedName>
    <definedName name="IA_closed_preApril" localSheetId="15">#REF!</definedName>
    <definedName name="IA_closed_preApril" localSheetId="16">#REF!</definedName>
    <definedName name="IA_closed_preApril" localSheetId="17">#REF!</definedName>
    <definedName name="IA_closed_preApril">#REF!</definedName>
    <definedName name="IA_conversion" localSheetId="15">#REF!</definedName>
    <definedName name="IA_conversion" localSheetId="16">#REF!</definedName>
    <definedName name="IA_conversion" localSheetId="17">#REF!</definedName>
    <definedName name="IA_conversion">#REF!</definedName>
    <definedName name="IA_new_free_school" localSheetId="15">#REF!</definedName>
    <definedName name="IA_new_free_school" localSheetId="16">#REF!</definedName>
    <definedName name="IA_new_free_school" localSheetId="17">#REF!</definedName>
    <definedName name="IA_new_free_school">#REF!</definedName>
    <definedName name="IA_NOR_change" localSheetId="15">#REF!</definedName>
    <definedName name="IA_NOR_change" localSheetId="16">#REF!</definedName>
    <definedName name="IA_NOR_change" localSheetId="17">#REF!</definedName>
    <definedName name="IA_NOR_change">#REF!</definedName>
    <definedName name="IA_open_postApril" localSheetId="15">#REF!</definedName>
    <definedName name="IA_open_postApril" localSheetId="16">#REF!</definedName>
    <definedName name="IA_open_postApril" localSheetId="17">#REF!</definedName>
    <definedName name="IA_open_postApril">#REF!</definedName>
    <definedName name="IA_open_preApril" localSheetId="15">#REF!</definedName>
    <definedName name="IA_open_preApril" localSheetId="16">#REF!</definedName>
    <definedName name="IA_open_preApril" localSheetId="17">#REF!</definedName>
    <definedName name="IA_open_preApril">#REF!</definedName>
    <definedName name="IDACI_B1_Pri" localSheetId="15">#REF!</definedName>
    <definedName name="IDACI_B1_Pri" localSheetId="16">#REF!</definedName>
    <definedName name="IDACI_B1_Pri" localSheetId="4">#REF!</definedName>
    <definedName name="IDACI_B1_Pri" localSheetId="17">#REF!</definedName>
    <definedName name="IDACI_B1_Pri">#REF!</definedName>
    <definedName name="IDACI_B1_Pri_DD_rate" localSheetId="15">#REF!</definedName>
    <definedName name="IDACI_B1_Pri_DD_rate" localSheetId="16">#REF!</definedName>
    <definedName name="IDACI_B1_Pri_DD_rate" localSheetId="4">#REF!</definedName>
    <definedName name="IDACI_B1_Pri_DD_rate" localSheetId="17">#REF!</definedName>
    <definedName name="IDACI_B1_Pri_DD_rate">#REF!</definedName>
    <definedName name="IDACI_B1_Sec" localSheetId="15">#REF!</definedName>
    <definedName name="IDACI_B1_Sec" localSheetId="16">#REF!</definedName>
    <definedName name="IDACI_B1_Sec" localSheetId="4">#REF!</definedName>
    <definedName name="IDACI_B1_Sec" localSheetId="17">#REF!</definedName>
    <definedName name="IDACI_B1_Sec">#REF!</definedName>
    <definedName name="IDACI_B1_Sec_DD_rate" localSheetId="15">#REF!</definedName>
    <definedName name="IDACI_B1_Sec_DD_rate" localSheetId="16">#REF!</definedName>
    <definedName name="IDACI_B1_Sec_DD_rate" localSheetId="4">#REF!</definedName>
    <definedName name="IDACI_B1_Sec_DD_rate" localSheetId="17">#REF!</definedName>
    <definedName name="IDACI_B1_Sec_DD_rate">#REF!</definedName>
    <definedName name="IDACI_B2_Pri" localSheetId="15">#REF!</definedName>
    <definedName name="IDACI_B2_Pri" localSheetId="16">#REF!</definedName>
    <definedName name="IDACI_B2_Pri" localSheetId="4">#REF!</definedName>
    <definedName name="IDACI_B2_Pri" localSheetId="17">#REF!</definedName>
    <definedName name="IDACI_B2_Pri">#REF!</definedName>
    <definedName name="IDACI_B2_Pri_DD_rate" localSheetId="15">#REF!</definedName>
    <definedName name="IDACI_B2_Pri_DD_rate" localSheetId="16">#REF!</definedName>
    <definedName name="IDACI_B2_Pri_DD_rate" localSheetId="4">#REF!</definedName>
    <definedName name="IDACI_B2_Pri_DD_rate" localSheetId="17">#REF!</definedName>
    <definedName name="IDACI_B2_Pri_DD_rate">#REF!</definedName>
    <definedName name="IDACI_B2_Sec" localSheetId="15">#REF!</definedName>
    <definedName name="IDACI_B2_Sec" localSheetId="16">#REF!</definedName>
    <definedName name="IDACI_B2_Sec" localSheetId="4">#REF!</definedName>
    <definedName name="IDACI_B2_Sec" localSheetId="17">#REF!</definedName>
    <definedName name="IDACI_B2_Sec">#REF!</definedName>
    <definedName name="IDACI_B2_Sec_DD_rate" localSheetId="15">#REF!</definedName>
    <definedName name="IDACI_B2_Sec_DD_rate" localSheetId="16">#REF!</definedName>
    <definedName name="IDACI_B2_Sec_DD_rate" localSheetId="4">#REF!</definedName>
    <definedName name="IDACI_B2_Sec_DD_rate" localSheetId="17">#REF!</definedName>
    <definedName name="IDACI_B2_Sec_DD_rate">#REF!</definedName>
    <definedName name="IDACI_B3_Pri" localSheetId="15">#REF!</definedName>
    <definedName name="IDACI_B3_Pri" localSheetId="16">#REF!</definedName>
    <definedName name="IDACI_B3_Pri" localSheetId="4">#REF!</definedName>
    <definedName name="IDACI_B3_Pri" localSheetId="17">#REF!</definedName>
    <definedName name="IDACI_B3_Pri">#REF!</definedName>
    <definedName name="IDACI_B3_Pri_DD_rate" localSheetId="15">#REF!</definedName>
    <definedName name="IDACI_B3_Pri_DD_rate" localSheetId="16">#REF!</definedName>
    <definedName name="IDACI_B3_Pri_DD_rate" localSheetId="4">#REF!</definedName>
    <definedName name="IDACI_B3_Pri_DD_rate" localSheetId="17">#REF!</definedName>
    <definedName name="IDACI_B3_Pri_DD_rate">#REF!</definedName>
    <definedName name="IDACI_B3_Sec" localSheetId="15">#REF!</definedName>
    <definedName name="IDACI_B3_Sec" localSheetId="16">#REF!</definedName>
    <definedName name="IDACI_B3_Sec" localSheetId="4">#REF!</definedName>
    <definedName name="IDACI_B3_Sec" localSheetId="17">#REF!</definedName>
    <definedName name="IDACI_B3_Sec">#REF!</definedName>
    <definedName name="IDACI_B3_Sec_DD_rate" localSheetId="15">#REF!</definedName>
    <definedName name="IDACI_B3_Sec_DD_rate" localSheetId="16">#REF!</definedName>
    <definedName name="IDACI_B3_Sec_DD_rate" localSheetId="4">#REF!</definedName>
    <definedName name="IDACI_B3_Sec_DD_rate" localSheetId="17">#REF!</definedName>
    <definedName name="IDACI_B3_Sec_DD_rate">#REF!</definedName>
    <definedName name="IDACI_B4_Pri" localSheetId="15">#REF!</definedName>
    <definedName name="IDACI_B4_Pri" localSheetId="16">#REF!</definedName>
    <definedName name="IDACI_B4_Pri" localSheetId="4">#REF!</definedName>
    <definedName name="IDACI_B4_Pri" localSheetId="17">#REF!</definedName>
    <definedName name="IDACI_B4_Pri">#REF!</definedName>
    <definedName name="IDACI_B4_Pri_DD_rate" localSheetId="15">#REF!</definedName>
    <definedName name="IDACI_B4_Pri_DD_rate" localSheetId="16">#REF!</definedName>
    <definedName name="IDACI_B4_Pri_DD_rate" localSheetId="4">#REF!</definedName>
    <definedName name="IDACI_B4_Pri_DD_rate" localSheetId="17">#REF!</definedName>
    <definedName name="IDACI_B4_Pri_DD_rate">#REF!</definedName>
    <definedName name="IDACI_B4_Sec" localSheetId="15">#REF!</definedName>
    <definedName name="IDACI_B4_Sec" localSheetId="16">#REF!</definedName>
    <definedName name="IDACI_B4_Sec" localSheetId="4">#REF!</definedName>
    <definedName name="IDACI_B4_Sec" localSheetId="17">#REF!</definedName>
    <definedName name="IDACI_B4_Sec">#REF!</definedName>
    <definedName name="IDACI_B4_Sec_DD_rate" localSheetId="15">#REF!</definedName>
    <definedName name="IDACI_B4_Sec_DD_rate" localSheetId="16">#REF!</definedName>
    <definedName name="IDACI_B4_Sec_DD_rate" localSheetId="4">#REF!</definedName>
    <definedName name="IDACI_B4_Sec_DD_rate" localSheetId="17">#REF!</definedName>
    <definedName name="IDACI_B4_Sec_DD_rate">#REF!</definedName>
    <definedName name="IDACI_B5_Pri" localSheetId="15">#REF!</definedName>
    <definedName name="IDACI_B5_Pri" localSheetId="16">#REF!</definedName>
    <definedName name="IDACI_B5_Pri" localSheetId="4">#REF!</definedName>
    <definedName name="IDACI_B5_Pri" localSheetId="17">#REF!</definedName>
    <definedName name="IDACI_B5_Pri">#REF!</definedName>
    <definedName name="IDACI_B5_Pri_DD_rate" localSheetId="15">#REF!</definedName>
    <definedName name="IDACI_B5_Pri_DD_rate" localSheetId="16">#REF!</definedName>
    <definedName name="IDACI_B5_Pri_DD_rate" localSheetId="4">#REF!</definedName>
    <definedName name="IDACI_B5_Pri_DD_rate" localSheetId="17">#REF!</definedName>
    <definedName name="IDACI_B5_Pri_DD_rate">#REF!</definedName>
    <definedName name="IDACI_B5_Sec" localSheetId="15">#REF!</definedName>
    <definedName name="IDACI_B5_Sec" localSheetId="16">#REF!</definedName>
    <definedName name="IDACI_B5_Sec" localSheetId="4">#REF!</definedName>
    <definedName name="IDACI_B5_Sec" localSheetId="17">#REF!</definedName>
    <definedName name="IDACI_B5_Sec">#REF!</definedName>
    <definedName name="IDACI_B5_Sec_DD_rate" localSheetId="15">#REF!</definedName>
    <definedName name="IDACI_B5_Sec_DD_rate" localSheetId="16">#REF!</definedName>
    <definedName name="IDACI_B5_Sec_DD_rate" localSheetId="4">#REF!</definedName>
    <definedName name="IDACI_B5_Sec_DD_rate" localSheetId="17">#REF!</definedName>
    <definedName name="IDACI_B5_Sec_DD_rate">#REF!</definedName>
    <definedName name="IDACI_B6_Pri" localSheetId="15">#REF!</definedName>
    <definedName name="IDACI_B6_Pri" localSheetId="16">#REF!</definedName>
    <definedName name="IDACI_B6_Pri" localSheetId="4">#REF!</definedName>
    <definedName name="IDACI_B6_Pri" localSheetId="17">#REF!</definedName>
    <definedName name="IDACI_B6_Pri">#REF!</definedName>
    <definedName name="IDACI_B6_Pri_DD_rate" localSheetId="15">#REF!</definedName>
    <definedName name="IDACI_B6_Pri_DD_rate" localSheetId="16">#REF!</definedName>
    <definedName name="IDACI_B6_Pri_DD_rate" localSheetId="4">#REF!</definedName>
    <definedName name="IDACI_B6_Pri_DD_rate" localSheetId="17">#REF!</definedName>
    <definedName name="IDACI_B6_Pri_DD_rate">#REF!</definedName>
    <definedName name="IDACI_B6_Sec" localSheetId="15">#REF!</definedName>
    <definedName name="IDACI_B6_Sec" localSheetId="16">#REF!</definedName>
    <definedName name="IDACI_B6_Sec" localSheetId="4">#REF!</definedName>
    <definedName name="IDACI_B6_Sec" localSheetId="17">#REF!</definedName>
    <definedName name="IDACI_B6_Sec">#REF!</definedName>
    <definedName name="IDACI_B6_Sec_DD_rate" localSheetId="15">#REF!</definedName>
    <definedName name="IDACI_B6_Sec_DD_rate" localSheetId="16">#REF!</definedName>
    <definedName name="IDACI_B6_Sec_DD_rate" localSheetId="4">#REF!</definedName>
    <definedName name="IDACI_B6_Sec_DD_rate" localSheetId="17">#REF!</definedName>
    <definedName name="IDACI_B6_Sec_DD_rate">#REF!</definedName>
    <definedName name="INCOME" localSheetId="15">#REF!</definedName>
    <definedName name="INCOME" localSheetId="16">#REF!</definedName>
    <definedName name="INCOME" localSheetId="4">#REF!</definedName>
    <definedName name="INCOME" localSheetId="17">#REF!</definedName>
    <definedName name="INCOME">#REF!</definedName>
    <definedName name="Income_in_advance">Table6[Income in advance]</definedName>
    <definedName name="INCOME94" localSheetId="15">#REF!</definedName>
    <definedName name="INCOME94" localSheetId="16">#REF!</definedName>
    <definedName name="INCOME94" localSheetId="4">#REF!</definedName>
    <definedName name="INCOME94" localSheetId="17">#REF!</definedName>
    <definedName name="INCOME94">#REF!</definedName>
    <definedName name="JANUARY" localSheetId="15">#REF!</definedName>
    <definedName name="JANUARY" localSheetId="16">#REF!</definedName>
    <definedName name="JANUARY" localSheetId="4">#REF!</definedName>
    <definedName name="JANUARY" localSheetId="17">#REF!</definedName>
    <definedName name="JANUARY">#REF!</definedName>
    <definedName name="JULY" localSheetId="15">#REF!</definedName>
    <definedName name="JULY" localSheetId="16">#REF!</definedName>
    <definedName name="JULY" localSheetId="4">#REF!</definedName>
    <definedName name="JULY" localSheetId="17">#REF!</definedName>
    <definedName name="JULY">#REF!</definedName>
    <definedName name="JUNE" localSheetId="15">#REF!</definedName>
    <definedName name="JUNE" localSheetId="16">#REF!</definedName>
    <definedName name="JUNE" localSheetId="4">#REF!</definedName>
    <definedName name="JUNE" localSheetId="17">#REF!</definedName>
    <definedName name="JUNE">#REF!</definedName>
    <definedName name="LA_Code" localSheetId="15">#REF!</definedName>
    <definedName name="LA_Code" localSheetId="16">#REF!</definedName>
    <definedName name="LA_Code" localSheetId="17">#REF!</definedName>
    <definedName name="LA_Code">#REF!</definedName>
    <definedName name="LA_Name" localSheetId="15">#REF!</definedName>
    <definedName name="LA_Name" localSheetId="16">#REF!</definedName>
    <definedName name="LA_Name" localSheetId="17">#REF!</definedName>
    <definedName name="LA_Name">#REF!</definedName>
    <definedName name="LAC_Pri_DD_rate" localSheetId="15">#REF!</definedName>
    <definedName name="LAC_Pri_DD_rate" localSheetId="16">#REF!</definedName>
    <definedName name="LAC_Pri_DD_rate" localSheetId="4">#REF!</definedName>
    <definedName name="LAC_Pri_DD_rate" localSheetId="17">#REF!</definedName>
    <definedName name="LAC_Pri_DD_rate">#REF!</definedName>
    <definedName name="LAC_Rate" localSheetId="15">#REF!</definedName>
    <definedName name="LAC_Rate" localSheetId="16">#REF!</definedName>
    <definedName name="LAC_Rate" localSheetId="4">#REF!</definedName>
    <definedName name="LAC_Rate" localSheetId="17">#REF!</definedName>
    <definedName name="LAC_Rate">#REF!</definedName>
    <definedName name="LAC_Sec_DD_rate" localSheetId="15">#REF!</definedName>
    <definedName name="LAC_Sec_DD_rate" localSheetId="16">#REF!</definedName>
    <definedName name="LAC_Sec_DD_rate" localSheetId="4">#REF!</definedName>
    <definedName name="LAC_Sec_DD_rate" localSheetId="17">#REF!</definedName>
    <definedName name="LAC_Sec_DD_rate">#REF!</definedName>
    <definedName name="LCHI_Pri" localSheetId="15">#REF!</definedName>
    <definedName name="LCHI_Pri" localSheetId="16">#REF!</definedName>
    <definedName name="LCHI_Pri" localSheetId="4">#REF!</definedName>
    <definedName name="LCHI_Pri" localSheetId="17">#REF!</definedName>
    <definedName name="LCHI_Pri">#REF!</definedName>
    <definedName name="LCHI_Pri_DD_rate" localSheetId="15">#REF!</definedName>
    <definedName name="LCHI_Pri_DD_rate" localSheetId="16">#REF!</definedName>
    <definedName name="LCHI_Pri_DD_rate" localSheetId="4">#REF!</definedName>
    <definedName name="LCHI_Pri_DD_rate" localSheetId="17">#REF!</definedName>
    <definedName name="LCHI_Pri_DD_rate">#REF!</definedName>
    <definedName name="LCHI_Pri_Option" localSheetId="15">#REF!</definedName>
    <definedName name="LCHI_Pri_Option" localSheetId="16">#REF!</definedName>
    <definedName name="LCHI_Pri_Option" localSheetId="4">#REF!</definedName>
    <definedName name="LCHI_Pri_Option" localSheetId="17">#REF!</definedName>
    <definedName name="LCHI_Pri_Option">#REF!</definedName>
    <definedName name="LCHI_Sec" localSheetId="15">#REF!</definedName>
    <definedName name="LCHI_Sec" localSheetId="16">#REF!</definedName>
    <definedName name="LCHI_Sec" localSheetId="4">#REF!</definedName>
    <definedName name="LCHI_Sec" localSheetId="17">#REF!</definedName>
    <definedName name="LCHI_Sec">#REF!</definedName>
    <definedName name="LCHI_Sec_DD_rate" localSheetId="15">#REF!</definedName>
    <definedName name="LCHI_Sec_DD_rate" localSheetId="16">#REF!</definedName>
    <definedName name="LCHI_Sec_DD_rate" localSheetId="4">#REF!</definedName>
    <definedName name="LCHI_Sec_DD_rate" localSheetId="17">#REF!</definedName>
    <definedName name="LCHI_Sec_DD_rate">#REF!</definedName>
    <definedName name="Lump_sum_Pri_DD_rate" localSheetId="15">#REF!</definedName>
    <definedName name="Lump_sum_Pri_DD_rate" localSheetId="16">#REF!</definedName>
    <definedName name="Lump_sum_Pri_DD_rate" localSheetId="4">#REF!</definedName>
    <definedName name="Lump_sum_Pri_DD_rate" localSheetId="17">#REF!</definedName>
    <definedName name="Lump_sum_Pri_DD_rate">#REF!</definedName>
    <definedName name="Lump_sum_Sec_DD_rate" localSheetId="15">#REF!</definedName>
    <definedName name="Lump_sum_Sec_DD_rate" localSheetId="16">#REF!</definedName>
    <definedName name="Lump_sum_Sec_DD_rate" localSheetId="4">#REF!</definedName>
    <definedName name="Lump_sum_Sec_DD_rate" localSheetId="17">#REF!</definedName>
    <definedName name="Lump_sum_Sec_DD_rate">#REF!</definedName>
    <definedName name="Lump_Sum_total" localSheetId="15">#REF!</definedName>
    <definedName name="Lump_Sum_total" localSheetId="16">#REF!</definedName>
    <definedName name="Lump_Sum_total" localSheetId="4">#REF!</definedName>
    <definedName name="Lump_Sum_total" localSheetId="17">#REF!</definedName>
    <definedName name="Lump_Sum_total">#REF!</definedName>
    <definedName name="MARCH" localSheetId="15">#REF!</definedName>
    <definedName name="MARCH" localSheetId="16">#REF!</definedName>
    <definedName name="MARCH" localSheetId="4">#REF!</definedName>
    <definedName name="MARCH" localSheetId="17">#REF!</definedName>
    <definedName name="MARCH">#REF!</definedName>
    <definedName name="MAY" localSheetId="15">#REF!</definedName>
    <definedName name="MAY" localSheetId="16">#REF!</definedName>
    <definedName name="MAY" localSheetId="4">#REF!</definedName>
    <definedName name="MAY" localSheetId="17">#REF!</definedName>
    <definedName name="MAY">#REF!</definedName>
    <definedName name="MFG_Rate" localSheetId="15">#REF!</definedName>
    <definedName name="MFG_Rate" localSheetId="16">#REF!</definedName>
    <definedName name="MFG_Rate" localSheetId="4">#REF!</definedName>
    <definedName name="MFG_Rate" localSheetId="17">#REF!</definedName>
    <definedName name="MFG_Rate">#REF!</definedName>
    <definedName name="MFG_Total" localSheetId="15">#REF!</definedName>
    <definedName name="MFG_Total" localSheetId="16">#REF!</definedName>
    <definedName name="MFG_Total" localSheetId="4">#REF!</definedName>
    <definedName name="MFG_Total" localSheetId="17">#REF!</definedName>
    <definedName name="MFG_Total">#REF!</definedName>
    <definedName name="Mid_dist_taper" localSheetId="15">#REF!</definedName>
    <definedName name="Mid_dist_taper" localSheetId="16">#REF!</definedName>
    <definedName name="Mid_dist_taper" localSheetId="17">#REF!</definedName>
    <definedName name="Mid_dist_taper">#REF!</definedName>
    <definedName name="Mid_distance_threshold" localSheetId="15">#REF!</definedName>
    <definedName name="Mid_distance_threshold" localSheetId="16">#REF!</definedName>
    <definedName name="Mid_distance_threshold" localSheetId="4">#REF!</definedName>
    <definedName name="Mid_distance_threshold" localSheetId="17">#REF!</definedName>
    <definedName name="Mid_distance_threshold">#REF!</definedName>
    <definedName name="Mid_PupilNo_threshold" localSheetId="15">#REF!</definedName>
    <definedName name="Mid_PupilNo_threshold" localSheetId="16">#REF!</definedName>
    <definedName name="Mid_PupilNo_threshold" localSheetId="4">#REF!</definedName>
    <definedName name="Mid_PupilNo_threshold" localSheetId="17">#REF!</definedName>
    <definedName name="Mid_PupilNo_threshold">#REF!</definedName>
    <definedName name="min_pupil_rate_KS3" localSheetId="15">#REF!</definedName>
    <definedName name="min_pupil_rate_KS3" localSheetId="16">#REF!</definedName>
    <definedName name="min_pupil_rate_KS3" localSheetId="4">#REF!</definedName>
    <definedName name="min_pupil_rate_KS3" localSheetId="17">#REF!</definedName>
    <definedName name="min_pupil_rate_KS3">#REF!</definedName>
    <definedName name="min_pupil_rate_KS4" localSheetId="15">#REF!</definedName>
    <definedName name="min_pupil_rate_KS4" localSheetId="16">#REF!</definedName>
    <definedName name="min_pupil_rate_KS4" localSheetId="4">#REF!</definedName>
    <definedName name="min_pupil_rate_KS4" localSheetId="17">#REF!</definedName>
    <definedName name="min_pupil_rate_KS4">#REF!</definedName>
    <definedName name="min_pupil_rate_pri" localSheetId="15">#REF!</definedName>
    <definedName name="min_pupil_rate_pri" localSheetId="16">#REF!</definedName>
    <definedName name="min_pupil_rate_pri" localSheetId="4">#REF!</definedName>
    <definedName name="min_pupil_rate_pri" localSheetId="17">#REF!</definedName>
    <definedName name="min_pupil_rate_pri">#REF!</definedName>
    <definedName name="min_pupil_rate_sec" localSheetId="15">#REF!</definedName>
    <definedName name="min_pupil_rate_sec" localSheetId="16">#REF!</definedName>
    <definedName name="min_pupil_rate_sec" localSheetId="4">#REF!</definedName>
    <definedName name="min_pupil_rate_sec" localSheetId="17">#REF!</definedName>
    <definedName name="min_pupil_rate_sec">#REF!</definedName>
    <definedName name="Mobility_Pri" localSheetId="15">#REF!</definedName>
    <definedName name="Mobility_Pri" localSheetId="16">#REF!</definedName>
    <definedName name="Mobility_Pri" localSheetId="4">#REF!</definedName>
    <definedName name="Mobility_Pri" localSheetId="17">#REF!</definedName>
    <definedName name="Mobility_Pri">#REF!</definedName>
    <definedName name="Mobility_Pri_DD_Rate" localSheetId="15">#REF!</definedName>
    <definedName name="Mobility_Pri_DD_Rate" localSheetId="16">#REF!</definedName>
    <definedName name="Mobility_Pri_DD_Rate" localSheetId="4">#REF!</definedName>
    <definedName name="Mobility_Pri_DD_Rate" localSheetId="17">#REF!</definedName>
    <definedName name="Mobility_Pri_DD_Rate">#REF!</definedName>
    <definedName name="Mobility_Sec" localSheetId="15">#REF!</definedName>
    <definedName name="Mobility_Sec" localSheetId="16">#REF!</definedName>
    <definedName name="Mobility_Sec" localSheetId="4">#REF!</definedName>
    <definedName name="Mobility_Sec" localSheetId="17">#REF!</definedName>
    <definedName name="Mobility_Sec">#REF!</definedName>
    <definedName name="Mobility_Sec_DD_Rate" localSheetId="15">#REF!</definedName>
    <definedName name="Mobility_Sec_DD_Rate" localSheetId="16">#REF!</definedName>
    <definedName name="Mobility_Sec_DD_Rate" localSheetId="4">#REF!</definedName>
    <definedName name="Mobility_Sec_DD_Rate" localSheetId="17">#REF!</definedName>
    <definedName name="Mobility_Sec_DD_Rate">#REF!</definedName>
    <definedName name="mppf_pri" localSheetId="15">#REF!</definedName>
    <definedName name="mppf_pri" localSheetId="16">#REF!</definedName>
    <definedName name="mppf_pri" localSheetId="4">#REF!</definedName>
    <definedName name="mppf_pri" localSheetId="17">#REF!</definedName>
    <definedName name="mppf_pri">#REF!</definedName>
    <definedName name="mppf_sec" localSheetId="15">#REF!</definedName>
    <definedName name="mppf_sec" localSheetId="16">#REF!</definedName>
    <definedName name="mppf_sec" localSheetId="4">#REF!</definedName>
    <definedName name="mppf_sec" localSheetId="17">#REF!</definedName>
    <definedName name="mppf_sec">#REF!</definedName>
    <definedName name="Notional_SEN_AWPU_KS3" localSheetId="15">#REF!</definedName>
    <definedName name="Notional_SEN_AWPU_KS3" localSheetId="16">#REF!</definedName>
    <definedName name="Notional_SEN_AWPU_KS3" localSheetId="4">#REF!</definedName>
    <definedName name="Notional_SEN_AWPU_KS3" localSheetId="17">#REF!</definedName>
    <definedName name="Notional_SEN_AWPU_KS3">#REF!</definedName>
    <definedName name="Notional_SEN_AWPU_KS4" localSheetId="15">#REF!</definedName>
    <definedName name="Notional_SEN_AWPU_KS4" localSheetId="16">#REF!</definedName>
    <definedName name="Notional_SEN_AWPU_KS4" localSheetId="4">#REF!</definedName>
    <definedName name="Notional_SEN_AWPU_KS4" localSheetId="17">#REF!</definedName>
    <definedName name="Notional_SEN_AWPU_KS4">#REF!</definedName>
    <definedName name="Notional_SEN_AWPU_Pri" localSheetId="15">#REF!</definedName>
    <definedName name="Notional_SEN_AWPU_Pri" localSheetId="16">#REF!</definedName>
    <definedName name="Notional_SEN_AWPU_Pri" localSheetId="4">#REF!</definedName>
    <definedName name="Notional_SEN_AWPU_Pri" localSheetId="17">#REF!</definedName>
    <definedName name="Notional_SEN_AWPU_Pri">#REF!</definedName>
    <definedName name="Notional_SEN_EAL_Pri" localSheetId="15">#REF!</definedName>
    <definedName name="Notional_SEN_EAL_Pri" localSheetId="16">#REF!</definedName>
    <definedName name="Notional_SEN_EAL_Pri" localSheetId="4">#REF!</definedName>
    <definedName name="Notional_SEN_EAL_Pri" localSheetId="17">#REF!</definedName>
    <definedName name="Notional_SEN_EAL_Pri">#REF!</definedName>
    <definedName name="Notional_SEN_EAL_Sec" localSheetId="15">#REF!</definedName>
    <definedName name="Notional_SEN_EAL_Sec" localSheetId="16">#REF!</definedName>
    <definedName name="Notional_SEN_EAL_Sec" localSheetId="4">#REF!</definedName>
    <definedName name="Notional_SEN_EAL_Sec" localSheetId="17">#REF!</definedName>
    <definedName name="Notional_SEN_EAL_Sec">#REF!</definedName>
    <definedName name="Notional_SEN_Ever6_Pri" localSheetId="15">#REF!</definedName>
    <definedName name="Notional_SEN_Ever6_Pri" localSheetId="16">#REF!</definedName>
    <definedName name="Notional_SEN_Ever6_Pri" localSheetId="4">#REF!</definedName>
    <definedName name="Notional_SEN_Ever6_Pri" localSheetId="17">#REF!</definedName>
    <definedName name="Notional_SEN_Ever6_Pri">#REF!</definedName>
    <definedName name="Notional_SEN_Ever6_Sec" localSheetId="15">#REF!</definedName>
    <definedName name="Notional_SEN_Ever6_Sec" localSheetId="16">#REF!</definedName>
    <definedName name="Notional_SEN_Ever6_Sec" localSheetId="4">#REF!</definedName>
    <definedName name="Notional_SEN_Ever6_Sec" localSheetId="17">#REF!</definedName>
    <definedName name="Notional_SEN_Ever6_Sec">#REF!</definedName>
    <definedName name="Notional_SEN_ExCir2" localSheetId="15">#REF!</definedName>
    <definedName name="Notional_SEN_ExCir2" localSheetId="16">#REF!</definedName>
    <definedName name="Notional_SEN_ExCir2" localSheetId="4">#REF!</definedName>
    <definedName name="Notional_SEN_ExCir2" localSheetId="17">#REF!</definedName>
    <definedName name="Notional_SEN_ExCir2">#REF!</definedName>
    <definedName name="Notional_SEN_ExCir3" localSheetId="15">#REF!</definedName>
    <definedName name="Notional_SEN_ExCir3" localSheetId="16">#REF!</definedName>
    <definedName name="Notional_SEN_ExCir3" localSheetId="4">#REF!</definedName>
    <definedName name="Notional_SEN_ExCir3" localSheetId="17">#REF!</definedName>
    <definedName name="Notional_SEN_ExCir3">#REF!</definedName>
    <definedName name="Notional_SEN_ExCir4" localSheetId="15">#REF!</definedName>
    <definedName name="Notional_SEN_ExCir4" localSheetId="16">#REF!</definedName>
    <definedName name="Notional_SEN_ExCir4" localSheetId="4">#REF!</definedName>
    <definedName name="Notional_SEN_ExCir4" localSheetId="17">#REF!</definedName>
    <definedName name="Notional_SEN_ExCir4">#REF!</definedName>
    <definedName name="Notional_SEN_ExCir5" localSheetId="15">#REF!</definedName>
    <definedName name="Notional_SEN_ExCir5" localSheetId="16">#REF!</definedName>
    <definedName name="Notional_SEN_ExCir5" localSheetId="4">#REF!</definedName>
    <definedName name="Notional_SEN_ExCir5" localSheetId="17">#REF!</definedName>
    <definedName name="Notional_SEN_ExCir5">#REF!</definedName>
    <definedName name="Notional_SEN_ExCir6" localSheetId="15">#REF!</definedName>
    <definedName name="Notional_SEN_ExCir6" localSheetId="16">#REF!</definedName>
    <definedName name="Notional_SEN_ExCir6" localSheetId="4">#REF!</definedName>
    <definedName name="Notional_SEN_ExCir6" localSheetId="17">#REF!</definedName>
    <definedName name="Notional_SEN_ExCir6">#REF!</definedName>
    <definedName name="Notional_SEN_ExCir7" localSheetId="15">#REF!</definedName>
    <definedName name="Notional_SEN_ExCir7" localSheetId="16">#REF!</definedName>
    <definedName name="Notional_SEN_ExCir7" localSheetId="4">#REF!</definedName>
    <definedName name="Notional_SEN_ExCir7" localSheetId="17">#REF!</definedName>
    <definedName name="Notional_SEN_ExCir7">#REF!</definedName>
    <definedName name="Notional_SEN_FF" localSheetId="15">#REF!</definedName>
    <definedName name="Notional_SEN_FF" localSheetId="16">#REF!</definedName>
    <definedName name="Notional_SEN_FF" localSheetId="4">#REF!</definedName>
    <definedName name="Notional_SEN_FF" localSheetId="17">#REF!</definedName>
    <definedName name="Notional_SEN_FF">#REF!</definedName>
    <definedName name="Notional_SEN_FSM_Pri" localSheetId="15">#REF!</definedName>
    <definedName name="Notional_SEN_FSM_Pri" localSheetId="16">#REF!</definedName>
    <definedName name="Notional_SEN_FSM_Pri" localSheetId="4">#REF!</definedName>
    <definedName name="Notional_SEN_FSM_Pri" localSheetId="17">#REF!</definedName>
    <definedName name="Notional_SEN_FSM_Pri">#REF!</definedName>
    <definedName name="Notional_SEN_FSM_Sec" localSheetId="15">#REF!</definedName>
    <definedName name="Notional_SEN_FSM_Sec" localSheetId="16">#REF!</definedName>
    <definedName name="Notional_SEN_FSM_Sec" localSheetId="4">#REF!</definedName>
    <definedName name="Notional_SEN_FSM_Sec" localSheetId="17">#REF!</definedName>
    <definedName name="Notional_SEN_FSM_Sec">#REF!</definedName>
    <definedName name="Notional_SEN_IDACI_B1_Pri" localSheetId="15">#REF!</definedName>
    <definedName name="Notional_SEN_IDACI_B1_Pri" localSheetId="16">#REF!</definedName>
    <definedName name="Notional_SEN_IDACI_B1_Pri" localSheetId="4">#REF!</definedName>
    <definedName name="Notional_SEN_IDACI_B1_Pri" localSheetId="17">#REF!</definedName>
    <definedName name="Notional_SEN_IDACI_B1_Pri">#REF!</definedName>
    <definedName name="Notional_SEN_IDACI_B1_Sec" localSheetId="15">#REF!</definedName>
    <definedName name="Notional_SEN_IDACI_B1_Sec" localSheetId="16">#REF!</definedName>
    <definedName name="Notional_SEN_IDACI_B1_Sec" localSheetId="4">#REF!</definedName>
    <definedName name="Notional_SEN_IDACI_B1_Sec" localSheetId="17">#REF!</definedName>
    <definedName name="Notional_SEN_IDACI_B1_Sec">#REF!</definedName>
    <definedName name="Notional_SEN_IDACI_B2_Pri" localSheetId="15">#REF!</definedName>
    <definedName name="Notional_SEN_IDACI_B2_Pri" localSheetId="16">#REF!</definedName>
    <definedName name="Notional_SEN_IDACI_B2_Pri" localSheetId="4">#REF!</definedName>
    <definedName name="Notional_SEN_IDACI_B2_Pri" localSheetId="17">#REF!</definedName>
    <definedName name="Notional_SEN_IDACI_B2_Pri">#REF!</definedName>
    <definedName name="Notional_SEN_IDACI_B2_Sec" localSheetId="15">#REF!</definedName>
    <definedName name="Notional_SEN_IDACI_B2_Sec" localSheetId="16">#REF!</definedName>
    <definedName name="Notional_SEN_IDACI_B2_Sec" localSheetId="4">#REF!</definedName>
    <definedName name="Notional_SEN_IDACI_B2_Sec" localSheetId="17">#REF!</definedName>
    <definedName name="Notional_SEN_IDACI_B2_Sec">#REF!</definedName>
    <definedName name="Notional_SEN_IDACI_B3_Pri" localSheetId="15">#REF!</definedName>
    <definedName name="Notional_SEN_IDACI_B3_Pri" localSheetId="16">#REF!</definedName>
    <definedName name="Notional_SEN_IDACI_B3_Pri" localSheetId="4">#REF!</definedName>
    <definedName name="Notional_SEN_IDACI_B3_Pri" localSheetId="17">#REF!</definedName>
    <definedName name="Notional_SEN_IDACI_B3_Pri">#REF!</definedName>
    <definedName name="Notional_SEN_IDACI_B3_Sec" localSheetId="15">#REF!</definedName>
    <definedName name="Notional_SEN_IDACI_B3_Sec" localSheetId="16">#REF!</definedName>
    <definedName name="Notional_SEN_IDACI_B3_Sec" localSheetId="4">#REF!</definedName>
    <definedName name="Notional_SEN_IDACI_B3_Sec" localSheetId="17">#REF!</definedName>
    <definedName name="Notional_SEN_IDACI_B3_Sec">#REF!</definedName>
    <definedName name="Notional_SEN_IDACI_B4_Pri" localSheetId="15">#REF!</definedName>
    <definedName name="Notional_SEN_IDACI_B4_Pri" localSheetId="16">#REF!</definedName>
    <definedName name="Notional_SEN_IDACI_B4_Pri" localSheetId="4">#REF!</definedName>
    <definedName name="Notional_SEN_IDACI_B4_Pri" localSheetId="17">#REF!</definedName>
    <definedName name="Notional_SEN_IDACI_B4_Pri">#REF!</definedName>
    <definedName name="Notional_SEN_IDACI_B4_Sec" localSheetId="15">#REF!</definedName>
    <definedName name="Notional_SEN_IDACI_B4_Sec" localSheetId="16">#REF!</definedName>
    <definedName name="Notional_SEN_IDACI_B4_Sec" localSheetId="4">#REF!</definedName>
    <definedName name="Notional_SEN_IDACI_B4_Sec" localSheetId="17">#REF!</definedName>
    <definedName name="Notional_SEN_IDACI_B4_Sec">#REF!</definedName>
    <definedName name="Notional_SEN_IDACI_B5_Pri" localSheetId="15">#REF!</definedName>
    <definedName name="Notional_SEN_IDACI_B5_Pri" localSheetId="16">#REF!</definedName>
    <definedName name="Notional_SEN_IDACI_B5_Pri" localSheetId="4">#REF!</definedName>
    <definedName name="Notional_SEN_IDACI_B5_Pri" localSheetId="17">#REF!</definedName>
    <definedName name="Notional_SEN_IDACI_B5_Pri">#REF!</definedName>
    <definedName name="Notional_SEN_IDACI_B5_Sec" localSheetId="15">#REF!</definedName>
    <definedName name="Notional_SEN_IDACI_B5_Sec" localSheetId="16">#REF!</definedName>
    <definedName name="Notional_SEN_IDACI_B5_Sec" localSheetId="4">#REF!</definedName>
    <definedName name="Notional_SEN_IDACI_B5_Sec" localSheetId="17">#REF!</definedName>
    <definedName name="Notional_SEN_IDACI_B5_Sec">#REF!</definedName>
    <definedName name="Notional_SEN_IDACI_B6_Pri" localSheetId="15">#REF!</definedName>
    <definedName name="Notional_SEN_IDACI_B6_Pri" localSheetId="16">#REF!</definedName>
    <definedName name="Notional_SEN_IDACI_B6_Pri" localSheetId="4">#REF!</definedName>
    <definedName name="Notional_SEN_IDACI_B6_Pri" localSheetId="17">#REF!</definedName>
    <definedName name="Notional_SEN_IDACI_B6_Pri">#REF!</definedName>
    <definedName name="Notional_SEN_IDACI_B6_Sec" localSheetId="15">#REF!</definedName>
    <definedName name="Notional_SEN_IDACI_B6_Sec" localSheetId="16">#REF!</definedName>
    <definedName name="Notional_SEN_IDACI_B6_Sec" localSheetId="4">#REF!</definedName>
    <definedName name="Notional_SEN_IDACI_B6_Sec" localSheetId="17">#REF!</definedName>
    <definedName name="Notional_SEN_IDACI_B6_Sec">#REF!</definedName>
    <definedName name="Notional_SEN_LAC" localSheetId="15">#REF!</definedName>
    <definedName name="Notional_SEN_LAC" localSheetId="16">#REF!</definedName>
    <definedName name="Notional_SEN_LAC" localSheetId="4">#REF!</definedName>
    <definedName name="Notional_SEN_LAC" localSheetId="17">#REF!</definedName>
    <definedName name="Notional_SEN_LAC">#REF!</definedName>
    <definedName name="Notional_SEN_LCHI_Pri" localSheetId="15">#REF!</definedName>
    <definedName name="Notional_SEN_LCHI_Pri" localSheetId="16">#REF!</definedName>
    <definedName name="Notional_SEN_LCHI_Pri" localSheetId="4">#REF!</definedName>
    <definedName name="Notional_SEN_LCHI_Pri" localSheetId="17">#REF!</definedName>
    <definedName name="Notional_SEN_LCHI_Pri">#REF!</definedName>
    <definedName name="Notional_SEN_LCHI_Sec" localSheetId="15">#REF!</definedName>
    <definedName name="Notional_SEN_LCHI_Sec" localSheetId="16">#REF!</definedName>
    <definedName name="Notional_SEN_LCHI_Sec" localSheetId="4">#REF!</definedName>
    <definedName name="Notional_SEN_LCHI_Sec" localSheetId="17">#REF!</definedName>
    <definedName name="Notional_SEN_LCHI_Sec">#REF!</definedName>
    <definedName name="Notional_SEN_Lump_sum_Pri" localSheetId="15">#REF!</definedName>
    <definedName name="Notional_SEN_Lump_sum_Pri" localSheetId="16">#REF!</definedName>
    <definedName name="Notional_SEN_Lump_sum_Pri" localSheetId="4">#REF!</definedName>
    <definedName name="Notional_SEN_Lump_sum_Pri" localSheetId="17">#REF!</definedName>
    <definedName name="Notional_SEN_Lump_sum_Pri">#REF!</definedName>
    <definedName name="Notional_SEN_Lump_sum_Sec" localSheetId="15">#REF!</definedName>
    <definedName name="Notional_SEN_Lump_sum_Sec" localSheetId="16">#REF!</definedName>
    <definedName name="Notional_SEN_Lump_sum_Sec" localSheetId="4">#REF!</definedName>
    <definedName name="Notional_SEN_Lump_sum_Sec" localSheetId="17">#REF!</definedName>
    <definedName name="Notional_SEN_Lump_sum_Sec">#REF!</definedName>
    <definedName name="Notional_SEN_MFG" localSheetId="15">#REF!</definedName>
    <definedName name="Notional_SEN_MFG" localSheetId="16">#REF!</definedName>
    <definedName name="Notional_SEN_MFG" localSheetId="4">#REF!</definedName>
    <definedName name="Notional_SEN_MFG" localSheetId="17">#REF!</definedName>
    <definedName name="Notional_SEN_MFG">#REF!</definedName>
    <definedName name="Notional_SEN_Mobility_Pri" localSheetId="15">#REF!</definedName>
    <definedName name="Notional_SEN_Mobility_Pri" localSheetId="16">#REF!</definedName>
    <definedName name="Notional_SEN_Mobility_Pri" localSheetId="4">#REF!</definedName>
    <definedName name="Notional_SEN_Mobility_Pri" localSheetId="17">#REF!</definedName>
    <definedName name="Notional_SEN_Mobility_Pri">#REF!</definedName>
    <definedName name="Notional_SEN_Mobility_Sec" localSheetId="15">#REF!</definedName>
    <definedName name="Notional_SEN_Mobility_Sec" localSheetId="16">#REF!</definedName>
    <definedName name="Notional_SEN_Mobility_Sec" localSheetId="4">#REF!</definedName>
    <definedName name="Notional_SEN_Mobility_Sec" localSheetId="17">#REF!</definedName>
    <definedName name="Notional_SEN_Mobility_Sec">#REF!</definedName>
    <definedName name="Notional_SEN_MPPF" localSheetId="15">#REF!</definedName>
    <definedName name="Notional_SEN_MPPF" localSheetId="16">#REF!</definedName>
    <definedName name="Notional_SEN_MPPF" localSheetId="4">#REF!</definedName>
    <definedName name="Notional_SEN_MPPF" localSheetId="17">#REF!</definedName>
    <definedName name="Notional_SEN_MPPF">#REF!</definedName>
    <definedName name="Notional_SEN_PFI" localSheetId="15">#REF!</definedName>
    <definedName name="Notional_SEN_PFI" localSheetId="16">#REF!</definedName>
    <definedName name="Notional_SEN_PFI" localSheetId="4">#REF!</definedName>
    <definedName name="Notional_SEN_PFI" localSheetId="17">#REF!</definedName>
    <definedName name="Notional_SEN_PFI">#REF!</definedName>
    <definedName name="Notional_SEN_Rates" localSheetId="15">#REF!</definedName>
    <definedName name="Notional_SEN_Rates" localSheetId="16">#REF!</definedName>
    <definedName name="Notional_SEN_Rates" localSheetId="4">#REF!</definedName>
    <definedName name="Notional_SEN_Rates" localSheetId="17">#REF!</definedName>
    <definedName name="Notional_SEN_Rates">#REF!</definedName>
    <definedName name="Notional_SEN_SixthForm" localSheetId="15">#REF!</definedName>
    <definedName name="Notional_SEN_SixthForm" localSheetId="16">#REF!</definedName>
    <definedName name="Notional_SEN_SixthForm" localSheetId="4">#REF!</definedName>
    <definedName name="Notional_SEN_SixthForm" localSheetId="17">#REF!</definedName>
    <definedName name="Notional_SEN_SixthForm">#REF!</definedName>
    <definedName name="Notional_SEN_Sparsity_Pri" localSheetId="15">#REF!</definedName>
    <definedName name="Notional_SEN_Sparsity_Pri" localSheetId="16">#REF!</definedName>
    <definedName name="Notional_SEN_Sparsity_Pri" localSheetId="4">#REF!</definedName>
    <definedName name="Notional_SEN_Sparsity_Pri" localSheetId="17">#REF!</definedName>
    <definedName name="Notional_SEN_Sparsity_Pri">#REF!</definedName>
    <definedName name="Notional_SEN_Sparsity_Sec" localSheetId="15">#REF!</definedName>
    <definedName name="Notional_SEN_Sparsity_Sec" localSheetId="16">#REF!</definedName>
    <definedName name="Notional_SEN_Sparsity_Sec" localSheetId="4">#REF!</definedName>
    <definedName name="Notional_SEN_Sparsity_Sec" localSheetId="17">#REF!</definedName>
    <definedName name="Notional_SEN_Sparsity_Sec">#REF!</definedName>
    <definedName name="Notional_SEN_Split_sites" localSheetId="15">#REF!</definedName>
    <definedName name="Notional_SEN_Split_sites" localSheetId="16">#REF!</definedName>
    <definedName name="Notional_SEN_Split_sites" localSheetId="4">#REF!</definedName>
    <definedName name="Notional_SEN_Split_sites" localSheetId="17">#REF!</definedName>
    <definedName name="Notional_SEN_Split_sites">#REF!</definedName>
    <definedName name="NOVEMBER" localSheetId="15">#REF!</definedName>
    <definedName name="NOVEMBER" localSheetId="16">#REF!</definedName>
    <definedName name="NOVEMBER" localSheetId="4">#REF!</definedName>
    <definedName name="NOVEMBER" localSheetId="17">#REF!</definedName>
    <definedName name="NOVEMBER">#REF!</definedName>
    <definedName name="OCTOBER" localSheetId="15">#REF!</definedName>
    <definedName name="OCTOBER" localSheetId="16">#REF!</definedName>
    <definedName name="OCTOBER" localSheetId="4">#REF!</definedName>
    <definedName name="OCTOBER" localSheetId="17">#REF!</definedName>
    <definedName name="OCTOBER">#REF!</definedName>
    <definedName name="part" localSheetId="15">#REF!</definedName>
    <definedName name="part" localSheetId="16">#REF!</definedName>
    <definedName name="part" localSheetId="4">#REF!</definedName>
    <definedName name="part" localSheetId="17">#REF!</definedName>
    <definedName name="part">#REF!</definedName>
    <definedName name="Payment_in_advance">Table4[Payment in advance]</definedName>
    <definedName name="PFI_Total" localSheetId="15">#REF!</definedName>
    <definedName name="PFI_Total" localSheetId="16">#REF!</definedName>
    <definedName name="PFI_Total" localSheetId="4">#REF!</definedName>
    <definedName name="PFI_Total" localSheetId="17">#REF!</definedName>
    <definedName name="PFI_Total">#REF!</definedName>
    <definedName name="previous_year" localSheetId="15">#REF!</definedName>
    <definedName name="previous_year" localSheetId="16">#REF!</definedName>
    <definedName name="previous_year" localSheetId="17">#REF!</definedName>
    <definedName name="previous_year">#REF!</definedName>
    <definedName name="previous_year_full" localSheetId="15">#REF!</definedName>
    <definedName name="previous_year_full" localSheetId="16">#REF!</definedName>
    <definedName name="previous_year_full" localSheetId="17">#REF!</definedName>
    <definedName name="previous_year_full">#REF!</definedName>
    <definedName name="Pri_dist_taper" localSheetId="15">#REF!</definedName>
    <definedName name="Pri_dist_taper" localSheetId="16">#REF!</definedName>
    <definedName name="Pri_dist_taper" localSheetId="17">#REF!</definedName>
    <definedName name="Pri_dist_taper">#REF!</definedName>
    <definedName name="Pri_distance_threshold" localSheetId="15">#REF!</definedName>
    <definedName name="Pri_distance_threshold" localSheetId="16">#REF!</definedName>
    <definedName name="Pri_distance_threshold" localSheetId="4">#REF!</definedName>
    <definedName name="Pri_distance_threshold" localSheetId="17">#REF!</definedName>
    <definedName name="Pri_distance_threshold">#REF!</definedName>
    <definedName name="Pri_PupilNo_threshold" localSheetId="15">#REF!</definedName>
    <definedName name="Pri_PupilNo_threshold" localSheetId="16">#REF!</definedName>
    <definedName name="Pri_PupilNo_threshold" localSheetId="4">#REF!</definedName>
    <definedName name="Pri_PupilNo_threshold" localSheetId="17">#REF!</definedName>
    <definedName name="Pri_PupilNo_threshold">#REF!</definedName>
    <definedName name="Primary_Lump_sum" localSheetId="15">#REF!</definedName>
    <definedName name="Primary_Lump_sum" localSheetId="16">#REF!</definedName>
    <definedName name="Primary_Lump_sum" localSheetId="4">#REF!</definedName>
    <definedName name="Primary_Lump_sum" localSheetId="17">#REF!</definedName>
    <definedName name="Primary_Lump_sum">#REF!</definedName>
    <definedName name="ProformaAdditionalFundingFromHN" localSheetId="15">#REF!</definedName>
    <definedName name="ProformaAdditionalFundingFromHN" localSheetId="16">#REF!</definedName>
    <definedName name="ProformaAdditionalFundingFromHN" localSheetId="17">#REF!</definedName>
    <definedName name="ProformaAdditionalFundingFromHN">#REF!</definedName>
    <definedName name="ProformaExceptionalCircumstanceTotals" localSheetId="15">#REF!</definedName>
    <definedName name="ProformaExceptionalCircumstanceTotals" localSheetId="16">#REF!</definedName>
    <definedName name="ProformaExceptionalCircumstanceTotals" localSheetId="17">#REF!</definedName>
    <definedName name="ProformaExceptionalCircumstanceTotals">#REF!</definedName>
    <definedName name="ProformaFallingRollsFund" localSheetId="15">#REF!</definedName>
    <definedName name="ProformaFallingRollsFund" localSheetId="16">#REF!</definedName>
    <definedName name="ProformaFallingRollsFund" localSheetId="17">#REF!</definedName>
    <definedName name="ProformaFallingRollsFund">#REF!</definedName>
    <definedName name="ProformaGrowthFund" localSheetId="15">#REF!</definedName>
    <definedName name="ProformaGrowthFund" localSheetId="16">#REF!</definedName>
    <definedName name="ProformaGrowthFund" localSheetId="17">#REF!</definedName>
    <definedName name="ProformaGrowthFund">#REF!</definedName>
    <definedName name="ProformaHNThreshold" localSheetId="15">#REF!</definedName>
    <definedName name="ProformaHNThreshold" localSheetId="16">#REF!</definedName>
    <definedName name="ProformaHNThreshold" localSheetId="17">#REF!</definedName>
    <definedName name="ProformaHNThreshold">#REF!</definedName>
    <definedName name="PupilPremium" localSheetId="15">#REF!</definedName>
    <definedName name="PupilPremium" localSheetId="16">#REF!</definedName>
    <definedName name="PupilPremium" localSheetId="4">#REF!</definedName>
    <definedName name="PupilPremium" localSheetId="17">#REF!</definedName>
    <definedName name="PupilPremium">#REF!</definedName>
    <definedName name="PY_MFG_Exclusion_Totals" localSheetId="15">#REF!</definedName>
    <definedName name="PY_MFG_Exclusion_Totals" localSheetId="16">#REF!</definedName>
    <definedName name="PY_MFG_Exclusion_Totals" localSheetId="17">#REF!</definedName>
    <definedName name="PY_MFG_Exclusion_Totals">#REF!</definedName>
    <definedName name="Quarter" localSheetId="15">#REF!</definedName>
    <definedName name="Quarter" localSheetId="16">#REF!</definedName>
    <definedName name="Quarter" localSheetId="4">#REF!</definedName>
    <definedName name="Quarter" localSheetId="17">#REF!</definedName>
    <definedName name="Quarter">#REF!</definedName>
    <definedName name="Rates_Total" localSheetId="15">#REF!</definedName>
    <definedName name="Rates_Total" localSheetId="16">#REF!</definedName>
    <definedName name="Rates_Total" localSheetId="4">#REF!</definedName>
    <definedName name="Rates_Total" localSheetId="17">#REF!</definedName>
    <definedName name="Rates_Total">#REF!</definedName>
    <definedName name="Reasons_list" localSheetId="15">#REF!</definedName>
    <definedName name="Reasons_list" localSheetId="16">#REF!</definedName>
    <definedName name="Reasons_list" localSheetId="4">#REF!</definedName>
    <definedName name="Reasons_list" localSheetId="17">#REF!</definedName>
    <definedName name="Reasons_list">#REF!</definedName>
    <definedName name="Reception_Uplift_YesNo" localSheetId="15">#REF!</definedName>
    <definedName name="Reception_Uplift_YesNo" localSheetId="16">#REF!</definedName>
    <definedName name="Reception_Uplift_YesNo" localSheetId="4">#REF!</definedName>
    <definedName name="Reception_Uplift_YesNo" localSheetId="17">#REF!</definedName>
    <definedName name="Reception_Uplift_YesNo">#REF!</definedName>
    <definedName name="revbudg" localSheetId="15">#REF!</definedName>
    <definedName name="revbudg" localSheetId="16">#REF!</definedName>
    <definedName name="revbudg" localSheetId="4">#REF!</definedName>
    <definedName name="revbudg" localSheetId="17">#REF!</definedName>
    <definedName name="revbudg">#REF!</definedName>
    <definedName name="row" localSheetId="15">#REF!</definedName>
    <definedName name="row" localSheetId="16">#REF!</definedName>
    <definedName name="row" localSheetId="4">#REF!</definedName>
    <definedName name="row" localSheetId="17">#REF!</definedName>
    <definedName name="row">#REF!</definedName>
    <definedName name="Scaling_Factor" localSheetId="15">#REF!</definedName>
    <definedName name="Scaling_Factor" localSheetId="16">#REF!</definedName>
    <definedName name="Scaling_Factor" localSheetId="4">#REF!</definedName>
    <definedName name="Scaling_Factor" localSheetId="17">#REF!</definedName>
    <definedName name="Scaling_Factor">#REF!</definedName>
    <definedName name="School" localSheetId="15">#REF!</definedName>
    <definedName name="School" localSheetId="16">#REF!</definedName>
    <definedName name="School" localSheetId="4">#REF!</definedName>
    <definedName name="School" localSheetId="17">#REF!</definedName>
    <definedName name="School">#REF!</definedName>
    <definedName name="School_list" localSheetId="15">#REF!</definedName>
    <definedName name="School_list" localSheetId="16">#REF!</definedName>
    <definedName name="School_list" localSheetId="4">#REF!</definedName>
    <definedName name="School_list" localSheetId="17">#REF!</definedName>
    <definedName name="School_list">#REF!</definedName>
    <definedName name="School_Name" localSheetId="15">#REF!</definedName>
    <definedName name="School_Name" localSheetId="16">#REF!</definedName>
    <definedName name="School_Name" localSheetId="4">#REF!</definedName>
    <definedName name="School_Name" localSheetId="17">#REF!</definedName>
    <definedName name="School_Name">#REF!</definedName>
    <definedName name="Schools" localSheetId="15">#REF!</definedName>
    <definedName name="Schools" localSheetId="16">#REF!</definedName>
    <definedName name="Schools" localSheetId="4">#REF!</definedName>
    <definedName name="Schools" localSheetId="17">#REF!</definedName>
    <definedName name="Schools">#REF!</definedName>
    <definedName name="Schoolsreference2" localSheetId="15">#REF!</definedName>
    <definedName name="Schoolsreference2" localSheetId="16">#REF!</definedName>
    <definedName name="Schoolsreference2" localSheetId="4">#REF!</definedName>
    <definedName name="Schoolsreference2" localSheetId="17">#REF!</definedName>
    <definedName name="Schoolsreference2">#REF!</definedName>
    <definedName name="Sec_dist_taper" localSheetId="15">#REF!</definedName>
    <definedName name="Sec_dist_taper" localSheetId="16">#REF!</definedName>
    <definedName name="Sec_dist_taper" localSheetId="17">#REF!</definedName>
    <definedName name="Sec_dist_taper">#REF!</definedName>
    <definedName name="Sec_distance_threshold" localSheetId="15">#REF!</definedName>
    <definedName name="Sec_distance_threshold" localSheetId="16">#REF!</definedName>
    <definedName name="Sec_distance_threshold" localSheetId="4">#REF!</definedName>
    <definedName name="Sec_distance_threshold" localSheetId="17">#REF!</definedName>
    <definedName name="Sec_distance_threshold">#REF!</definedName>
    <definedName name="Sec_PupilNo_threshold" localSheetId="15">#REF!</definedName>
    <definedName name="Sec_PupilNo_threshold" localSheetId="16">#REF!</definedName>
    <definedName name="Sec_PupilNo_threshold" localSheetId="4">#REF!</definedName>
    <definedName name="Sec_PupilNo_threshold" localSheetId="17">#REF!</definedName>
    <definedName name="Sec_PupilNo_threshold">#REF!</definedName>
    <definedName name="Secondary_Lump_Sum" localSheetId="15">#REF!</definedName>
    <definedName name="Secondary_Lump_Sum" localSheetId="16">#REF!</definedName>
    <definedName name="Secondary_Lump_Sum" localSheetId="4">#REF!</definedName>
    <definedName name="Secondary_Lump_Sum" localSheetId="17">#REF!</definedName>
    <definedName name="Secondary_Lump_Sum">#REF!</definedName>
    <definedName name="SEPTEMBER" localSheetId="15">#REF!</definedName>
    <definedName name="SEPTEMBER" localSheetId="16">#REF!</definedName>
    <definedName name="SEPTEMBER" localSheetId="4">#REF!</definedName>
    <definedName name="SEPTEMBER" localSheetId="17">#REF!</definedName>
    <definedName name="SEPTEMBER">#REF!</definedName>
    <definedName name="Sheet_Name" localSheetId="15">#REF!</definedName>
    <definedName name="Sheet_Name" localSheetId="16">#REF!</definedName>
    <definedName name="Sheet_Name" localSheetId="4">#REF!</definedName>
    <definedName name="Sheet_Name" localSheetId="17">#REF!</definedName>
    <definedName name="Sheet_Name">#REF!</definedName>
    <definedName name="Sixth_Form_Total" localSheetId="15">#REF!</definedName>
    <definedName name="Sixth_Form_Total" localSheetId="16">#REF!</definedName>
    <definedName name="Sixth_Form_Total" localSheetId="4">#REF!</definedName>
    <definedName name="Sixth_Form_Total" localSheetId="17">#REF!</definedName>
    <definedName name="Sixth_Form_Total">#REF!</definedName>
    <definedName name="Sparsity_All_lump_sum" localSheetId="15">#REF!</definedName>
    <definedName name="Sparsity_All_lump_sum" localSheetId="16">#REF!</definedName>
    <definedName name="Sparsity_All_lump_sum" localSheetId="4">#REF!</definedName>
    <definedName name="Sparsity_All_lump_sum" localSheetId="17">#REF!</definedName>
    <definedName name="Sparsity_All_lump_sum">#REF!</definedName>
    <definedName name="Sparsity_Mid_lump_sum" localSheetId="15">#REF!</definedName>
    <definedName name="Sparsity_Mid_lump_sum" localSheetId="16">#REF!</definedName>
    <definedName name="Sparsity_Mid_lump_sum" localSheetId="4">#REF!</definedName>
    <definedName name="Sparsity_Mid_lump_sum" localSheetId="17">#REF!</definedName>
    <definedName name="Sparsity_Mid_lump_sum">#REF!</definedName>
    <definedName name="Sparsity_Pri_DD_percentage" localSheetId="15">#REF!</definedName>
    <definedName name="Sparsity_Pri_DD_percentage" localSheetId="16">#REF!</definedName>
    <definedName name="Sparsity_Pri_DD_percentage" localSheetId="4">#REF!</definedName>
    <definedName name="Sparsity_Pri_DD_percentage" localSheetId="17">#REF!</definedName>
    <definedName name="Sparsity_Pri_DD_percentage">#REF!</definedName>
    <definedName name="Sparsity_Pri_lump_sum" localSheetId="15">#REF!</definedName>
    <definedName name="Sparsity_Pri_lump_sum" localSheetId="16">#REF!</definedName>
    <definedName name="Sparsity_Pri_lump_sum" localSheetId="4">#REF!</definedName>
    <definedName name="Sparsity_Pri_lump_sum" localSheetId="17">#REF!</definedName>
    <definedName name="Sparsity_Pri_lump_sum">#REF!</definedName>
    <definedName name="Sparsity_Sec_DD_percentage" localSheetId="15">#REF!</definedName>
    <definedName name="Sparsity_Sec_DD_percentage" localSheetId="16">#REF!</definedName>
    <definedName name="Sparsity_Sec_DD_percentage" localSheetId="4">#REF!</definedName>
    <definedName name="Sparsity_Sec_DD_percentage" localSheetId="17">#REF!</definedName>
    <definedName name="Sparsity_Sec_DD_percentage">#REF!</definedName>
    <definedName name="Sparsity_Sec_lump_sum" localSheetId="15">#REF!</definedName>
    <definedName name="Sparsity_Sec_lump_sum" localSheetId="16">#REF!</definedName>
    <definedName name="Sparsity_Sec_lump_sum" localSheetId="4">#REF!</definedName>
    <definedName name="Sparsity_Sec_lump_sum" localSheetId="17">#REF!</definedName>
    <definedName name="Sparsity_Sec_lump_sum">#REF!</definedName>
    <definedName name="Sparsity_Total" localSheetId="15">#REF!</definedName>
    <definedName name="Sparsity_Total" localSheetId="16">#REF!</definedName>
    <definedName name="Sparsity_Total" localSheetId="4">#REF!</definedName>
    <definedName name="Sparsity_Total" localSheetId="17">#REF!</definedName>
    <definedName name="Sparsity_Total">#REF!</definedName>
    <definedName name="Split_sites_distance_rate" localSheetId="15">#REF!</definedName>
    <definedName name="Split_sites_distance_rate" localSheetId="16">#REF!</definedName>
    <definedName name="Split_sites_distance_rate" localSheetId="17">#REF!</definedName>
    <definedName name="Split_sites_distance_rate">#REF!</definedName>
    <definedName name="Split_sites_lump_sum" localSheetId="15">#REF!</definedName>
    <definedName name="Split_sites_lump_sum" localSheetId="16">#REF!</definedName>
    <definedName name="Split_sites_lump_sum" localSheetId="17">#REF!</definedName>
    <definedName name="Split_sites_lump_sum">#REF!</definedName>
    <definedName name="Split_Sites_Total" localSheetId="15">#REF!</definedName>
    <definedName name="Split_Sites_Total" localSheetId="16">#REF!</definedName>
    <definedName name="Split_Sites_Total" localSheetId="4">#REF!</definedName>
    <definedName name="Split_Sites_Total" localSheetId="17">#REF!</definedName>
    <definedName name="Split_Sites_Total">#REF!</definedName>
    <definedName name="table" localSheetId="15">#REF!</definedName>
    <definedName name="table" localSheetId="16">#REF!</definedName>
    <definedName name="table" localSheetId="4">#REF!</definedName>
    <definedName name="table" localSheetId="17">#REF!</definedName>
    <definedName name="table">#REF!</definedName>
    <definedName name="Tapered_all_lump_sum" localSheetId="15">#REF!</definedName>
    <definedName name="Tapered_all_lump_sum" localSheetId="16">#REF!</definedName>
    <definedName name="Tapered_all_lump_sum" localSheetId="4">#REF!</definedName>
    <definedName name="Tapered_all_lump_sum" localSheetId="17">#REF!</definedName>
    <definedName name="Tapered_all_lump_sum">#REF!</definedName>
    <definedName name="Tapered_mid_lump_sum" localSheetId="15">#REF!</definedName>
    <definedName name="Tapered_mid_lump_sum" localSheetId="16">#REF!</definedName>
    <definedName name="Tapered_mid_lump_sum" localSheetId="4">#REF!</definedName>
    <definedName name="Tapered_mid_lump_sum" localSheetId="17">#REF!</definedName>
    <definedName name="Tapered_mid_lump_sum">#REF!</definedName>
    <definedName name="Tapered_primary_lump_sum" localSheetId="15">#REF!</definedName>
    <definedName name="Tapered_primary_lump_sum" localSheetId="16">#REF!</definedName>
    <definedName name="Tapered_primary_lump_sum" localSheetId="4">#REF!</definedName>
    <definedName name="Tapered_primary_lump_sum" localSheetId="17">#REF!</definedName>
    <definedName name="Tapered_primary_lump_sum">#REF!</definedName>
    <definedName name="Tapered_secondary_lump_sum" localSheetId="15">#REF!</definedName>
    <definedName name="Tapered_secondary_lump_sum" localSheetId="16">#REF!</definedName>
    <definedName name="Tapered_secondary_lump_sum" localSheetId="4">#REF!</definedName>
    <definedName name="Tapered_secondary_lump_sum" localSheetId="17">#REF!</definedName>
    <definedName name="Tapered_secondary_lump_sum">#REF!</definedName>
    <definedName name="tm1\\_0_C">#REF!</definedName>
    <definedName name="tm1\\_0_H">"{ ""server"" : ""https://paw.oscar.hmt.gov.uk/"", ""cube"" : ""{ \""server\"" : \""oscar_prd\"", \""cube\"" : \""}ElementAttributes_cpid_wga\""}""}"</definedName>
    <definedName name="tm1\\_0_R">#REF!</definedName>
    <definedName name="tm1\\_0_S">#REF!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al_Notional_SEN" localSheetId="15">#REF!</definedName>
    <definedName name="Total_Notional_SEN" localSheetId="16">#REF!</definedName>
    <definedName name="Total_Notional_SEN" localSheetId="4">#REF!</definedName>
    <definedName name="Total_Notional_SEN" localSheetId="17">#REF!</definedName>
    <definedName name="Total_Notional_SEN">#REF!</definedName>
    <definedName name="Total_Primary_funding" localSheetId="15">#REF!</definedName>
    <definedName name="Total_Primary_funding" localSheetId="16">#REF!</definedName>
    <definedName name="Total_Primary_funding" localSheetId="4">#REF!</definedName>
    <definedName name="Total_Primary_funding" localSheetId="17">#REF!</definedName>
    <definedName name="Total_Primary_funding">#REF!</definedName>
    <definedName name="Total_Secondary_Funding" localSheetId="15">#REF!</definedName>
    <definedName name="Total_Secondary_Funding" localSheetId="16">#REF!</definedName>
    <definedName name="Total_Secondary_Funding" localSheetId="4">#REF!</definedName>
    <definedName name="Total_Secondary_Funding" localSheetId="17">#REF!</definedName>
    <definedName name="Total_Secondary_Funding">#REF!</definedName>
    <definedName name="ValidationList1" localSheetId="15">#REF!</definedName>
    <definedName name="ValidationList1" localSheetId="16">#REF!</definedName>
    <definedName name="ValidationList1" localSheetId="17">#REF!</definedName>
    <definedName name="ValidationList1">#REF!</definedName>
    <definedName name="ValidationList2" localSheetId="15">#REF!</definedName>
    <definedName name="ValidationList2" localSheetId="16">#REF!</definedName>
    <definedName name="ValidationList2" localSheetId="17">#REF!</definedName>
    <definedName name="ValidationList2">#REF!</definedName>
    <definedName name="WorkingBudget" localSheetId="15">#REF!</definedName>
    <definedName name="WorkingBudget" localSheetId="16">#REF!</definedName>
    <definedName name="WorkingBudget" localSheetId="4">#REF!</definedName>
    <definedName name="WorkingBudget" localSheetId="17">#REF!</definedName>
    <definedName name="WorkingBudget">#REF!</definedName>
    <definedName name="YesNo" localSheetId="15">#REF!</definedName>
    <definedName name="YesNo" localSheetId="16">#REF!</definedName>
    <definedName name="YesNo" localSheetId="17">#REF!</definedName>
    <definedName name="Yes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14" l="1"/>
  <c r="B4" i="25"/>
  <c r="N17" i="14" a="1"/>
  <c r="N17" i="14" s="1"/>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D7" i="10"/>
  <c r="DP7" i="12" l="1"/>
  <c r="X182" i="1"/>
  <c r="X180" i="1"/>
  <c r="AB178" i="1"/>
  <c r="DX7" i="10" s="1"/>
  <c r="C66" i="29" l="1"/>
  <c r="M15" i="29" s="1"/>
  <c r="C67" i="29"/>
  <c r="N15" i="29" s="1"/>
  <c r="C65" i="29"/>
  <c r="I82" i="1"/>
  <c r="AB139" i="1"/>
  <c r="AD151" i="1"/>
  <c r="DH7" i="10" s="1"/>
  <c r="AB148" i="1"/>
  <c r="AB174" i="1"/>
  <c r="AB175" i="1"/>
  <c r="AB177" i="1"/>
  <c r="AB170" i="1"/>
  <c r="AD143" i="1"/>
  <c r="AD142" i="1"/>
  <c r="AD139" i="1"/>
  <c r="AB147" i="1"/>
  <c r="AB142" i="1"/>
  <c r="F78" i="14"/>
  <c r="C9" i="14"/>
  <c r="C10" i="14"/>
  <c r="C11" i="14"/>
  <c r="C12" i="14"/>
  <c r="C13" i="14"/>
  <c r="C14" i="14"/>
  <c r="C15" i="14"/>
  <c r="C16" i="14"/>
  <c r="P161" i="1"/>
  <c r="N116" i="1"/>
  <c r="N108" i="1"/>
  <c r="N107" i="1"/>
  <c r="N81" i="1"/>
  <c r="N82" i="1"/>
  <c r="N80" i="1"/>
  <c r="M114" i="1"/>
  <c r="M113" i="1"/>
  <c r="M88" i="1"/>
  <c r="M89" i="1"/>
  <c r="M90" i="1"/>
  <c r="M91" i="1"/>
  <c r="M92" i="1"/>
  <c r="M93" i="1"/>
  <c r="M94" i="1"/>
  <c r="M87" i="1"/>
  <c r="L114" i="1"/>
  <c r="L113" i="1"/>
  <c r="L88" i="1"/>
  <c r="L89" i="1"/>
  <c r="L90" i="1"/>
  <c r="L91" i="1"/>
  <c r="L92" i="1"/>
  <c r="L93" i="1"/>
  <c r="L94" i="1"/>
  <c r="L87" i="1"/>
  <c r="K108" i="1"/>
  <c r="K107" i="1"/>
  <c r="K81" i="1"/>
  <c r="K82" i="1"/>
  <c r="K80" i="1"/>
  <c r="I133" i="1"/>
  <c r="G107" i="1"/>
  <c r="F69" i="1"/>
  <c r="F28" i="1"/>
  <c r="J90" i="1"/>
  <c r="J91" i="1"/>
  <c r="J92" i="1"/>
  <c r="J93" i="1"/>
  <c r="G90" i="1"/>
  <c r="G91" i="1"/>
  <c r="G92" i="1"/>
  <c r="G93" i="1"/>
  <c r="G94" i="1"/>
  <c r="M51" i="1"/>
  <c r="M52" i="1"/>
  <c r="M53" i="1"/>
  <c r="M54" i="1"/>
  <c r="M55" i="1"/>
  <c r="M56" i="1"/>
  <c r="L51" i="1"/>
  <c r="L52" i="1"/>
  <c r="L53" i="1"/>
  <c r="L54" i="1"/>
  <c r="L55" i="1"/>
  <c r="L56" i="1"/>
  <c r="J51" i="1"/>
  <c r="J52" i="1"/>
  <c r="J53" i="1"/>
  <c r="J54" i="1"/>
  <c r="J55" i="1"/>
  <c r="J56" i="1"/>
  <c r="G51" i="1"/>
  <c r="G52" i="1"/>
  <c r="G53" i="1"/>
  <c r="G54" i="1"/>
  <c r="G55" i="1"/>
  <c r="G56" i="1"/>
  <c r="BQ210" i="13"/>
  <c r="BS210" i="13" s="1"/>
  <c r="BT210" i="13" s="1"/>
  <c r="BL210" i="13"/>
  <c r="BE210" i="13"/>
  <c r="Y210" i="13"/>
  <c r="CI207" i="13"/>
  <c r="CI206" i="13"/>
  <c r="CI205" i="13"/>
  <c r="CI204" i="13"/>
  <c r="CI203" i="13"/>
  <c r="CI202" i="13"/>
  <c r="CI201" i="13"/>
  <c r="CI200" i="13"/>
  <c r="CI199" i="13"/>
  <c r="CI198" i="13"/>
  <c r="CI197" i="13"/>
  <c r="CI196" i="13"/>
  <c r="CI195" i="13"/>
  <c r="CI194" i="13"/>
  <c r="CI192" i="13"/>
  <c r="CI191" i="13"/>
  <c r="CI190" i="13"/>
  <c r="CI189" i="13"/>
  <c r="CI188" i="13"/>
  <c r="CI187" i="13"/>
  <c r="CI186" i="13"/>
  <c r="CI185" i="13"/>
  <c r="CI184" i="13"/>
  <c r="CI183" i="13"/>
  <c r="CI182" i="13"/>
  <c r="CI181" i="13"/>
  <c r="CI180" i="13"/>
  <c r="CI179" i="13"/>
  <c r="CI178" i="13"/>
  <c r="CI177" i="13"/>
  <c r="CI176" i="13"/>
  <c r="CI175" i="13"/>
  <c r="CI174" i="13"/>
  <c r="CI173" i="13"/>
  <c r="CI172" i="13"/>
  <c r="CI171" i="13"/>
  <c r="CI170" i="13"/>
  <c r="CI169" i="13"/>
  <c r="CI168" i="13"/>
  <c r="CI167" i="13"/>
  <c r="CI166" i="13"/>
  <c r="CI165" i="13"/>
  <c r="CI164" i="13"/>
  <c r="CI163" i="13"/>
  <c r="CI162" i="13"/>
  <c r="CI161" i="13"/>
  <c r="CI160" i="13"/>
  <c r="CI159" i="13"/>
  <c r="CI158" i="13"/>
  <c r="CI157" i="13"/>
  <c r="CI156" i="13"/>
  <c r="CI155" i="13"/>
  <c r="CI154" i="13"/>
  <c r="CI153" i="13"/>
  <c r="CI152" i="13"/>
  <c r="CI151" i="13"/>
  <c r="CI149" i="13"/>
  <c r="CI148" i="13"/>
  <c r="CI147" i="13"/>
  <c r="CI146" i="13"/>
  <c r="CI145" i="13"/>
  <c r="CI144" i="13"/>
  <c r="CI143" i="13"/>
  <c r="CI142" i="13"/>
  <c r="CI141" i="13"/>
  <c r="CI140" i="13"/>
  <c r="CI139" i="13"/>
  <c r="CI138" i="13"/>
  <c r="CI137" i="13"/>
  <c r="CI136" i="13"/>
  <c r="CI135" i="13"/>
  <c r="CI134" i="13"/>
  <c r="CI133" i="13"/>
  <c r="CI132" i="13"/>
  <c r="CI131" i="13"/>
  <c r="CI130" i="13"/>
  <c r="CI129" i="13"/>
  <c r="CI128" i="13"/>
  <c r="CI127" i="13"/>
  <c r="CI126" i="13"/>
  <c r="CI125" i="13"/>
  <c r="CI124" i="13"/>
  <c r="CI123" i="13"/>
  <c r="CI122" i="13"/>
  <c r="CI121" i="13"/>
  <c r="CI120" i="13"/>
  <c r="CI119" i="13"/>
  <c r="CI118" i="13"/>
  <c r="CI117" i="13"/>
  <c r="CI116" i="13"/>
  <c r="CI115" i="13"/>
  <c r="CI114" i="13"/>
  <c r="CI113" i="13"/>
  <c r="CI112" i="13"/>
  <c r="CI111" i="13"/>
  <c r="CI110" i="13"/>
  <c r="CI109" i="13"/>
  <c r="CI108" i="13"/>
  <c r="CI107" i="13"/>
  <c r="CI106" i="13"/>
  <c r="CI105" i="13"/>
  <c r="CI104" i="13"/>
  <c r="CI103" i="13"/>
  <c r="CI102" i="13"/>
  <c r="CI101" i="13"/>
  <c r="CI100" i="13"/>
  <c r="CI99" i="13"/>
  <c r="CI98" i="13"/>
  <c r="CI97" i="13"/>
  <c r="CI96" i="13"/>
  <c r="CI95" i="13"/>
  <c r="CI94" i="13"/>
  <c r="CI93" i="13"/>
  <c r="CI92" i="13"/>
  <c r="CI91" i="13"/>
  <c r="BG91" i="13"/>
  <c r="BE91" i="13"/>
  <c r="CI90" i="13"/>
  <c r="CI89" i="13"/>
  <c r="CI88" i="13"/>
  <c r="CI87" i="13"/>
  <c r="CI86" i="13"/>
  <c r="CI85" i="13"/>
  <c r="AR85" i="13"/>
  <c r="CI84" i="13"/>
  <c r="CI83" i="13"/>
  <c r="CI82" i="13"/>
  <c r="CI81" i="13"/>
  <c r="CI80" i="13"/>
  <c r="CI79" i="13"/>
  <c r="CI78" i="13"/>
  <c r="CI77" i="13"/>
  <c r="CI76" i="13"/>
  <c r="CI75" i="13"/>
  <c r="CI74" i="13"/>
  <c r="CI73" i="13"/>
  <c r="CI72" i="13"/>
  <c r="CI71" i="13"/>
  <c r="CI70" i="13"/>
  <c r="CI69" i="13"/>
  <c r="CI68" i="13"/>
  <c r="CI67" i="13"/>
  <c r="CI66" i="13"/>
  <c r="DK65" i="13"/>
  <c r="CI65" i="13"/>
  <c r="CI64" i="13"/>
  <c r="CI63" i="13"/>
  <c r="CI62" i="13"/>
  <c r="CI61" i="13"/>
  <c r="CI60" i="13"/>
  <c r="CI59" i="13"/>
  <c r="CI58" i="13"/>
  <c r="CI57" i="13"/>
  <c r="CI56" i="13"/>
  <c r="CI55" i="13"/>
  <c r="CI54" i="13"/>
  <c r="CI53" i="13"/>
  <c r="CI52" i="13"/>
  <c r="CI51" i="13"/>
  <c r="CI50" i="13"/>
  <c r="CI49" i="13"/>
  <c r="CI48" i="13"/>
  <c r="CI47" i="13"/>
  <c r="CI46" i="13"/>
  <c r="CI45" i="13"/>
  <c r="CI44" i="13"/>
  <c r="CI43" i="13"/>
  <c r="CI42" i="13"/>
  <c r="CI41" i="13"/>
  <c r="CI40" i="13"/>
  <c r="CI39" i="13"/>
  <c r="CI38" i="13"/>
  <c r="CI37" i="13"/>
  <c r="CI36" i="13"/>
  <c r="CI35" i="13"/>
  <c r="CI34" i="13"/>
  <c r="CI33" i="13"/>
  <c r="CI32" i="13"/>
  <c r="CI31" i="13"/>
  <c r="CI30" i="13"/>
  <c r="CI28" i="13"/>
  <c r="CI27" i="13"/>
  <c r="CI26" i="13"/>
  <c r="CI25" i="13"/>
  <c r="CI24" i="13"/>
  <c r="CI23" i="13"/>
  <c r="CI22" i="13"/>
  <c r="CI21" i="13"/>
  <c r="CI20" i="13"/>
  <c r="CI19" i="13"/>
  <c r="CI18" i="13"/>
  <c r="CI17" i="13"/>
  <c r="CI16" i="13"/>
  <c r="CI15" i="13"/>
  <c r="CI14" i="13"/>
  <c r="CI13" i="13"/>
  <c r="CI12" i="13"/>
  <c r="CI11" i="13"/>
  <c r="CI10" i="13"/>
  <c r="CI9" i="13"/>
  <c r="CI8" i="13"/>
  <c r="P162" i="1" l="1"/>
  <c r="O51" i="1"/>
  <c r="P51" i="1" s="1"/>
  <c r="O93" i="1"/>
  <c r="P93" i="1" s="1"/>
  <c r="O54" i="1"/>
  <c r="P54" i="1" s="1"/>
  <c r="O92" i="1"/>
  <c r="P92" i="1" s="1"/>
  <c r="O91" i="1"/>
  <c r="P91" i="1" s="1"/>
  <c r="O90" i="1"/>
  <c r="P90" i="1" s="1"/>
  <c r="O52" i="1"/>
  <c r="P52" i="1" s="1"/>
  <c r="O56" i="1"/>
  <c r="P56" i="1" s="1"/>
  <c r="O55" i="1"/>
  <c r="P55" i="1" s="1"/>
  <c r="F71" i="1"/>
  <c r="F73" i="1" s="1"/>
  <c r="O53" i="1"/>
  <c r="P53" i="1" s="1"/>
  <c r="CI208" i="13"/>
  <c r="BG210" i="13"/>
  <c r="BH210" i="13" s="1"/>
  <c r="S90" i="1" l="1"/>
  <c r="AB90" i="1"/>
  <c r="S91" i="1"/>
  <c r="AB91" i="1"/>
  <c r="BT7" i="10" s="1"/>
  <c r="S92" i="1"/>
  <c r="AB92" i="1"/>
  <c r="BU7" i="10" s="1"/>
  <c r="S93" i="1"/>
  <c r="AB93" i="1"/>
  <c r="BV7" i="10" s="1"/>
  <c r="S51" i="1"/>
  <c r="AB51" i="1"/>
  <c r="AQ7" i="10" s="1"/>
  <c r="S52" i="1"/>
  <c r="AB52" i="1"/>
  <c r="AR7" i="10" s="1"/>
  <c r="S55" i="1"/>
  <c r="AB55" i="1"/>
  <c r="AU7" i="10" s="1"/>
  <c r="S56" i="1"/>
  <c r="AB56" i="1"/>
  <c r="AV7" i="10" s="1"/>
  <c r="S54" i="1"/>
  <c r="AB54" i="1"/>
  <c r="AT7" i="10" s="1"/>
  <c r="S53" i="1"/>
  <c r="AB53" i="1"/>
  <c r="AS7" i="10" s="1"/>
  <c r="K9" i="14" l="1"/>
  <c r="N9" i="14" a="1"/>
  <c r="N9" i="14" s="1"/>
  <c r="K10" i="14"/>
  <c r="N10" i="14" a="1"/>
  <c r="N10" i="14" s="1"/>
  <c r="K11" i="14"/>
  <c r="N11" i="14" a="1"/>
  <c r="N11" i="14" s="1"/>
  <c r="K12" i="14"/>
  <c r="N12" i="14" a="1"/>
  <c r="N12" i="14" s="1"/>
  <c r="K13" i="14"/>
  <c r="N13" i="14" a="1"/>
  <c r="N13" i="14" s="1"/>
  <c r="K14" i="14"/>
  <c r="N14" i="14" a="1"/>
  <c r="N14" i="14" s="1"/>
  <c r="K15" i="14"/>
  <c r="N15" i="14" a="1"/>
  <c r="N15" i="14" s="1"/>
  <c r="K16" i="14"/>
  <c r="N16" i="14" a="1"/>
  <c r="N16" i="14" s="1"/>
  <c r="D3" i="3"/>
  <c r="B4" i="3"/>
  <c r="K17" i="14" l="1"/>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P8" i="30"/>
  <c r="P6" i="30"/>
  <c r="N6" i="30"/>
  <c r="I6" i="30"/>
  <c r="R6" i="30"/>
  <c r="R10" i="30" s="1"/>
  <c r="P10" i="30" l="1"/>
  <c r="N8" i="30"/>
  <c r="U6" i="30"/>
  <c r="V6" i="30" s="1"/>
  <c r="N10" i="30"/>
  <c r="I20" i="30" l="1"/>
  <c r="U8" i="30"/>
  <c r="U10" i="30" l="1"/>
  <c r="X8" i="30"/>
  <c r="M32" i="1" l="1"/>
  <c r="M33" i="1"/>
  <c r="M34" i="1"/>
  <c r="M35" i="1"/>
  <c r="M36" i="1"/>
  <c r="M37" i="1"/>
  <c r="M38" i="1"/>
  <c r="M39" i="1"/>
  <c r="M40" i="1"/>
  <c r="M41" i="1"/>
  <c r="M42" i="1"/>
  <c r="M43" i="1"/>
  <c r="M44" i="1"/>
  <c r="M45" i="1"/>
  <c r="M46" i="1"/>
  <c r="M47" i="1"/>
  <c r="M48" i="1"/>
  <c r="M49" i="1"/>
  <c r="M50" i="1"/>
  <c r="M57" i="1"/>
  <c r="M58" i="1"/>
  <c r="M59" i="1"/>
  <c r="M60" i="1"/>
  <c r="M61" i="1"/>
  <c r="M62" i="1"/>
  <c r="M63" i="1"/>
  <c r="M64" i="1"/>
  <c r="M65" i="1"/>
  <c r="M66" i="1"/>
  <c r="M67" i="1"/>
  <c r="M31" i="1"/>
  <c r="L32" i="1"/>
  <c r="L33" i="1"/>
  <c r="L34" i="1"/>
  <c r="L35" i="1"/>
  <c r="L36" i="1"/>
  <c r="L37" i="1"/>
  <c r="L38" i="1"/>
  <c r="L39" i="1"/>
  <c r="L40" i="1"/>
  <c r="L41" i="1"/>
  <c r="L42" i="1"/>
  <c r="L43" i="1"/>
  <c r="L44" i="1"/>
  <c r="L45" i="1"/>
  <c r="L46" i="1"/>
  <c r="L47" i="1"/>
  <c r="L48" i="1"/>
  <c r="L49" i="1"/>
  <c r="L50" i="1"/>
  <c r="L57" i="1"/>
  <c r="L58" i="1"/>
  <c r="L59" i="1"/>
  <c r="L60" i="1"/>
  <c r="L61" i="1"/>
  <c r="L62" i="1"/>
  <c r="L63" i="1"/>
  <c r="L64" i="1"/>
  <c r="L65" i="1"/>
  <c r="L66" i="1"/>
  <c r="L67" i="1"/>
  <c r="L31" i="1"/>
  <c r="N14" i="1"/>
  <c r="N15" i="1"/>
  <c r="N16" i="1"/>
  <c r="N17" i="1"/>
  <c r="N18" i="1"/>
  <c r="N19" i="1"/>
  <c r="N20" i="1"/>
  <c r="N21" i="1"/>
  <c r="N22" i="1"/>
  <c r="N23" i="1"/>
  <c r="N24" i="1"/>
  <c r="N25" i="1"/>
  <c r="N26" i="1"/>
  <c r="N27" i="1"/>
  <c r="N13" i="1"/>
  <c r="K14" i="1"/>
  <c r="K15" i="1"/>
  <c r="K16" i="1"/>
  <c r="K17" i="1"/>
  <c r="K18" i="1"/>
  <c r="K19" i="1"/>
  <c r="K20" i="1"/>
  <c r="K21" i="1"/>
  <c r="K22" i="1"/>
  <c r="K23" i="1"/>
  <c r="K24" i="1"/>
  <c r="K25" i="1"/>
  <c r="K26" i="1"/>
  <c r="K27" i="1"/>
  <c r="K13" i="1"/>
  <c r="B4" i="29"/>
  <c r="K15" i="29" s="1"/>
  <c r="O13" i="1" l="1"/>
  <c r="O31" i="1"/>
  <c r="N76" i="14" a="1"/>
  <c r="N76" i="14" s="1"/>
  <c r="N75" i="14" a="1"/>
  <c r="N75" i="14" s="1"/>
  <c r="N74" i="14" a="1"/>
  <c r="N74" i="14" s="1"/>
  <c r="N73" i="14" a="1"/>
  <c r="N73" i="14" s="1"/>
  <c r="N72" i="14" a="1"/>
  <c r="N72" i="14" s="1"/>
  <c r="N71" i="14" a="1"/>
  <c r="N71" i="14" s="1"/>
  <c r="N70" i="14" a="1"/>
  <c r="N70" i="14" s="1"/>
  <c r="N69" i="14" a="1"/>
  <c r="N69" i="14" s="1"/>
  <c r="N68" i="14" a="1"/>
  <c r="N68" i="14" s="1"/>
  <c r="N67" i="14" a="1"/>
  <c r="N67" i="14" s="1"/>
  <c r="N66" i="14" a="1"/>
  <c r="N66" i="14" s="1"/>
  <c r="N65" i="14" a="1"/>
  <c r="N65" i="14" s="1"/>
  <c r="N64" i="14" a="1"/>
  <c r="N64" i="14" s="1"/>
  <c r="N63" i="14" a="1"/>
  <c r="N63" i="14" s="1"/>
  <c r="N62" i="14" a="1"/>
  <c r="N62" i="14" s="1"/>
  <c r="N61" i="14" a="1"/>
  <c r="N61" i="14" s="1"/>
  <c r="N60" i="14" a="1"/>
  <c r="N60" i="14" s="1"/>
  <c r="N59" i="14" a="1"/>
  <c r="N59" i="14" s="1"/>
  <c r="N58" i="14" a="1"/>
  <c r="N58" i="14" s="1"/>
  <c r="N57" i="14" a="1"/>
  <c r="N57" i="14" s="1"/>
  <c r="N56" i="14" a="1"/>
  <c r="N56" i="14" s="1"/>
  <c r="N55" i="14" a="1"/>
  <c r="N55" i="14" s="1"/>
  <c r="N54" i="14" a="1"/>
  <c r="N54" i="14" s="1"/>
  <c r="N53" i="14" a="1"/>
  <c r="N53" i="14" s="1"/>
  <c r="N52" i="14" a="1"/>
  <c r="N52" i="14" s="1"/>
  <c r="N51" i="14" a="1"/>
  <c r="N51" i="14" s="1"/>
  <c r="N50" i="14" a="1"/>
  <c r="N50" i="14" s="1"/>
  <c r="N49" i="14" a="1"/>
  <c r="N49" i="14" s="1"/>
  <c r="N48" i="14" a="1"/>
  <c r="N48" i="14" s="1"/>
  <c r="N47" i="14" a="1"/>
  <c r="N47" i="14" s="1"/>
  <c r="N46" i="14" a="1"/>
  <c r="N46" i="14" s="1"/>
  <c r="N45" i="14" a="1"/>
  <c r="N45" i="14" s="1"/>
  <c r="N44" i="14" a="1"/>
  <c r="N44" i="14" s="1"/>
  <c r="N43" i="14" a="1"/>
  <c r="N43" i="14" s="1"/>
  <c r="N42" i="14" a="1"/>
  <c r="N42" i="14" s="1"/>
  <c r="N41" i="14" a="1"/>
  <c r="N41" i="14" s="1"/>
  <c r="N40" i="14" a="1"/>
  <c r="N40" i="14" s="1"/>
  <c r="N39" i="14" a="1"/>
  <c r="N39" i="14" s="1"/>
  <c r="N38" i="14" a="1"/>
  <c r="N38" i="14" s="1"/>
  <c r="N37" i="14" a="1"/>
  <c r="N37" i="14" s="1"/>
  <c r="N36" i="14" a="1"/>
  <c r="N36" i="14" s="1"/>
  <c r="N35" i="14" a="1"/>
  <c r="N35" i="14" s="1"/>
  <c r="N34" i="14" a="1"/>
  <c r="N34" i="14" s="1"/>
  <c r="N33" i="14" a="1"/>
  <c r="N33" i="14" s="1"/>
  <c r="N32" i="14" a="1"/>
  <c r="N32" i="14" s="1"/>
  <c r="N31" i="14" a="1"/>
  <c r="N31" i="14" s="1"/>
  <c r="N30" i="14" a="1"/>
  <c r="N30" i="14" s="1"/>
  <c r="N29" i="14" a="1"/>
  <c r="N29" i="14" s="1"/>
  <c r="N28" i="14" a="1"/>
  <c r="N28" i="14" s="1"/>
  <c r="N27" i="14" a="1"/>
  <c r="N27" i="14" s="1"/>
  <c r="N26" i="14" a="1"/>
  <c r="N26" i="14" s="1"/>
  <c r="N25" i="14" a="1"/>
  <c r="N25" i="14" s="1"/>
  <c r="N24" i="14" a="1"/>
  <c r="N24" i="14" s="1"/>
  <c r="N23" i="14" a="1"/>
  <c r="N23" i="14" s="1"/>
  <c r="N22" i="14" a="1"/>
  <c r="N22" i="14" s="1"/>
  <c r="N21" i="14" a="1"/>
  <c r="N21" i="14" s="1"/>
  <c r="N20" i="14" a="1"/>
  <c r="N20" i="14" s="1"/>
  <c r="N19" i="14" a="1"/>
  <c r="N19" i="14" s="1"/>
  <c r="N18" i="14" a="1"/>
  <c r="N18" i="14" s="1"/>
  <c r="C3" i="1"/>
  <c r="B3" i="4"/>
  <c r="B11" i="4" s="1"/>
  <c r="J11" i="4"/>
  <c r="B14" i="3"/>
  <c r="B27" i="3" s="1"/>
  <c r="H188" i="1"/>
  <c r="B3" i="25" l="1"/>
  <c r="B3" i="14"/>
  <c r="D114" i="1"/>
  <c r="D113" i="1"/>
  <c r="D108" i="1"/>
  <c r="D107" i="1"/>
  <c r="D104" i="1"/>
  <c r="D88" i="1"/>
  <c r="D87" i="1"/>
  <c r="D89" i="1"/>
  <c r="D82" i="1"/>
  <c r="D81" i="1"/>
  <c r="D94" i="1"/>
  <c r="D80" i="1"/>
  <c r="D77" i="1"/>
  <c r="D66" i="1"/>
  <c r="D58" i="1"/>
  <c r="D44" i="1"/>
  <c r="D36" i="1"/>
  <c r="D65" i="1"/>
  <c r="D57" i="1"/>
  <c r="D35" i="1"/>
  <c r="D40" i="1"/>
  <c r="D61" i="1"/>
  <c r="D43" i="1"/>
  <c r="D64" i="1"/>
  <c r="D50" i="1"/>
  <c r="D42" i="1"/>
  <c r="D34" i="1"/>
  <c r="D63" i="1"/>
  <c r="D49" i="1"/>
  <c r="D41" i="1"/>
  <c r="D33" i="1"/>
  <c r="D48" i="1"/>
  <c r="D32" i="1"/>
  <c r="D47" i="1"/>
  <c r="D60" i="1"/>
  <c r="D46" i="1"/>
  <c r="D38" i="1"/>
  <c r="D67" i="1"/>
  <c r="D59" i="1"/>
  <c r="D45" i="1"/>
  <c r="D37" i="1"/>
  <c r="D62" i="1"/>
  <c r="D39" i="1"/>
  <c r="D31" i="1"/>
  <c r="D18" i="1"/>
  <c r="D27" i="1"/>
  <c r="D19" i="1"/>
  <c r="D17" i="1"/>
  <c r="D24" i="1"/>
  <c r="D26" i="1"/>
  <c r="D25" i="1"/>
  <c r="D16" i="1"/>
  <c r="D20" i="1"/>
  <c r="D23" i="1"/>
  <c r="D15" i="1"/>
  <c r="D10" i="1"/>
  <c r="D22" i="1"/>
  <c r="D14" i="1"/>
  <c r="D21" i="1"/>
  <c r="D13" i="1"/>
  <c r="B3" i="3"/>
  <c r="P163" i="1"/>
  <c r="B3" i="29"/>
  <c r="P164" i="1"/>
  <c r="P158" i="1" l="1"/>
  <c r="P159" i="1"/>
  <c r="P157" i="1"/>
  <c r="P160" i="1"/>
  <c r="J15" i="29"/>
  <c r="L15" i="29"/>
  <c r="IP219" i="23"/>
  <c r="IO219" i="23"/>
  <c r="IN219" i="23"/>
  <c r="IL219" i="23"/>
  <c r="IJ219" i="23"/>
  <c r="IH219" i="23"/>
  <c r="IG219" i="23"/>
  <c r="IF219" i="23"/>
  <c r="IE219" i="23"/>
  <c r="IC219" i="23"/>
  <c r="IA219" i="23"/>
  <c r="HZ219" i="23"/>
  <c r="HY219" i="23"/>
  <c r="HX219" i="23"/>
  <c r="HW219" i="23"/>
  <c r="HV219" i="23"/>
  <c r="HU219" i="23"/>
  <c r="HT219" i="23"/>
  <c r="HS219" i="23"/>
  <c r="HR219" i="23"/>
  <c r="HI219" i="23"/>
  <c r="HQ217" i="23"/>
  <c r="HP217" i="23"/>
  <c r="HO217" i="23"/>
  <c r="HN217" i="23"/>
  <c r="HM217" i="23"/>
  <c r="ID217" i="23" s="1"/>
  <c r="HL217" i="23"/>
  <c r="HK217" i="23"/>
  <c r="HJ217" i="23"/>
  <c r="IB217" i="23" s="1"/>
  <c r="HQ216" i="23"/>
  <c r="HP216" i="23"/>
  <c r="HO216" i="23"/>
  <c r="HN216" i="23"/>
  <c r="HM216" i="23"/>
  <c r="ID216" i="23" s="1"/>
  <c r="HL216" i="23"/>
  <c r="HK216" i="23"/>
  <c r="HJ216" i="23"/>
  <c r="IB216" i="23" s="1"/>
  <c r="HQ215" i="23"/>
  <c r="HP215" i="23"/>
  <c r="HO215" i="23"/>
  <c r="HN215" i="23"/>
  <c r="HM215" i="23"/>
  <c r="ID215" i="23" s="1"/>
  <c r="HL215" i="23"/>
  <c r="HK215" i="23"/>
  <c r="HJ215" i="23"/>
  <c r="IB215" i="23" s="1"/>
  <c r="HQ214" i="23"/>
  <c r="HP214" i="23"/>
  <c r="HO214" i="23"/>
  <c r="HN214" i="23"/>
  <c r="HM214" i="23"/>
  <c r="ID214" i="23" s="1"/>
  <c r="HL214" i="23"/>
  <c r="HK214" i="23"/>
  <c r="HJ214" i="23"/>
  <c r="IB214" i="23" s="1"/>
  <c r="HQ213" i="23"/>
  <c r="HP213" i="23"/>
  <c r="HO213" i="23"/>
  <c r="HN213" i="23"/>
  <c r="HM213" i="23"/>
  <c r="ID213" i="23" s="1"/>
  <c r="HL213" i="23"/>
  <c r="HK213" i="23"/>
  <c r="HJ213" i="23"/>
  <c r="HQ212" i="23"/>
  <c r="HP212" i="23"/>
  <c r="HO212" i="23"/>
  <c r="HN212" i="23"/>
  <c r="HM212" i="23"/>
  <c r="HL212" i="23"/>
  <c r="HK212" i="23"/>
  <c r="HJ212" i="23"/>
  <c r="HQ211" i="23"/>
  <c r="HP211" i="23"/>
  <c r="HO211" i="23"/>
  <c r="HN211" i="23"/>
  <c r="HM211" i="23"/>
  <c r="HL211" i="23"/>
  <c r="HK211" i="23"/>
  <c r="HJ211" i="23"/>
  <c r="HQ210" i="23"/>
  <c r="HP210" i="23"/>
  <c r="HO210" i="23"/>
  <c r="HN210" i="23"/>
  <c r="HM210" i="23"/>
  <c r="HL210" i="23"/>
  <c r="HK210" i="23"/>
  <c r="HJ210" i="23"/>
  <c r="IB210" i="23" s="1"/>
  <c r="HQ209" i="23"/>
  <c r="HP209" i="23"/>
  <c r="HO209" i="23"/>
  <c r="HN209" i="23"/>
  <c r="HM209" i="23"/>
  <c r="ID209" i="23" s="1"/>
  <c r="HL209" i="23"/>
  <c r="HK209" i="23"/>
  <c r="HJ209" i="23"/>
  <c r="HQ208" i="23"/>
  <c r="HP208" i="23"/>
  <c r="HO208" i="23"/>
  <c r="HN208" i="23"/>
  <c r="HM208" i="23"/>
  <c r="HL208" i="23"/>
  <c r="HK208" i="23"/>
  <c r="HJ208" i="23"/>
  <c r="HQ207" i="23"/>
  <c r="HP207" i="23"/>
  <c r="HO207" i="23"/>
  <c r="HN207" i="23"/>
  <c r="HM207" i="23"/>
  <c r="HL207" i="23"/>
  <c r="HK207" i="23"/>
  <c r="HJ207" i="23"/>
  <c r="HQ206" i="23"/>
  <c r="HP206" i="23"/>
  <c r="HO206" i="23"/>
  <c r="HN206" i="23"/>
  <c r="HM206" i="23"/>
  <c r="HL206" i="23"/>
  <c r="HK206" i="23"/>
  <c r="HJ206" i="23"/>
  <c r="HQ205" i="23"/>
  <c r="HP205" i="23"/>
  <c r="HO205" i="23"/>
  <c r="HN205" i="23"/>
  <c r="HM205" i="23"/>
  <c r="ID205" i="23" s="1"/>
  <c r="HL205" i="23"/>
  <c r="HK205" i="23"/>
  <c r="HJ205" i="23"/>
  <c r="HQ204" i="23"/>
  <c r="HP204" i="23"/>
  <c r="HO204" i="23"/>
  <c r="HN204" i="23"/>
  <c r="HM204" i="23"/>
  <c r="HL204" i="23"/>
  <c r="HK204" i="23"/>
  <c r="HJ204" i="23"/>
  <c r="IB204" i="23" s="1"/>
  <c r="HQ203" i="23"/>
  <c r="HP203" i="23"/>
  <c r="HO203" i="23"/>
  <c r="HN203" i="23"/>
  <c r="HM203" i="23"/>
  <c r="HL203" i="23"/>
  <c r="HK203" i="23"/>
  <c r="HJ203" i="23"/>
  <c r="IB203" i="23" s="1"/>
  <c r="HQ202" i="23"/>
  <c r="HP202" i="23"/>
  <c r="HO202" i="23"/>
  <c r="HN202" i="23"/>
  <c r="HM202" i="23"/>
  <c r="HL202" i="23"/>
  <c r="HK202" i="23"/>
  <c r="HJ202" i="23"/>
  <c r="IB202" i="23" s="1"/>
  <c r="HQ201" i="23"/>
  <c r="ID201" i="23" s="1"/>
  <c r="HP201" i="23"/>
  <c r="HO201" i="23"/>
  <c r="HN201" i="23"/>
  <c r="HM201" i="23"/>
  <c r="HL201" i="23"/>
  <c r="HK201" i="23"/>
  <c r="HJ201" i="23"/>
  <c r="IB201" i="23" s="1"/>
  <c r="HQ200" i="23"/>
  <c r="HP200" i="23"/>
  <c r="HO200" i="23"/>
  <c r="HN200" i="23"/>
  <c r="HM200" i="23"/>
  <c r="HL200" i="23"/>
  <c r="HK200" i="23"/>
  <c r="HJ200" i="23"/>
  <c r="IB200" i="23" s="1"/>
  <c r="HQ199" i="23"/>
  <c r="HP199" i="23"/>
  <c r="HO199" i="23"/>
  <c r="HN199" i="23"/>
  <c r="HM199" i="23"/>
  <c r="HL199" i="23"/>
  <c r="HK199" i="23"/>
  <c r="HJ199" i="23"/>
  <c r="IB199" i="23" s="1"/>
  <c r="HQ198" i="23"/>
  <c r="HP198" i="23"/>
  <c r="HO198" i="23"/>
  <c r="HN198" i="23"/>
  <c r="HM198" i="23"/>
  <c r="HL198" i="23"/>
  <c r="HK198" i="23"/>
  <c r="HJ198" i="23"/>
  <c r="IB198" i="23" s="1"/>
  <c r="ID197" i="23"/>
  <c r="HQ197" i="23"/>
  <c r="HP197" i="23"/>
  <c r="HO197" i="23"/>
  <c r="HN197" i="23"/>
  <c r="HM197" i="23"/>
  <c r="HL197" i="23"/>
  <c r="HK197" i="23"/>
  <c r="HJ197" i="23"/>
  <c r="IB197" i="23" s="1"/>
  <c r="HQ196" i="23"/>
  <c r="HP196" i="23"/>
  <c r="HO196" i="23"/>
  <c r="HN196" i="23"/>
  <c r="HM196" i="23"/>
  <c r="HL196" i="23"/>
  <c r="HK196" i="23"/>
  <c r="HJ196" i="23"/>
  <c r="IB196" i="23" s="1"/>
  <c r="HQ195" i="23"/>
  <c r="HP195" i="23"/>
  <c r="HO195" i="23"/>
  <c r="HN195" i="23"/>
  <c r="HM195" i="23"/>
  <c r="HL195" i="23"/>
  <c r="HK195" i="23"/>
  <c r="HJ195" i="23"/>
  <c r="IB195" i="23" s="1"/>
  <c r="HQ194" i="23"/>
  <c r="HP194" i="23"/>
  <c r="HO194" i="23"/>
  <c r="HN194" i="23"/>
  <c r="HM194" i="23"/>
  <c r="HL194" i="23"/>
  <c r="HK194" i="23"/>
  <c r="HJ194" i="23"/>
  <c r="IB194" i="23" s="1"/>
  <c r="ID193" i="23"/>
  <c r="HQ193" i="23"/>
  <c r="HP193" i="23"/>
  <c r="HO193" i="23"/>
  <c r="HN193" i="23"/>
  <c r="HM193" i="23"/>
  <c r="HL193" i="23"/>
  <c r="HK193" i="23"/>
  <c r="HJ193" i="23"/>
  <c r="HQ192" i="23"/>
  <c r="HP192" i="23"/>
  <c r="HO192" i="23"/>
  <c r="HN192" i="23"/>
  <c r="HM192" i="23"/>
  <c r="ID192" i="23" s="1"/>
  <c r="HL192" i="23"/>
  <c r="HK192" i="23"/>
  <c r="HJ192" i="23"/>
  <c r="HQ191" i="23"/>
  <c r="HP191" i="23"/>
  <c r="HO191" i="23"/>
  <c r="HN191" i="23"/>
  <c r="HM191" i="23"/>
  <c r="ID191" i="23" s="1"/>
  <c r="HL191" i="23"/>
  <c r="HK191" i="23"/>
  <c r="HJ191" i="23"/>
  <c r="HQ190" i="23"/>
  <c r="HP190" i="23"/>
  <c r="HO190" i="23"/>
  <c r="HN190" i="23"/>
  <c r="HM190" i="23"/>
  <c r="ID190" i="23" s="1"/>
  <c r="HL190" i="23"/>
  <c r="HK190" i="23"/>
  <c r="HJ190" i="23"/>
  <c r="HQ189" i="23"/>
  <c r="HP189" i="23"/>
  <c r="HO189" i="23"/>
  <c r="HN189" i="23"/>
  <c r="HM189" i="23"/>
  <c r="ID189" i="23" s="1"/>
  <c r="HL189" i="23"/>
  <c r="HK189" i="23"/>
  <c r="HJ189" i="23"/>
  <c r="HQ188" i="23"/>
  <c r="HP188" i="23"/>
  <c r="HO188" i="23"/>
  <c r="HN188" i="23"/>
  <c r="HM188" i="23"/>
  <c r="ID188" i="23" s="1"/>
  <c r="HL188" i="23"/>
  <c r="HK188" i="23"/>
  <c r="HJ188" i="23"/>
  <c r="HQ187" i="23"/>
  <c r="HP187" i="23"/>
  <c r="HO187" i="23"/>
  <c r="HN187" i="23"/>
  <c r="HM187" i="23"/>
  <c r="ID187" i="23" s="1"/>
  <c r="HL187" i="23"/>
  <c r="HK187" i="23"/>
  <c r="HJ187" i="23"/>
  <c r="HQ186" i="23"/>
  <c r="HP186" i="23"/>
  <c r="HO186" i="23"/>
  <c r="HN186" i="23"/>
  <c r="HM186" i="23"/>
  <c r="ID186" i="23" s="1"/>
  <c r="HL186" i="23"/>
  <c r="HK186" i="23"/>
  <c r="HJ186" i="23"/>
  <c r="HQ185" i="23"/>
  <c r="HP185" i="23"/>
  <c r="HO185" i="23"/>
  <c r="HN185" i="23"/>
  <c r="HM185" i="23"/>
  <c r="ID185" i="23" s="1"/>
  <c r="HL185" i="23"/>
  <c r="HK185" i="23"/>
  <c r="HJ185" i="23"/>
  <c r="HQ184" i="23"/>
  <c r="HP184" i="23"/>
  <c r="HO184" i="23"/>
  <c r="HN184" i="23"/>
  <c r="HM184" i="23"/>
  <c r="ID184" i="23" s="1"/>
  <c r="HL184" i="23"/>
  <c r="HK184" i="23"/>
  <c r="HJ184" i="23"/>
  <c r="HQ183" i="23"/>
  <c r="HP183" i="23"/>
  <c r="HO183" i="23"/>
  <c r="HN183" i="23"/>
  <c r="HM183" i="23"/>
  <c r="ID183" i="23" s="1"/>
  <c r="HL183" i="23"/>
  <c r="HK183" i="23"/>
  <c r="HJ183" i="23"/>
  <c r="HQ182" i="23"/>
  <c r="HP182" i="23"/>
  <c r="HO182" i="23"/>
  <c r="HN182" i="23"/>
  <c r="HM182" i="23"/>
  <c r="ID182" i="23" s="1"/>
  <c r="HL182" i="23"/>
  <c r="HK182" i="23"/>
  <c r="HJ182" i="23"/>
  <c r="HQ181" i="23"/>
  <c r="HP181" i="23"/>
  <c r="HO181" i="23"/>
  <c r="HN181" i="23"/>
  <c r="HM181" i="23"/>
  <c r="ID181" i="23" s="1"/>
  <c r="HL181" i="23"/>
  <c r="HK181" i="23"/>
  <c r="HJ181" i="23"/>
  <c r="HQ180" i="23"/>
  <c r="HP180" i="23"/>
  <c r="HO180" i="23"/>
  <c r="HN180" i="23"/>
  <c r="HM180" i="23"/>
  <c r="HL180" i="23"/>
  <c r="HK180" i="23"/>
  <c r="HJ180" i="23"/>
  <c r="HQ179" i="23"/>
  <c r="HP179" i="23"/>
  <c r="HO179" i="23"/>
  <c r="HN179" i="23"/>
  <c r="HM179" i="23"/>
  <c r="HL179" i="23"/>
  <c r="HK179" i="23"/>
  <c r="HJ179" i="23"/>
  <c r="HQ178" i="23"/>
  <c r="HP178" i="23"/>
  <c r="HO178" i="23"/>
  <c r="HN178" i="23"/>
  <c r="HM178" i="23"/>
  <c r="HL178" i="23"/>
  <c r="HK178" i="23"/>
  <c r="HJ178" i="23"/>
  <c r="HQ177" i="23"/>
  <c r="HP177" i="23"/>
  <c r="HO177" i="23"/>
  <c r="HN177" i="23"/>
  <c r="ID177" i="23" s="1"/>
  <c r="HM177" i="23"/>
  <c r="HL177" i="23"/>
  <c r="HK177" i="23"/>
  <c r="HJ177" i="23"/>
  <c r="HQ176" i="23"/>
  <c r="HP176" i="23"/>
  <c r="HO176" i="23"/>
  <c r="HN176" i="23"/>
  <c r="HM176" i="23"/>
  <c r="HL176" i="23"/>
  <c r="HK176" i="23"/>
  <c r="HJ176" i="23"/>
  <c r="HQ175" i="23"/>
  <c r="HP175" i="23"/>
  <c r="HO175" i="23"/>
  <c r="HN175" i="23"/>
  <c r="HM175" i="23"/>
  <c r="HL175" i="23"/>
  <c r="HK175" i="23"/>
  <c r="HJ175" i="23"/>
  <c r="HQ174" i="23"/>
  <c r="HP174" i="23"/>
  <c r="HO174" i="23"/>
  <c r="HN174" i="23"/>
  <c r="HM174" i="23"/>
  <c r="HL174" i="23"/>
  <c r="HK174" i="23"/>
  <c r="HJ174" i="23"/>
  <c r="HQ173" i="23"/>
  <c r="HP173" i="23"/>
  <c r="HO173" i="23"/>
  <c r="HN173" i="23"/>
  <c r="HM173" i="23"/>
  <c r="ID173" i="23" s="1"/>
  <c r="HL173" i="23"/>
  <c r="HK173" i="23"/>
  <c r="HJ173" i="23"/>
  <c r="HQ172" i="23"/>
  <c r="HP172" i="23"/>
  <c r="HO172" i="23"/>
  <c r="HN172" i="23"/>
  <c r="HM172" i="23"/>
  <c r="HL172" i="23"/>
  <c r="HK172" i="23"/>
  <c r="HJ172" i="23"/>
  <c r="HQ171" i="23"/>
  <c r="HP171" i="23"/>
  <c r="HO171" i="23"/>
  <c r="HN171" i="23"/>
  <c r="HM171" i="23"/>
  <c r="HL171" i="23"/>
  <c r="HK171" i="23"/>
  <c r="HJ171" i="23"/>
  <c r="HQ170" i="23"/>
  <c r="HP170" i="23"/>
  <c r="HO170" i="23"/>
  <c r="HN170" i="23"/>
  <c r="HM170" i="23"/>
  <c r="HL170" i="23"/>
  <c r="HK170" i="23"/>
  <c r="HJ170" i="23"/>
  <c r="HQ169" i="23"/>
  <c r="ID169" i="23" s="1"/>
  <c r="HP169" i="23"/>
  <c r="HO169" i="23"/>
  <c r="HN169" i="23"/>
  <c r="HM169" i="23"/>
  <c r="HL169" i="23"/>
  <c r="HK169" i="23"/>
  <c r="HJ169" i="23"/>
  <c r="IB169" i="23" s="1"/>
  <c r="HQ168" i="23"/>
  <c r="HP168" i="23"/>
  <c r="HO168" i="23"/>
  <c r="HN168" i="23"/>
  <c r="HM168" i="23"/>
  <c r="HL168" i="23"/>
  <c r="HK168" i="23"/>
  <c r="HJ168" i="23"/>
  <c r="IB168" i="23" s="1"/>
  <c r="HQ167" i="23"/>
  <c r="HP167" i="23"/>
  <c r="HO167" i="23"/>
  <c r="HN167" i="23"/>
  <c r="HM167" i="23"/>
  <c r="HL167" i="23"/>
  <c r="HK167" i="23"/>
  <c r="HJ167" i="23"/>
  <c r="IB167" i="23" s="1"/>
  <c r="HQ166" i="23"/>
  <c r="HP166" i="23"/>
  <c r="HO166" i="23"/>
  <c r="HN166" i="23"/>
  <c r="HM166" i="23"/>
  <c r="HL166" i="23"/>
  <c r="HK166" i="23"/>
  <c r="HJ166" i="23"/>
  <c r="IB166" i="23" s="1"/>
  <c r="ID165" i="23"/>
  <c r="HQ165" i="23"/>
  <c r="HP165" i="23"/>
  <c r="HO165" i="23"/>
  <c r="HN165" i="23"/>
  <c r="HM165" i="23"/>
  <c r="HL165" i="23"/>
  <c r="HK165" i="23"/>
  <c r="HJ165" i="23"/>
  <c r="IB165" i="23" s="1"/>
  <c r="HQ164" i="23"/>
  <c r="HP164" i="23"/>
  <c r="HO164" i="23"/>
  <c r="HN164" i="23"/>
  <c r="HM164" i="23"/>
  <c r="HL164" i="23"/>
  <c r="HK164" i="23"/>
  <c r="HJ164" i="23"/>
  <c r="IB164" i="23" s="1"/>
  <c r="HQ163" i="23"/>
  <c r="HP163" i="23"/>
  <c r="HO163" i="23"/>
  <c r="HN163" i="23"/>
  <c r="HM163" i="23"/>
  <c r="HL163" i="23"/>
  <c r="HK163" i="23"/>
  <c r="HJ163" i="23"/>
  <c r="IB163" i="23" s="1"/>
  <c r="HQ162" i="23"/>
  <c r="HP162" i="23"/>
  <c r="HO162" i="23"/>
  <c r="HN162" i="23"/>
  <c r="HM162" i="23"/>
  <c r="HL162" i="23"/>
  <c r="HK162" i="23"/>
  <c r="HJ162" i="23"/>
  <c r="IB162" i="23" s="1"/>
  <c r="ID161" i="23"/>
  <c r="HQ161" i="23"/>
  <c r="HP161" i="23"/>
  <c r="HO161" i="23"/>
  <c r="HN161" i="23"/>
  <c r="HM161" i="23"/>
  <c r="HL161" i="23"/>
  <c r="HK161" i="23"/>
  <c r="HJ161" i="23"/>
  <c r="HQ160" i="23"/>
  <c r="HP160" i="23"/>
  <c r="HO160" i="23"/>
  <c r="HN160" i="23"/>
  <c r="HM160" i="23"/>
  <c r="HL160" i="23"/>
  <c r="HK160" i="23"/>
  <c r="HJ160" i="23"/>
  <c r="HQ159" i="23"/>
  <c r="HP159" i="23"/>
  <c r="HO159" i="23"/>
  <c r="HN159" i="23"/>
  <c r="HM159" i="23"/>
  <c r="HL159" i="23"/>
  <c r="HK159" i="23"/>
  <c r="HJ159" i="23"/>
  <c r="HQ158" i="23"/>
  <c r="HP158" i="23"/>
  <c r="HO158" i="23"/>
  <c r="HN158" i="23"/>
  <c r="HM158" i="23"/>
  <c r="HL158" i="23"/>
  <c r="HK158" i="23"/>
  <c r="HJ158" i="23"/>
  <c r="HQ157" i="23"/>
  <c r="HP157" i="23"/>
  <c r="HO157" i="23"/>
  <c r="HN157" i="23"/>
  <c r="HM157" i="23"/>
  <c r="ID157" i="23" s="1"/>
  <c r="HL157" i="23"/>
  <c r="HK157" i="23"/>
  <c r="HJ157" i="23"/>
  <c r="HQ156" i="23"/>
  <c r="HP156" i="23"/>
  <c r="HO156" i="23"/>
  <c r="HN156" i="23"/>
  <c r="HM156" i="23"/>
  <c r="ID156" i="23" s="1"/>
  <c r="HL156" i="23"/>
  <c r="HK156" i="23"/>
  <c r="HJ156" i="23"/>
  <c r="HQ155" i="23"/>
  <c r="HP155" i="23"/>
  <c r="HO155" i="23"/>
  <c r="HN155" i="23"/>
  <c r="HM155" i="23"/>
  <c r="ID155" i="23" s="1"/>
  <c r="HL155" i="23"/>
  <c r="HK155" i="23"/>
  <c r="HJ155" i="23"/>
  <c r="HQ154" i="23"/>
  <c r="HP154" i="23"/>
  <c r="HO154" i="23"/>
  <c r="HN154" i="23"/>
  <c r="HM154" i="23"/>
  <c r="ID154" i="23" s="1"/>
  <c r="HL154" i="23"/>
  <c r="HK154" i="23"/>
  <c r="HJ154" i="23"/>
  <c r="HQ153" i="23"/>
  <c r="HP153" i="23"/>
  <c r="HO153" i="23"/>
  <c r="HN153" i="23"/>
  <c r="HM153" i="23"/>
  <c r="ID153" i="23" s="1"/>
  <c r="HL153" i="23"/>
  <c r="HK153" i="23"/>
  <c r="HJ153" i="23"/>
  <c r="HQ152" i="23"/>
  <c r="HP152" i="23"/>
  <c r="HO152" i="23"/>
  <c r="HN152" i="23"/>
  <c r="HM152" i="23"/>
  <c r="ID152" i="23" s="1"/>
  <c r="HL152" i="23"/>
  <c r="HK152" i="23"/>
  <c r="HJ152" i="23"/>
  <c r="HQ151" i="23"/>
  <c r="HP151" i="23"/>
  <c r="HO151" i="23"/>
  <c r="HN151" i="23"/>
  <c r="HM151" i="23"/>
  <c r="ID151" i="23" s="1"/>
  <c r="HL151" i="23"/>
  <c r="HK151" i="23"/>
  <c r="HJ151" i="23"/>
  <c r="HQ150" i="23"/>
  <c r="HP150" i="23"/>
  <c r="HO150" i="23"/>
  <c r="HN150" i="23"/>
  <c r="HM150" i="23"/>
  <c r="ID150" i="23" s="1"/>
  <c r="HL150" i="23"/>
  <c r="HK150" i="23"/>
  <c r="HJ150" i="23"/>
  <c r="HQ149" i="23"/>
  <c r="HP149" i="23"/>
  <c r="HO149" i="23"/>
  <c r="HN149" i="23"/>
  <c r="HM149" i="23"/>
  <c r="ID149" i="23" s="1"/>
  <c r="HL149" i="23"/>
  <c r="HK149" i="23"/>
  <c r="HJ149" i="23"/>
  <c r="HQ148" i="23"/>
  <c r="HP148" i="23"/>
  <c r="HO148" i="23"/>
  <c r="HN148" i="23"/>
  <c r="HM148" i="23"/>
  <c r="HL148" i="23"/>
  <c r="HK148" i="23"/>
  <c r="HJ148" i="23"/>
  <c r="HQ147" i="23"/>
  <c r="HP147" i="23"/>
  <c r="HO147" i="23"/>
  <c r="HN147" i="23"/>
  <c r="HM147" i="23"/>
  <c r="HL147" i="23"/>
  <c r="HK147" i="23"/>
  <c r="HJ147" i="23"/>
  <c r="HQ146" i="23"/>
  <c r="HP146" i="23"/>
  <c r="HO146" i="23"/>
  <c r="HN146" i="23"/>
  <c r="HM146" i="23"/>
  <c r="HL146" i="23"/>
  <c r="HK146" i="23"/>
  <c r="HJ146" i="23"/>
  <c r="HQ145" i="23"/>
  <c r="HP145" i="23"/>
  <c r="HO145" i="23"/>
  <c r="HN145" i="23"/>
  <c r="ID145" i="23" s="1"/>
  <c r="HM145" i="23"/>
  <c r="HL145" i="23"/>
  <c r="HK145" i="23"/>
  <c r="HJ145" i="23"/>
  <c r="HQ144" i="23"/>
  <c r="HP144" i="23"/>
  <c r="HO144" i="23"/>
  <c r="HN144" i="23"/>
  <c r="HM144" i="23"/>
  <c r="HL144" i="23"/>
  <c r="HK144" i="23"/>
  <c r="HJ144" i="23"/>
  <c r="HQ143" i="23"/>
  <c r="HP143" i="23"/>
  <c r="HO143" i="23"/>
  <c r="HN143" i="23"/>
  <c r="HM143" i="23"/>
  <c r="HL143" i="23"/>
  <c r="HK143" i="23"/>
  <c r="HJ143" i="23"/>
  <c r="HQ142" i="23"/>
  <c r="HP142" i="23"/>
  <c r="HO142" i="23"/>
  <c r="HN142" i="23"/>
  <c r="HM142" i="23"/>
  <c r="HL142" i="23"/>
  <c r="HK142" i="23"/>
  <c r="HJ142" i="23"/>
  <c r="HQ141" i="23"/>
  <c r="HP141" i="23"/>
  <c r="HO141" i="23"/>
  <c r="HN141" i="23"/>
  <c r="HM141" i="23"/>
  <c r="ID141" i="23" s="1"/>
  <c r="HL141" i="23"/>
  <c r="HK141" i="23"/>
  <c r="HJ141" i="23"/>
  <c r="HQ140" i="23"/>
  <c r="HP140" i="23"/>
  <c r="HO140" i="23"/>
  <c r="HN140" i="23"/>
  <c r="HM140" i="23"/>
  <c r="HL140" i="23"/>
  <c r="HK140" i="23"/>
  <c r="HJ140" i="23"/>
  <c r="HQ139" i="23"/>
  <c r="HP139" i="23"/>
  <c r="HO139" i="23"/>
  <c r="HN139" i="23"/>
  <c r="HM139" i="23"/>
  <c r="HL139" i="23"/>
  <c r="HK139" i="23"/>
  <c r="HJ139" i="23"/>
  <c r="HQ138" i="23"/>
  <c r="HP138" i="23"/>
  <c r="HO138" i="23"/>
  <c r="HN138" i="23"/>
  <c r="HM138" i="23"/>
  <c r="HL138" i="23"/>
  <c r="HK138" i="23"/>
  <c r="HJ138" i="23"/>
  <c r="HQ137" i="23"/>
  <c r="ID137" i="23" s="1"/>
  <c r="HP137" i="23"/>
  <c r="HO137" i="23"/>
  <c r="HN137" i="23"/>
  <c r="HM137" i="23"/>
  <c r="HL137" i="23"/>
  <c r="HK137" i="23"/>
  <c r="HJ137" i="23"/>
  <c r="IB137" i="23" s="1"/>
  <c r="HQ136" i="23"/>
  <c r="HP136" i="23"/>
  <c r="HO136" i="23"/>
  <c r="HN136" i="23"/>
  <c r="HM136" i="23"/>
  <c r="HL136" i="23"/>
  <c r="HK136" i="23"/>
  <c r="HJ136" i="23"/>
  <c r="IB136" i="23" s="1"/>
  <c r="HQ135" i="23"/>
  <c r="HP135" i="23"/>
  <c r="HO135" i="23"/>
  <c r="HN135" i="23"/>
  <c r="HM135" i="23"/>
  <c r="HL135" i="23"/>
  <c r="HK135" i="23"/>
  <c r="HJ135" i="23"/>
  <c r="IB135" i="23" s="1"/>
  <c r="HQ134" i="23"/>
  <c r="HP134" i="23"/>
  <c r="HO134" i="23"/>
  <c r="HN134" i="23"/>
  <c r="HM134" i="23"/>
  <c r="HL134" i="23"/>
  <c r="HK134" i="23"/>
  <c r="HJ134" i="23"/>
  <c r="IB134" i="23" s="1"/>
  <c r="ID133" i="23"/>
  <c r="HQ133" i="23"/>
  <c r="HP133" i="23"/>
  <c r="HO133" i="23"/>
  <c r="HN133" i="23"/>
  <c r="HM133" i="23"/>
  <c r="HL133" i="23"/>
  <c r="HK133" i="23"/>
  <c r="HJ133" i="23"/>
  <c r="IB133" i="23" s="1"/>
  <c r="HQ132" i="23"/>
  <c r="HP132" i="23"/>
  <c r="HO132" i="23"/>
  <c r="HN132" i="23"/>
  <c r="HM132" i="23"/>
  <c r="HL132" i="23"/>
  <c r="HK132" i="23"/>
  <c r="HJ132" i="23"/>
  <c r="IB132" i="23" s="1"/>
  <c r="HQ131" i="23"/>
  <c r="HP131" i="23"/>
  <c r="HO131" i="23"/>
  <c r="HN131" i="23"/>
  <c r="HM131" i="23"/>
  <c r="HL131" i="23"/>
  <c r="HK131" i="23"/>
  <c r="HJ131" i="23"/>
  <c r="IB131" i="23" s="1"/>
  <c r="HQ130" i="23"/>
  <c r="HP130" i="23"/>
  <c r="HO130" i="23"/>
  <c r="HN130" i="23"/>
  <c r="HM130" i="23"/>
  <c r="HL130" i="23"/>
  <c r="HK130" i="23"/>
  <c r="HJ130" i="23"/>
  <c r="IB130" i="23" s="1"/>
  <c r="ID129" i="23"/>
  <c r="HQ129" i="23"/>
  <c r="HP129" i="23"/>
  <c r="HO129" i="23"/>
  <c r="HN129" i="23"/>
  <c r="HM129" i="23"/>
  <c r="HL129" i="23"/>
  <c r="HK129" i="23"/>
  <c r="HJ129" i="23"/>
  <c r="HQ128" i="23"/>
  <c r="HP128" i="23"/>
  <c r="HO128" i="23"/>
  <c r="HN128" i="23"/>
  <c r="HM128" i="23"/>
  <c r="HL128" i="23"/>
  <c r="HK128" i="23"/>
  <c r="HJ128" i="23"/>
  <c r="HQ127" i="23"/>
  <c r="HP127" i="23"/>
  <c r="HO127" i="23"/>
  <c r="HN127" i="23"/>
  <c r="HM127" i="23"/>
  <c r="HL127" i="23"/>
  <c r="HK127" i="23"/>
  <c r="HJ127" i="23"/>
  <c r="HQ126" i="23"/>
  <c r="HP126" i="23"/>
  <c r="HO126" i="23"/>
  <c r="HN126" i="23"/>
  <c r="HM126" i="23"/>
  <c r="HL126" i="23"/>
  <c r="HK126" i="23"/>
  <c r="HJ126" i="23"/>
  <c r="HQ125" i="23"/>
  <c r="HP125" i="23"/>
  <c r="HO125" i="23"/>
  <c r="HN125" i="23"/>
  <c r="HM125" i="23"/>
  <c r="ID125" i="23" s="1"/>
  <c r="HL125" i="23"/>
  <c r="HK125" i="23"/>
  <c r="HJ125" i="23"/>
  <c r="HQ124" i="23"/>
  <c r="HP124" i="23"/>
  <c r="HO124" i="23"/>
  <c r="HN124" i="23"/>
  <c r="HM124" i="23"/>
  <c r="ID124" i="23" s="1"/>
  <c r="HL124" i="23"/>
  <c r="HK124" i="23"/>
  <c r="HJ124" i="23"/>
  <c r="HQ123" i="23"/>
  <c r="HP123" i="23"/>
  <c r="HO123" i="23"/>
  <c r="HN123" i="23"/>
  <c r="HM123" i="23"/>
  <c r="ID123" i="23" s="1"/>
  <c r="HL123" i="23"/>
  <c r="HK123" i="23"/>
  <c r="HJ123" i="23"/>
  <c r="HQ122" i="23"/>
  <c r="HP122" i="23"/>
  <c r="HO122" i="23"/>
  <c r="HN122" i="23"/>
  <c r="HM122" i="23"/>
  <c r="ID122" i="23" s="1"/>
  <c r="HL122" i="23"/>
  <c r="HK122" i="23"/>
  <c r="HJ122" i="23"/>
  <c r="HQ121" i="23"/>
  <c r="HP121" i="23"/>
  <c r="HO121" i="23"/>
  <c r="HN121" i="23"/>
  <c r="HM121" i="23"/>
  <c r="ID121" i="23" s="1"/>
  <c r="HL121" i="23"/>
  <c r="HK121" i="23"/>
  <c r="HJ121" i="23"/>
  <c r="HQ120" i="23"/>
  <c r="HP120" i="23"/>
  <c r="HO120" i="23"/>
  <c r="HN120" i="23"/>
  <c r="HM120" i="23"/>
  <c r="ID120" i="23" s="1"/>
  <c r="HL120" i="23"/>
  <c r="HK120" i="23"/>
  <c r="HJ120" i="23"/>
  <c r="HQ119" i="23"/>
  <c r="HP119" i="23"/>
  <c r="HO119" i="23"/>
  <c r="HN119" i="23"/>
  <c r="HM119" i="23"/>
  <c r="ID119" i="23" s="1"/>
  <c r="HL119" i="23"/>
  <c r="HK119" i="23"/>
  <c r="HJ119" i="23"/>
  <c r="HQ118" i="23"/>
  <c r="HP118" i="23"/>
  <c r="HO118" i="23"/>
  <c r="HN118" i="23"/>
  <c r="HM118" i="23"/>
  <c r="ID118" i="23" s="1"/>
  <c r="HL118" i="23"/>
  <c r="HK118" i="23"/>
  <c r="HJ118" i="23"/>
  <c r="HQ117" i="23"/>
  <c r="HP117" i="23"/>
  <c r="HO117" i="23"/>
  <c r="HN117" i="23"/>
  <c r="HM117" i="23"/>
  <c r="ID117" i="23" s="1"/>
  <c r="HL117" i="23"/>
  <c r="HK117" i="23"/>
  <c r="HJ117" i="23"/>
  <c r="HQ116" i="23"/>
  <c r="HP116" i="23"/>
  <c r="HO116" i="23"/>
  <c r="HN116" i="23"/>
  <c r="HM116" i="23"/>
  <c r="HL116" i="23"/>
  <c r="HK116" i="23"/>
  <c r="HJ116" i="23"/>
  <c r="HQ115" i="23"/>
  <c r="HP115" i="23"/>
  <c r="HO115" i="23"/>
  <c r="HN115" i="23"/>
  <c r="HM115" i="23"/>
  <c r="HL115" i="23"/>
  <c r="HK115" i="23"/>
  <c r="HJ115" i="23"/>
  <c r="HQ114" i="23"/>
  <c r="HP114" i="23"/>
  <c r="HO114" i="23"/>
  <c r="HN114" i="23"/>
  <c r="HM114" i="23"/>
  <c r="HL114" i="23"/>
  <c r="HK114" i="23"/>
  <c r="HJ114" i="23"/>
  <c r="HQ113" i="23"/>
  <c r="HP113" i="23"/>
  <c r="HO113" i="23"/>
  <c r="HN113" i="23"/>
  <c r="ID113" i="23" s="1"/>
  <c r="HM113" i="23"/>
  <c r="HL113" i="23"/>
  <c r="HK113" i="23"/>
  <c r="HJ113" i="23"/>
  <c r="HQ112" i="23"/>
  <c r="HP112" i="23"/>
  <c r="HO112" i="23"/>
  <c r="HN112" i="23"/>
  <c r="HM112" i="23"/>
  <c r="HL112" i="23"/>
  <c r="HK112" i="23"/>
  <c r="HJ112" i="23"/>
  <c r="HQ111" i="23"/>
  <c r="HP111" i="23"/>
  <c r="HO111" i="23"/>
  <c r="HN111" i="23"/>
  <c r="HM111" i="23"/>
  <c r="HL111" i="23"/>
  <c r="HK111" i="23"/>
  <c r="HJ111" i="23"/>
  <c r="HQ110" i="23"/>
  <c r="HP110" i="23"/>
  <c r="HO110" i="23"/>
  <c r="HN110" i="23"/>
  <c r="HM110" i="23"/>
  <c r="HL110" i="23"/>
  <c r="HK110" i="23"/>
  <c r="HJ110" i="23"/>
  <c r="HQ109" i="23"/>
  <c r="HP109" i="23"/>
  <c r="HO109" i="23"/>
  <c r="HN109" i="23"/>
  <c r="HM109" i="23"/>
  <c r="ID109" i="23" s="1"/>
  <c r="HL109" i="23"/>
  <c r="HK109" i="23"/>
  <c r="HJ109" i="23"/>
  <c r="HQ108" i="23"/>
  <c r="HP108" i="23"/>
  <c r="HO108" i="23"/>
  <c r="HN108" i="23"/>
  <c r="HM108" i="23"/>
  <c r="HL108" i="23"/>
  <c r="HK108" i="23"/>
  <c r="HJ108" i="23"/>
  <c r="HQ107" i="23"/>
  <c r="HP107" i="23"/>
  <c r="HO107" i="23"/>
  <c r="HN107" i="23"/>
  <c r="HM107" i="23"/>
  <c r="HL107" i="23"/>
  <c r="HK107" i="23"/>
  <c r="HJ107" i="23"/>
  <c r="HQ106" i="23"/>
  <c r="HP106" i="23"/>
  <c r="HO106" i="23"/>
  <c r="HN106" i="23"/>
  <c r="HM106" i="23"/>
  <c r="HL106" i="23"/>
  <c r="HK106" i="23"/>
  <c r="HJ106" i="23"/>
  <c r="HQ105" i="23"/>
  <c r="HP105" i="23"/>
  <c r="ID105" i="23" s="1"/>
  <c r="HO105" i="23"/>
  <c r="HN105" i="23"/>
  <c r="HM105" i="23"/>
  <c r="HL105" i="23"/>
  <c r="HK105" i="23"/>
  <c r="HJ105" i="23"/>
  <c r="IB105" i="23" s="1"/>
  <c r="HQ104" i="23"/>
  <c r="HP104" i="23"/>
  <c r="HO104" i="23"/>
  <c r="HN104" i="23"/>
  <c r="HM104" i="23"/>
  <c r="HL104" i="23"/>
  <c r="HK104" i="23"/>
  <c r="HJ104" i="23"/>
  <c r="IB104" i="23" s="1"/>
  <c r="HQ103" i="23"/>
  <c r="HP103" i="23"/>
  <c r="HO103" i="23"/>
  <c r="HN103" i="23"/>
  <c r="HM103" i="23"/>
  <c r="HL103" i="23"/>
  <c r="HK103" i="23"/>
  <c r="HJ103" i="23"/>
  <c r="IB103" i="23" s="1"/>
  <c r="HQ102" i="23"/>
  <c r="HP102" i="23"/>
  <c r="HO102" i="23"/>
  <c r="HN102" i="23"/>
  <c r="HM102" i="23"/>
  <c r="HL102" i="23"/>
  <c r="HK102" i="23"/>
  <c r="HJ102" i="23"/>
  <c r="IB102" i="23" s="1"/>
  <c r="ID101" i="23"/>
  <c r="HQ101" i="23"/>
  <c r="HP101" i="23"/>
  <c r="HO101" i="23"/>
  <c r="HN101" i="23"/>
  <c r="HM101" i="23"/>
  <c r="HL101" i="23"/>
  <c r="HK101" i="23"/>
  <c r="HJ101" i="23"/>
  <c r="IB101" i="23" s="1"/>
  <c r="HQ100" i="23"/>
  <c r="HP100" i="23"/>
  <c r="HO100" i="23"/>
  <c r="HN100" i="23"/>
  <c r="HM100" i="23"/>
  <c r="HL100" i="23"/>
  <c r="HK100" i="23"/>
  <c r="HJ100" i="23"/>
  <c r="IB100" i="23" s="1"/>
  <c r="HQ99" i="23"/>
  <c r="HP99" i="23"/>
  <c r="HO99" i="23"/>
  <c r="HN99" i="23"/>
  <c r="HM99" i="23"/>
  <c r="HL99" i="23"/>
  <c r="HK99" i="23"/>
  <c r="HJ99" i="23"/>
  <c r="IB99" i="23" s="1"/>
  <c r="HQ98" i="23"/>
  <c r="HP98" i="23"/>
  <c r="HO98" i="23"/>
  <c r="HN98" i="23"/>
  <c r="HM98" i="23"/>
  <c r="HL98" i="23"/>
  <c r="HK98" i="23"/>
  <c r="HJ98" i="23"/>
  <c r="IB98" i="23" s="1"/>
  <c r="ID97" i="23"/>
  <c r="HQ97" i="23"/>
  <c r="HP97" i="23"/>
  <c r="HO97" i="23"/>
  <c r="HN97" i="23"/>
  <c r="HM97" i="23"/>
  <c r="HL97" i="23"/>
  <c r="HK97" i="23"/>
  <c r="HJ97" i="23"/>
  <c r="HQ96" i="23"/>
  <c r="HP96" i="23"/>
  <c r="HO96" i="23"/>
  <c r="HN96" i="23"/>
  <c r="HM96" i="23"/>
  <c r="HL96" i="23"/>
  <c r="HK96" i="23"/>
  <c r="HJ96" i="23"/>
  <c r="HQ95" i="23"/>
  <c r="HP95" i="23"/>
  <c r="HO95" i="23"/>
  <c r="HN95" i="23"/>
  <c r="HM95" i="23"/>
  <c r="HL95" i="23"/>
  <c r="HK95" i="23"/>
  <c r="HJ95" i="23"/>
  <c r="HQ94" i="23"/>
  <c r="HP94" i="23"/>
  <c r="HO94" i="23"/>
  <c r="HN94" i="23"/>
  <c r="HM94" i="23"/>
  <c r="HL94" i="23"/>
  <c r="HK94" i="23"/>
  <c r="HJ94" i="23"/>
  <c r="HQ93" i="23"/>
  <c r="HP93" i="23"/>
  <c r="HO93" i="23"/>
  <c r="HN93" i="23"/>
  <c r="HM93" i="23"/>
  <c r="ID93" i="23" s="1"/>
  <c r="HL93" i="23"/>
  <c r="HK93" i="23"/>
  <c r="HJ93" i="23"/>
  <c r="HQ92" i="23"/>
  <c r="HP92" i="23"/>
  <c r="HO92" i="23"/>
  <c r="HN92" i="23"/>
  <c r="HM92" i="23"/>
  <c r="ID92" i="23" s="1"/>
  <c r="HL92" i="23"/>
  <c r="HK92" i="23"/>
  <c r="HJ92" i="23"/>
  <c r="HQ91" i="23"/>
  <c r="HP91" i="23"/>
  <c r="HO91" i="23"/>
  <c r="HN91" i="23"/>
  <c r="HM91" i="23"/>
  <c r="ID91" i="23" s="1"/>
  <c r="HL91" i="23"/>
  <c r="HK91" i="23"/>
  <c r="HJ91" i="23"/>
  <c r="HQ90" i="23"/>
  <c r="HP90" i="23"/>
  <c r="HO90" i="23"/>
  <c r="HN90" i="23"/>
  <c r="HM90" i="23"/>
  <c r="ID90" i="23" s="1"/>
  <c r="HL90" i="23"/>
  <c r="HK90" i="23"/>
  <c r="HJ90" i="23"/>
  <c r="HQ89" i="23"/>
  <c r="HP89" i="23"/>
  <c r="HO89" i="23"/>
  <c r="HN89" i="23"/>
  <c r="HM89" i="23"/>
  <c r="ID89" i="23" s="1"/>
  <c r="HL89" i="23"/>
  <c r="HK89" i="23"/>
  <c r="HJ89" i="23"/>
  <c r="HQ88" i="23"/>
  <c r="HP88" i="23"/>
  <c r="HO88" i="23"/>
  <c r="HN88" i="23"/>
  <c r="HM88" i="23"/>
  <c r="ID88" i="23" s="1"/>
  <c r="HL88" i="23"/>
  <c r="HK88" i="23"/>
  <c r="HJ88" i="23"/>
  <c r="HQ87" i="23"/>
  <c r="HP87" i="23"/>
  <c r="HO87" i="23"/>
  <c r="HN87" i="23"/>
  <c r="HM87" i="23"/>
  <c r="ID87" i="23" s="1"/>
  <c r="HL87" i="23"/>
  <c r="HK87" i="23"/>
  <c r="HJ87" i="23"/>
  <c r="HQ86" i="23"/>
  <c r="HP86" i="23"/>
  <c r="HO86" i="23"/>
  <c r="HN86" i="23"/>
  <c r="HM86" i="23"/>
  <c r="ID86" i="23" s="1"/>
  <c r="HL86" i="23"/>
  <c r="HK86" i="23"/>
  <c r="HJ86" i="23"/>
  <c r="HQ85" i="23"/>
  <c r="HP85" i="23"/>
  <c r="HO85" i="23"/>
  <c r="HN85" i="23"/>
  <c r="HM85" i="23"/>
  <c r="ID85" i="23" s="1"/>
  <c r="HL85" i="23"/>
  <c r="HK85" i="23"/>
  <c r="HJ85" i="23"/>
  <c r="HQ84" i="23"/>
  <c r="HP84" i="23"/>
  <c r="HO84" i="23"/>
  <c r="HN84" i="23"/>
  <c r="HM84" i="23"/>
  <c r="HL84" i="23"/>
  <c r="HK84" i="23"/>
  <c r="HJ84" i="23"/>
  <c r="HQ83" i="23"/>
  <c r="HP83" i="23"/>
  <c r="HO83" i="23"/>
  <c r="HN83" i="23"/>
  <c r="HM83" i="23"/>
  <c r="HL83" i="23"/>
  <c r="HK83" i="23"/>
  <c r="HJ83" i="23"/>
  <c r="HQ82" i="23"/>
  <c r="HP82" i="23"/>
  <c r="HO82" i="23"/>
  <c r="HN82" i="23"/>
  <c r="HM82" i="23"/>
  <c r="HL82" i="23"/>
  <c r="HK82" i="23"/>
  <c r="HJ82" i="23"/>
  <c r="HQ81" i="23"/>
  <c r="HP81" i="23"/>
  <c r="HO81" i="23"/>
  <c r="HN81" i="23"/>
  <c r="ID81" i="23" s="1"/>
  <c r="HM81" i="23"/>
  <c r="HL81" i="23"/>
  <c r="HK81" i="23"/>
  <c r="HJ81" i="23"/>
  <c r="HQ80" i="23"/>
  <c r="HP80" i="23"/>
  <c r="HO80" i="23"/>
  <c r="HN80" i="23"/>
  <c r="HM80" i="23"/>
  <c r="HL80" i="23"/>
  <c r="HK80" i="23"/>
  <c r="HJ80" i="23"/>
  <c r="HQ79" i="23"/>
  <c r="HP79" i="23"/>
  <c r="HO79" i="23"/>
  <c r="HN79" i="23"/>
  <c r="HM79" i="23"/>
  <c r="HL79" i="23"/>
  <c r="HK79" i="23"/>
  <c r="HJ79" i="23"/>
  <c r="HQ78" i="23"/>
  <c r="HP78" i="23"/>
  <c r="HO78" i="23"/>
  <c r="HN78" i="23"/>
  <c r="HM78" i="23"/>
  <c r="HL78" i="23"/>
  <c r="HK78" i="23"/>
  <c r="HJ78" i="23"/>
  <c r="HQ77" i="23"/>
  <c r="HP77" i="23"/>
  <c r="HO77" i="23"/>
  <c r="HN77" i="23"/>
  <c r="HM77" i="23"/>
  <c r="ID77" i="23" s="1"/>
  <c r="HL77" i="23"/>
  <c r="HK77" i="23"/>
  <c r="HJ77" i="23"/>
  <c r="HQ76" i="23"/>
  <c r="HP76" i="23"/>
  <c r="HO76" i="23"/>
  <c r="HN76" i="23"/>
  <c r="HM76" i="23"/>
  <c r="HL76" i="23"/>
  <c r="HK76" i="23"/>
  <c r="HJ76" i="23"/>
  <c r="HQ75" i="23"/>
  <c r="HP75" i="23"/>
  <c r="HO75" i="23"/>
  <c r="HN75" i="23"/>
  <c r="HM75" i="23"/>
  <c r="HL75" i="23"/>
  <c r="HK75" i="23"/>
  <c r="HJ75" i="23"/>
  <c r="HQ74" i="23"/>
  <c r="HP74" i="23"/>
  <c r="HO74" i="23"/>
  <c r="HN74" i="23"/>
  <c r="HM74" i="23"/>
  <c r="HL74" i="23"/>
  <c r="HK74" i="23"/>
  <c r="HJ74" i="23"/>
  <c r="HQ73" i="23"/>
  <c r="HP73" i="23"/>
  <c r="ID73" i="23" s="1"/>
  <c r="HO73" i="23"/>
  <c r="HN73" i="23"/>
  <c r="HM73" i="23"/>
  <c r="HL73" i="23"/>
  <c r="HK73" i="23"/>
  <c r="HJ73" i="23"/>
  <c r="IB73" i="23" s="1"/>
  <c r="HQ72" i="23"/>
  <c r="HP72" i="23"/>
  <c r="HO72" i="23"/>
  <c r="HN72" i="23"/>
  <c r="HM72" i="23"/>
  <c r="HL72" i="23"/>
  <c r="HK72" i="23"/>
  <c r="HJ72" i="23"/>
  <c r="IB72" i="23" s="1"/>
  <c r="HQ71" i="23"/>
  <c r="HP71" i="23"/>
  <c r="HO71" i="23"/>
  <c r="HN71" i="23"/>
  <c r="HM71" i="23"/>
  <c r="HL71" i="23"/>
  <c r="HK71" i="23"/>
  <c r="HJ71" i="23"/>
  <c r="IB71" i="23" s="1"/>
  <c r="HQ70" i="23"/>
  <c r="HP70" i="23"/>
  <c r="HO70" i="23"/>
  <c r="HN70" i="23"/>
  <c r="HM70" i="23"/>
  <c r="HL70" i="23"/>
  <c r="HK70" i="23"/>
  <c r="HJ70" i="23"/>
  <c r="IB70" i="23" s="1"/>
  <c r="ID69" i="23"/>
  <c r="HQ69" i="23"/>
  <c r="HP69" i="23"/>
  <c r="HO69" i="23"/>
  <c r="HN69" i="23"/>
  <c r="HM69" i="23"/>
  <c r="HL69" i="23"/>
  <c r="HK69" i="23"/>
  <c r="HJ69" i="23"/>
  <c r="IB69" i="23" s="1"/>
  <c r="HQ68" i="23"/>
  <c r="HP68" i="23"/>
  <c r="HO68" i="23"/>
  <c r="HN68" i="23"/>
  <c r="HM68" i="23"/>
  <c r="HL68" i="23"/>
  <c r="HK68" i="23"/>
  <c r="HJ68" i="23"/>
  <c r="IB68" i="23" s="1"/>
  <c r="HQ67" i="23"/>
  <c r="HP67" i="23"/>
  <c r="HO67" i="23"/>
  <c r="HN67" i="23"/>
  <c r="HM67" i="23"/>
  <c r="HL67" i="23"/>
  <c r="HK67" i="23"/>
  <c r="HJ67" i="23"/>
  <c r="IB67" i="23" s="1"/>
  <c r="HQ66" i="23"/>
  <c r="HP66" i="23"/>
  <c r="HO66" i="23"/>
  <c r="HN66" i="23"/>
  <c r="HM66" i="23"/>
  <c r="HL66" i="23"/>
  <c r="HK66" i="23"/>
  <c r="HJ66" i="23"/>
  <c r="IB66" i="23" s="1"/>
  <c r="ID65" i="23"/>
  <c r="HQ65" i="23"/>
  <c r="HP65" i="23"/>
  <c r="HO65" i="23"/>
  <c r="HN65" i="23"/>
  <c r="HM65" i="23"/>
  <c r="HL65" i="23"/>
  <c r="HK65" i="23"/>
  <c r="HJ65" i="23"/>
  <c r="HQ64" i="23"/>
  <c r="HP64" i="23"/>
  <c r="HO64" i="23"/>
  <c r="HN64" i="23"/>
  <c r="HM64" i="23"/>
  <c r="HL64" i="23"/>
  <c r="HK64" i="23"/>
  <c r="HJ64" i="23"/>
  <c r="HQ63" i="23"/>
  <c r="HP63" i="23"/>
  <c r="HO63" i="23"/>
  <c r="HN63" i="23"/>
  <c r="HM63" i="23"/>
  <c r="HL63" i="23"/>
  <c r="HK63" i="23"/>
  <c r="HJ63" i="23"/>
  <c r="HQ62" i="23"/>
  <c r="HP62" i="23"/>
  <c r="HO62" i="23"/>
  <c r="HN62" i="23"/>
  <c r="HM62" i="23"/>
  <c r="HL62" i="23"/>
  <c r="HK62" i="23"/>
  <c r="HJ62" i="23"/>
  <c r="HQ61" i="23"/>
  <c r="HP61" i="23"/>
  <c r="HO61" i="23"/>
  <c r="HN61" i="23"/>
  <c r="HM61" i="23"/>
  <c r="HL61" i="23"/>
  <c r="HK61" i="23"/>
  <c r="HJ61" i="23"/>
  <c r="HQ60" i="23"/>
  <c r="HP60" i="23"/>
  <c r="HO60" i="23"/>
  <c r="HN60" i="23"/>
  <c r="HM60" i="23"/>
  <c r="HL60" i="23"/>
  <c r="HK60" i="23"/>
  <c r="HJ60" i="23"/>
  <c r="HQ59" i="23"/>
  <c r="HP59" i="23"/>
  <c r="HO59" i="23"/>
  <c r="HN59" i="23"/>
  <c r="HM59" i="23"/>
  <c r="HL59" i="23"/>
  <c r="HK59" i="23"/>
  <c r="HJ59" i="23"/>
  <c r="HQ58" i="23"/>
  <c r="HP58" i="23"/>
  <c r="HO58" i="23"/>
  <c r="HN58" i="23"/>
  <c r="HM58" i="23"/>
  <c r="HL58" i="23"/>
  <c r="HK58" i="23"/>
  <c r="HJ58" i="23"/>
  <c r="HQ57" i="23"/>
  <c r="HP57" i="23"/>
  <c r="HO57" i="23"/>
  <c r="HN57" i="23"/>
  <c r="HM57" i="23"/>
  <c r="ID57" i="23" s="1"/>
  <c r="HL57" i="23"/>
  <c r="HK57" i="23"/>
  <c r="HJ57" i="23"/>
  <c r="HQ56" i="23"/>
  <c r="HP56" i="23"/>
  <c r="HO56" i="23"/>
  <c r="HN56" i="23"/>
  <c r="HM56" i="23"/>
  <c r="ID56" i="23" s="1"/>
  <c r="HL56" i="23"/>
  <c r="HK56" i="23"/>
  <c r="HJ56" i="23"/>
  <c r="HQ55" i="23"/>
  <c r="HP55" i="23"/>
  <c r="HO55" i="23"/>
  <c r="HN55" i="23"/>
  <c r="HM55" i="23"/>
  <c r="ID55" i="23" s="1"/>
  <c r="HL55" i="23"/>
  <c r="HK55" i="23"/>
  <c r="HJ55" i="23"/>
  <c r="HQ54" i="23"/>
  <c r="HP54" i="23"/>
  <c r="HO54" i="23"/>
  <c r="HN54" i="23"/>
  <c r="HM54" i="23"/>
  <c r="ID54" i="23" s="1"/>
  <c r="HL54" i="23"/>
  <c r="HK54" i="23"/>
  <c r="HJ54" i="23"/>
  <c r="HQ53" i="23"/>
  <c r="HP53" i="23"/>
  <c r="HO53" i="23"/>
  <c r="HN53" i="23"/>
  <c r="HM53" i="23"/>
  <c r="ID53" i="23" s="1"/>
  <c r="HL53" i="23"/>
  <c r="HK53" i="23"/>
  <c r="HJ53" i="23"/>
  <c r="HQ52" i="23"/>
  <c r="HP52" i="23"/>
  <c r="HO52" i="23"/>
  <c r="HN52" i="23"/>
  <c r="HM52" i="23"/>
  <c r="ID52" i="23" s="1"/>
  <c r="HL52" i="23"/>
  <c r="HK52" i="23"/>
  <c r="HJ52" i="23"/>
  <c r="HQ51" i="23"/>
  <c r="HP51" i="23"/>
  <c r="HO51" i="23"/>
  <c r="HN51" i="23"/>
  <c r="HM51" i="23"/>
  <c r="ID51" i="23" s="1"/>
  <c r="HL51" i="23"/>
  <c r="HK51" i="23"/>
  <c r="HJ51" i="23"/>
  <c r="HQ50" i="23"/>
  <c r="HP50" i="23"/>
  <c r="HO50" i="23"/>
  <c r="HN50" i="23"/>
  <c r="HM50" i="23"/>
  <c r="ID50" i="23" s="1"/>
  <c r="HL50" i="23"/>
  <c r="HK50" i="23"/>
  <c r="HJ50" i="23"/>
  <c r="HQ49" i="23"/>
  <c r="HP49" i="23"/>
  <c r="HO49" i="23"/>
  <c r="HN49" i="23"/>
  <c r="HM49" i="23"/>
  <c r="ID49" i="23" s="1"/>
  <c r="HL49" i="23"/>
  <c r="HK49" i="23"/>
  <c r="HJ49" i="23"/>
  <c r="HQ48" i="23"/>
  <c r="HP48" i="23"/>
  <c r="HO48" i="23"/>
  <c r="HN48" i="23"/>
  <c r="HM48" i="23"/>
  <c r="ID48" i="23" s="1"/>
  <c r="HL48" i="23"/>
  <c r="HK48" i="23"/>
  <c r="HJ48" i="23"/>
  <c r="HQ47" i="23"/>
  <c r="HP47" i="23"/>
  <c r="HO47" i="23"/>
  <c r="HN47" i="23"/>
  <c r="HM47" i="23"/>
  <c r="ID47" i="23" s="1"/>
  <c r="HL47" i="23"/>
  <c r="HK47" i="23"/>
  <c r="HJ47" i="23"/>
  <c r="HQ46" i="23"/>
  <c r="HP46" i="23"/>
  <c r="HO46" i="23"/>
  <c r="HN46" i="23"/>
  <c r="HM46" i="23"/>
  <c r="ID46" i="23" s="1"/>
  <c r="HL46" i="23"/>
  <c r="HK46" i="23"/>
  <c r="HJ46" i="23"/>
  <c r="HQ45" i="23"/>
  <c r="HP45" i="23"/>
  <c r="HO45" i="23"/>
  <c r="HN45" i="23"/>
  <c r="ID45" i="23" s="1"/>
  <c r="HM45" i="23"/>
  <c r="HL45" i="23"/>
  <c r="HK45" i="23"/>
  <c r="HJ45" i="23"/>
  <c r="HQ44" i="23"/>
  <c r="HP44" i="23"/>
  <c r="HO44" i="23"/>
  <c r="HN44" i="23"/>
  <c r="HM44" i="23"/>
  <c r="HL44" i="23"/>
  <c r="HK44" i="23"/>
  <c r="HJ44" i="23"/>
  <c r="HQ43" i="23"/>
  <c r="HP43" i="23"/>
  <c r="HO43" i="23"/>
  <c r="HN43" i="23"/>
  <c r="HM43" i="23"/>
  <c r="HL43" i="23"/>
  <c r="HK43" i="23"/>
  <c r="HJ43" i="23"/>
  <c r="HQ42" i="23"/>
  <c r="HP42" i="23"/>
  <c r="HO42" i="23"/>
  <c r="HN42" i="23"/>
  <c r="HM42" i="23"/>
  <c r="HL42" i="23"/>
  <c r="HK42" i="23"/>
  <c r="HJ42" i="23"/>
  <c r="HQ41" i="23"/>
  <c r="HP41" i="23"/>
  <c r="HO41" i="23"/>
  <c r="HN41" i="23"/>
  <c r="HM41" i="23"/>
  <c r="ID41" i="23" s="1"/>
  <c r="HL41" i="23"/>
  <c r="HK41" i="23"/>
  <c r="HJ41" i="23"/>
  <c r="HQ40" i="23"/>
  <c r="HP40" i="23"/>
  <c r="HO40" i="23"/>
  <c r="HN40" i="23"/>
  <c r="HM40" i="23"/>
  <c r="HL40" i="23"/>
  <c r="HK40" i="23"/>
  <c r="HJ40" i="23"/>
  <c r="HQ39" i="23"/>
  <c r="HP39" i="23"/>
  <c r="HO39" i="23"/>
  <c r="HN39" i="23"/>
  <c r="HM39" i="23"/>
  <c r="HL39" i="23"/>
  <c r="HK39" i="23"/>
  <c r="HJ39" i="23"/>
  <c r="HQ38" i="23"/>
  <c r="HP38" i="23"/>
  <c r="HO38" i="23"/>
  <c r="HN38" i="23"/>
  <c r="HM38" i="23"/>
  <c r="HL38" i="23"/>
  <c r="HK38" i="23"/>
  <c r="HJ38" i="23"/>
  <c r="HQ37" i="23"/>
  <c r="HP37" i="23"/>
  <c r="ID37" i="23" s="1"/>
  <c r="HO37" i="23"/>
  <c r="HN37" i="23"/>
  <c r="HM37" i="23"/>
  <c r="HL37" i="23"/>
  <c r="HK37" i="23"/>
  <c r="HJ37" i="23"/>
  <c r="IB37" i="23" s="1"/>
  <c r="HQ36" i="23"/>
  <c r="HP36" i="23"/>
  <c r="HO36" i="23"/>
  <c r="HN36" i="23"/>
  <c r="HM36" i="23"/>
  <c r="HL36" i="23"/>
  <c r="HK36" i="23"/>
  <c r="HJ36" i="23"/>
  <c r="IB36" i="23" s="1"/>
  <c r="HQ35" i="23"/>
  <c r="HP35" i="23"/>
  <c r="HO35" i="23"/>
  <c r="HN35" i="23"/>
  <c r="HM35" i="23"/>
  <c r="HL35" i="23"/>
  <c r="HK35" i="23"/>
  <c r="HJ35" i="23"/>
  <c r="IB35" i="23" s="1"/>
  <c r="HQ34" i="23"/>
  <c r="HP34" i="23"/>
  <c r="HO34" i="23"/>
  <c r="HN34" i="23"/>
  <c r="HM34" i="23"/>
  <c r="HL34" i="23"/>
  <c r="HK34" i="23"/>
  <c r="HJ34" i="23"/>
  <c r="IB34" i="23" s="1"/>
  <c r="HQ33" i="23"/>
  <c r="ID33" i="23" s="1"/>
  <c r="HP33" i="23"/>
  <c r="HO33" i="23"/>
  <c r="HN33" i="23"/>
  <c r="HM33" i="23"/>
  <c r="HL33" i="23"/>
  <c r="HK33" i="23"/>
  <c r="HJ33" i="23"/>
  <c r="IB33" i="23" s="1"/>
  <c r="HQ32" i="23"/>
  <c r="HP32" i="23"/>
  <c r="HO32" i="23"/>
  <c r="HN32" i="23"/>
  <c r="HM32" i="23"/>
  <c r="HL32" i="23"/>
  <c r="HK32" i="23"/>
  <c r="HJ32" i="23"/>
  <c r="IB32" i="23" s="1"/>
  <c r="HQ31" i="23"/>
  <c r="HP31" i="23"/>
  <c r="HO31" i="23"/>
  <c r="HN31" i="23"/>
  <c r="HM31" i="23"/>
  <c r="HL31" i="23"/>
  <c r="HK31" i="23"/>
  <c r="HJ31" i="23"/>
  <c r="IB31" i="23" s="1"/>
  <c r="HQ30" i="23"/>
  <c r="HP30" i="23"/>
  <c r="HO30" i="23"/>
  <c r="HN30" i="23"/>
  <c r="HM30" i="23"/>
  <c r="HL30" i="23"/>
  <c r="HK30" i="23"/>
  <c r="HJ30" i="23"/>
  <c r="IB30" i="23" s="1"/>
  <c r="ID29" i="23"/>
  <c r="HQ29" i="23"/>
  <c r="HP29" i="23"/>
  <c r="HO29" i="23"/>
  <c r="HN29" i="23"/>
  <c r="HM29" i="23"/>
  <c r="HL29" i="23"/>
  <c r="HK29" i="23"/>
  <c r="HJ29" i="23"/>
  <c r="IB29" i="23" s="1"/>
  <c r="HQ28" i="23"/>
  <c r="HP28" i="23"/>
  <c r="HO28" i="23"/>
  <c r="HN28" i="23"/>
  <c r="HM28" i="23"/>
  <c r="HL28" i="23"/>
  <c r="HK28" i="23"/>
  <c r="HJ28" i="23"/>
  <c r="IB28" i="23" s="1"/>
  <c r="HQ27" i="23"/>
  <c r="HP27" i="23"/>
  <c r="HO27" i="23"/>
  <c r="HN27" i="23"/>
  <c r="HM27" i="23"/>
  <c r="HL27" i="23"/>
  <c r="HK27" i="23"/>
  <c r="HJ27" i="23"/>
  <c r="IB27" i="23" s="1"/>
  <c r="HQ26" i="23"/>
  <c r="HP26" i="23"/>
  <c r="HO26" i="23"/>
  <c r="HN26" i="23"/>
  <c r="HM26" i="23"/>
  <c r="HL26" i="23"/>
  <c r="HK26" i="23"/>
  <c r="HJ26" i="23"/>
  <c r="IB26" i="23" s="1"/>
  <c r="HQ25" i="23"/>
  <c r="HP25" i="23"/>
  <c r="HO25" i="23"/>
  <c r="HN25" i="23"/>
  <c r="HM25" i="23"/>
  <c r="ID25" i="23" s="1"/>
  <c r="HL25" i="23"/>
  <c r="HK25" i="23"/>
  <c r="HJ25" i="23"/>
  <c r="HQ24" i="23"/>
  <c r="HP24" i="23"/>
  <c r="HO24" i="23"/>
  <c r="HN24" i="23"/>
  <c r="HM24" i="23"/>
  <c r="ID24" i="23" s="1"/>
  <c r="HL24" i="23"/>
  <c r="HK24" i="23"/>
  <c r="HJ24" i="23"/>
  <c r="HQ23" i="23"/>
  <c r="HP23" i="23"/>
  <c r="HO23" i="23"/>
  <c r="HN23" i="23"/>
  <c r="HM23" i="23"/>
  <c r="ID23" i="23" s="1"/>
  <c r="HL23" i="23"/>
  <c r="HK23" i="23"/>
  <c r="HJ23" i="23"/>
  <c r="HQ22" i="23"/>
  <c r="HP22" i="23"/>
  <c r="HO22" i="23"/>
  <c r="HN22" i="23"/>
  <c r="HM22" i="23"/>
  <c r="ID22" i="23" s="1"/>
  <c r="HL22" i="23"/>
  <c r="HK22" i="23"/>
  <c r="HJ22" i="23"/>
  <c r="HQ21" i="23"/>
  <c r="HP21" i="23"/>
  <c r="HO21" i="23"/>
  <c r="HN21" i="23"/>
  <c r="HM21" i="23"/>
  <c r="ID21" i="23" s="1"/>
  <c r="HL21" i="23"/>
  <c r="HK21" i="23"/>
  <c r="HJ21" i="23"/>
  <c r="HQ20" i="23"/>
  <c r="HP20" i="23"/>
  <c r="HO20" i="23"/>
  <c r="HN20" i="23"/>
  <c r="HM20" i="23"/>
  <c r="ID20" i="23" s="1"/>
  <c r="HL20" i="23"/>
  <c r="HK20" i="23"/>
  <c r="HJ20" i="23"/>
  <c r="HQ19" i="23"/>
  <c r="HP19" i="23"/>
  <c r="HO19" i="23"/>
  <c r="HN19" i="23"/>
  <c r="HM19" i="23"/>
  <c r="ID19" i="23" s="1"/>
  <c r="HL19" i="23"/>
  <c r="HK19" i="23"/>
  <c r="HJ19" i="23"/>
  <c r="HQ18" i="23"/>
  <c r="HP18" i="23"/>
  <c r="HO18" i="23"/>
  <c r="HN18" i="23"/>
  <c r="HM18" i="23"/>
  <c r="ID18" i="23" s="1"/>
  <c r="HL18" i="23"/>
  <c r="HK18" i="23"/>
  <c r="HJ18" i="23"/>
  <c r="HQ17" i="23"/>
  <c r="HP17" i="23"/>
  <c r="HO17" i="23"/>
  <c r="HN17" i="23"/>
  <c r="HM17" i="23"/>
  <c r="ID17" i="23" s="1"/>
  <c r="HL17" i="23"/>
  <c r="HK17" i="23"/>
  <c r="HJ17" i="23"/>
  <c r="HQ16" i="23"/>
  <c r="HP16" i="23"/>
  <c r="HO16" i="23"/>
  <c r="HN16" i="23"/>
  <c r="HM16" i="23"/>
  <c r="ID16" i="23" s="1"/>
  <c r="HL16" i="23"/>
  <c r="HK16" i="23"/>
  <c r="HJ16" i="23"/>
  <c r="HQ15" i="23"/>
  <c r="HP15" i="23"/>
  <c r="HO15" i="23"/>
  <c r="HN15" i="23"/>
  <c r="HM15" i="23"/>
  <c r="ID15" i="23" s="1"/>
  <c r="HL15" i="23"/>
  <c r="HK15" i="23"/>
  <c r="HJ15" i="23"/>
  <c r="HQ14" i="23"/>
  <c r="HP14" i="23"/>
  <c r="HO14" i="23"/>
  <c r="HN14" i="23"/>
  <c r="HM14" i="23"/>
  <c r="ID14" i="23" s="1"/>
  <c r="HL14" i="23"/>
  <c r="HK14" i="23"/>
  <c r="HJ14" i="23"/>
  <c r="HQ13" i="23"/>
  <c r="HP13" i="23"/>
  <c r="HO13" i="23"/>
  <c r="HN13" i="23"/>
  <c r="HM13" i="23"/>
  <c r="HL13" i="23"/>
  <c r="HK13" i="23"/>
  <c r="HJ13" i="23"/>
  <c r="HQ12" i="23"/>
  <c r="HP12" i="23"/>
  <c r="HO12" i="23"/>
  <c r="HN12" i="23"/>
  <c r="ID12" i="23" s="1"/>
  <c r="HM12" i="23"/>
  <c r="HL12" i="23"/>
  <c r="HK12" i="23"/>
  <c r="HJ12" i="23"/>
  <c r="HQ11" i="23"/>
  <c r="HP11" i="23"/>
  <c r="HO11" i="23"/>
  <c r="HN11" i="23"/>
  <c r="HM11" i="23"/>
  <c r="HL11" i="23"/>
  <c r="HK11" i="23"/>
  <c r="HJ11" i="23"/>
  <c r="HQ10" i="23"/>
  <c r="HP10" i="23"/>
  <c r="HO10" i="23"/>
  <c r="HN10" i="23"/>
  <c r="HM10" i="23"/>
  <c r="HL10" i="23"/>
  <c r="HK10" i="23"/>
  <c r="HJ10" i="23"/>
  <c r="HQ9" i="23"/>
  <c r="HP9" i="23"/>
  <c r="HO9" i="23"/>
  <c r="HN9" i="23"/>
  <c r="HN219" i="23" s="1"/>
  <c r="HM9" i="23"/>
  <c r="HL9" i="23"/>
  <c r="HK9" i="23"/>
  <c r="HJ9" i="23"/>
  <c r="AB157" i="1" l="1"/>
  <c r="P166" i="1"/>
  <c r="ID9" i="23"/>
  <c r="ID26" i="23"/>
  <c r="ID27" i="23"/>
  <c r="ID28" i="23"/>
  <c r="IB38" i="23"/>
  <c r="IB39" i="23"/>
  <c r="IB40" i="23"/>
  <c r="IB41" i="23"/>
  <c r="ID58" i="23"/>
  <c r="ID59" i="23"/>
  <c r="ID60" i="23"/>
  <c r="ID62" i="23"/>
  <c r="ID63" i="23"/>
  <c r="ID64" i="23"/>
  <c r="IB74" i="23"/>
  <c r="IB75" i="23"/>
  <c r="IB76" i="23"/>
  <c r="IB77" i="23"/>
  <c r="ID94" i="23"/>
  <c r="ID95" i="23"/>
  <c r="ID96" i="23"/>
  <c r="IB106" i="23"/>
  <c r="IB107" i="23"/>
  <c r="IB108" i="23"/>
  <c r="IB109" i="23"/>
  <c r="ID126" i="23"/>
  <c r="ID127" i="23"/>
  <c r="ID128" i="23"/>
  <c r="IB138" i="23"/>
  <c r="IB139" i="23"/>
  <c r="IB140" i="23"/>
  <c r="IB141" i="23"/>
  <c r="ID158" i="23"/>
  <c r="ID159" i="23"/>
  <c r="ID160" i="23"/>
  <c r="IB170" i="23"/>
  <c r="IB171" i="23"/>
  <c r="IB172" i="23"/>
  <c r="IB173" i="23"/>
  <c r="IB205" i="23"/>
  <c r="HO219" i="23"/>
  <c r="IB10" i="23"/>
  <c r="IB12" i="23"/>
  <c r="ID30" i="23"/>
  <c r="ID31" i="23"/>
  <c r="ID32" i="23"/>
  <c r="IB42" i="23"/>
  <c r="IB43" i="23"/>
  <c r="IB44" i="23"/>
  <c r="IB45" i="23"/>
  <c r="ID66" i="23"/>
  <c r="ID67" i="23"/>
  <c r="ID68" i="23"/>
  <c r="IB78" i="23"/>
  <c r="IB79" i="23"/>
  <c r="IB80" i="23"/>
  <c r="IB81" i="23"/>
  <c r="ID98" i="23"/>
  <c r="ID99" i="23"/>
  <c r="ID100" i="23"/>
  <c r="IB110" i="23"/>
  <c r="IB111" i="23"/>
  <c r="IB112" i="23"/>
  <c r="IB113" i="23"/>
  <c r="ID130" i="23"/>
  <c r="ID131" i="23"/>
  <c r="ID132" i="23"/>
  <c r="IB142" i="23"/>
  <c r="IB143" i="23"/>
  <c r="IB144" i="23"/>
  <c r="IB145" i="23"/>
  <c r="ID162" i="23"/>
  <c r="ID163" i="23"/>
  <c r="ID164" i="23"/>
  <c r="IB174" i="23"/>
  <c r="IB175" i="23"/>
  <c r="IB176" i="23"/>
  <c r="IB177" i="23"/>
  <c r="ID194" i="23"/>
  <c r="ID195" i="23"/>
  <c r="ID196" i="23"/>
  <c r="IB206" i="23"/>
  <c r="IB207" i="23"/>
  <c r="IB208" i="23"/>
  <c r="IB209" i="23"/>
  <c r="IB9" i="23"/>
  <c r="IB11" i="23"/>
  <c r="ID13" i="23"/>
  <c r="HK219" i="23"/>
  <c r="IB13" i="23"/>
  <c r="IB14" i="23"/>
  <c r="IB15" i="23"/>
  <c r="IB16" i="23"/>
  <c r="IB17" i="23"/>
  <c r="ID34" i="23"/>
  <c r="ID35" i="23"/>
  <c r="ID36" i="23"/>
  <c r="IB46" i="23"/>
  <c r="IB47" i="23"/>
  <c r="IB48" i="23"/>
  <c r="IB49" i="23"/>
  <c r="ID70" i="23"/>
  <c r="ID71" i="23"/>
  <c r="ID72" i="23"/>
  <c r="IB82" i="23"/>
  <c r="IB83" i="23"/>
  <c r="IB84" i="23"/>
  <c r="IB85" i="23"/>
  <c r="ID102" i="23"/>
  <c r="ID103" i="23"/>
  <c r="ID104" i="23"/>
  <c r="IB114" i="23"/>
  <c r="IB115" i="23"/>
  <c r="IB116" i="23"/>
  <c r="IB117" i="23"/>
  <c r="ID134" i="23"/>
  <c r="ID135" i="23"/>
  <c r="ID136" i="23"/>
  <c r="IB146" i="23"/>
  <c r="IB147" i="23"/>
  <c r="IB148" i="23"/>
  <c r="IB149" i="23"/>
  <c r="ID166" i="23"/>
  <c r="ID167" i="23"/>
  <c r="ID168" i="23"/>
  <c r="IB178" i="23"/>
  <c r="IB179" i="23"/>
  <c r="IB180" i="23"/>
  <c r="IB181" i="23"/>
  <c r="ID198" i="23"/>
  <c r="ID199" i="23"/>
  <c r="ID200" i="23"/>
  <c r="IB211" i="23"/>
  <c r="IB212" i="23"/>
  <c r="IB213" i="23"/>
  <c r="IB18" i="23"/>
  <c r="IB20" i="23"/>
  <c r="ID40" i="23"/>
  <c r="IB50" i="23"/>
  <c r="IB52" i="23"/>
  <c r="ID74" i="23"/>
  <c r="ID75" i="23"/>
  <c r="ID76" i="23"/>
  <c r="IB86" i="23"/>
  <c r="IB87" i="23"/>
  <c r="IB88" i="23"/>
  <c r="IB89" i="23"/>
  <c r="ID106" i="23"/>
  <c r="ID107" i="23"/>
  <c r="ID108" i="23"/>
  <c r="IB118" i="23"/>
  <c r="IB119" i="23"/>
  <c r="IB120" i="23"/>
  <c r="IB121" i="23"/>
  <c r="ID138" i="23"/>
  <c r="ID139" i="23"/>
  <c r="ID140" i="23"/>
  <c r="IB150" i="23"/>
  <c r="IB151" i="23"/>
  <c r="IB152" i="23"/>
  <c r="IB153" i="23"/>
  <c r="ID170" i="23"/>
  <c r="ID171" i="23"/>
  <c r="ID172" i="23"/>
  <c r="IB182" i="23"/>
  <c r="IB183" i="23"/>
  <c r="IB184" i="23"/>
  <c r="IB185" i="23"/>
  <c r="ID202" i="23"/>
  <c r="ID203" i="23"/>
  <c r="ID204" i="23"/>
  <c r="HP219" i="23"/>
  <c r="HL219" i="23"/>
  <c r="IB19" i="23"/>
  <c r="IB21" i="23"/>
  <c r="ID38" i="23"/>
  <c r="ID39" i="23"/>
  <c r="IB51" i="23"/>
  <c r="IB53" i="23"/>
  <c r="HM219" i="23"/>
  <c r="ID10" i="23"/>
  <c r="ID11" i="23"/>
  <c r="ID219" i="23" s="1"/>
  <c r="IB22" i="23"/>
  <c r="IB23" i="23"/>
  <c r="IB24" i="23"/>
  <c r="IB25" i="23"/>
  <c r="ID42" i="23"/>
  <c r="ID43" i="23"/>
  <c r="ID44" i="23"/>
  <c r="IB54" i="23"/>
  <c r="IB55" i="23"/>
  <c r="IB56" i="23"/>
  <c r="IB57" i="23"/>
  <c r="ID61" i="23"/>
  <c r="ID78" i="23"/>
  <c r="ID79" i="23"/>
  <c r="ID80" i="23"/>
  <c r="IB90" i="23"/>
  <c r="IB91" i="23"/>
  <c r="IB92" i="23"/>
  <c r="IB93" i="23"/>
  <c r="ID110" i="23"/>
  <c r="ID111" i="23"/>
  <c r="ID112" i="23"/>
  <c r="IB122" i="23"/>
  <c r="IB123" i="23"/>
  <c r="IB124" i="23"/>
  <c r="IB125" i="23"/>
  <c r="ID142" i="23"/>
  <c r="ID143" i="23"/>
  <c r="ID144" i="23"/>
  <c r="IB154" i="23"/>
  <c r="IB155" i="23"/>
  <c r="IB156" i="23"/>
  <c r="IB157" i="23"/>
  <c r="ID174" i="23"/>
  <c r="ID175" i="23"/>
  <c r="ID176" i="23"/>
  <c r="IB186" i="23"/>
  <c r="IB187" i="23"/>
  <c r="IB188" i="23"/>
  <c r="IB189" i="23"/>
  <c r="ID206" i="23"/>
  <c r="ID207" i="23"/>
  <c r="ID208" i="23"/>
  <c r="IB58" i="23"/>
  <c r="IB59" i="23"/>
  <c r="IB60" i="23"/>
  <c r="IB61" i="23"/>
  <c r="IB62" i="23"/>
  <c r="IB63" i="23"/>
  <c r="IB64" i="23"/>
  <c r="IB65" i="23"/>
  <c r="ID82" i="23"/>
  <c r="ID83" i="23"/>
  <c r="ID84" i="23"/>
  <c r="IB94" i="23"/>
  <c r="IB95" i="23"/>
  <c r="IB96" i="23"/>
  <c r="IB97" i="23"/>
  <c r="ID114" i="23"/>
  <c r="ID115" i="23"/>
  <c r="ID116" i="23"/>
  <c r="IB126" i="23"/>
  <c r="IB127" i="23"/>
  <c r="IB128" i="23"/>
  <c r="IB129" i="23"/>
  <c r="ID146" i="23"/>
  <c r="ID147" i="23"/>
  <c r="ID148" i="23"/>
  <c r="IB158" i="23"/>
  <c r="IB159" i="23"/>
  <c r="IB160" i="23"/>
  <c r="IB161" i="23"/>
  <c r="ID178" i="23"/>
  <c r="ID179" i="23"/>
  <c r="ID180" i="23"/>
  <c r="IB190" i="23"/>
  <c r="IB191" i="23"/>
  <c r="IB192" i="23"/>
  <c r="IB193" i="23"/>
  <c r="ID210" i="23"/>
  <c r="ID211" i="23"/>
  <c r="ID212" i="23"/>
  <c r="HQ219" i="23"/>
  <c r="HJ219" i="23"/>
  <c r="IB219" i="23" l="1"/>
  <c r="A2" i="9" l="1"/>
  <c r="A1" i="9"/>
  <c r="A2" i="12"/>
  <c r="A1" i="12"/>
  <c r="J34" i="20" l="1"/>
  <c r="I31" i="20"/>
  <c r="I30" i="20"/>
  <c r="Q211" i="22" l="1"/>
  <c r="P211" i="22"/>
  <c r="M211" i="22"/>
  <c r="L211" i="22"/>
  <c r="J211" i="22"/>
  <c r="H211" i="22"/>
  <c r="F211" i="22"/>
  <c r="D211" i="22"/>
  <c r="G214" i="1" l="1"/>
  <c r="G210" i="1"/>
  <c r="R211" i="22" l="1"/>
  <c r="R6" i="22"/>
  <c r="A14" i="3" l="1"/>
  <c r="A27" i="3" s="1"/>
  <c r="B2" i="4"/>
  <c r="A11" i="4" s="1"/>
  <c r="H190" i="1"/>
  <c r="N6" i="22"/>
  <c r="N211" i="22" l="1"/>
  <c r="J21" i="20"/>
  <c r="J20" i="20"/>
  <c r="J19" i="20"/>
  <c r="J18" i="20"/>
  <c r="J17" i="20"/>
  <c r="J16" i="20"/>
  <c r="J32" i="20"/>
  <c r="J33" i="20"/>
  <c r="J15" i="20"/>
  <c r="J14" i="20"/>
  <c r="J13" i="20"/>
  <c r="J12" i="20"/>
  <c r="J11" i="20"/>
  <c r="J10" i="20"/>
  <c r="J31" i="1" l="1"/>
  <c r="I145" i="1" l="1"/>
  <c r="I153" i="1" s="1"/>
  <c r="F18" i="5"/>
  <c r="F17" i="5"/>
  <c r="D18" i="5"/>
  <c r="D17" i="5"/>
  <c r="F14" i="5"/>
  <c r="D14" i="5"/>
  <c r="D20" i="5" l="1"/>
  <c r="X130" i="1"/>
  <c r="AB130" i="1" s="1"/>
  <c r="G203" i="1"/>
  <c r="G200" i="1"/>
  <c r="G206" i="1"/>
  <c r="H116" i="1"/>
  <c r="I116" i="1"/>
  <c r="K116" i="1"/>
  <c r="H110" i="1"/>
  <c r="I110" i="1"/>
  <c r="L110" i="1"/>
  <c r="M110" i="1"/>
  <c r="H96" i="1"/>
  <c r="I96" i="1"/>
  <c r="I36" i="20" s="1"/>
  <c r="K96" i="1"/>
  <c r="N96" i="1"/>
  <c r="L84" i="1"/>
  <c r="M84" i="1"/>
  <c r="K69" i="1"/>
  <c r="N69" i="1"/>
  <c r="L28" i="1"/>
  <c r="M28" i="1"/>
  <c r="H118" i="1" l="1"/>
  <c r="H120" i="1" s="1"/>
  <c r="I118" i="1"/>
  <c r="I120" i="1" s="1"/>
  <c r="CZ7" i="12"/>
  <c r="CQ7" i="12"/>
  <c r="CP7" i="12"/>
  <c r="CO7" i="12"/>
  <c r="CN7" i="12"/>
  <c r="X166" i="1"/>
  <c r="Z145" i="1"/>
  <c r="Z153" i="1" s="1"/>
  <c r="X145" i="1"/>
  <c r="X153" i="1" s="1"/>
  <c r="X116" i="1"/>
  <c r="X110" i="1"/>
  <c r="X84" i="1"/>
  <c r="X69" i="1"/>
  <c r="X28" i="1"/>
  <c r="X71" i="1" l="1"/>
  <c r="X73" i="1" s="1"/>
  <c r="X128" i="1" s="1"/>
  <c r="X118" i="1"/>
  <c r="X120" i="1" s="1"/>
  <c r="X132" i="1" s="1"/>
  <c r="X133" i="1" l="1"/>
  <c r="AB68" i="1"/>
  <c r="M116" i="1" l="1"/>
  <c r="M118" i="1" s="1"/>
  <c r="M120" i="1" s="1"/>
  <c r="M96" i="1"/>
  <c r="M98" i="1" s="1"/>
  <c r="M100" i="1" s="1"/>
  <c r="O114" i="1"/>
  <c r="O88" i="1"/>
  <c r="O89" i="1"/>
  <c r="O94" i="1"/>
  <c r="K110" i="1" l="1"/>
  <c r="K118" i="1" s="1"/>
  <c r="K120" i="1" s="1"/>
  <c r="K84" i="1"/>
  <c r="K98" i="1" s="1"/>
  <c r="K100" i="1" s="1"/>
  <c r="O87" i="1"/>
  <c r="O96" i="1" s="1"/>
  <c r="L96" i="1"/>
  <c r="L98" i="1" s="1"/>
  <c r="L100" i="1" s="1"/>
  <c r="O113" i="1"/>
  <c r="O116" i="1" s="1"/>
  <c r="L116" i="1"/>
  <c r="L118" i="1" s="1"/>
  <c r="L120" i="1" s="1"/>
  <c r="DW7" i="10"/>
  <c r="DV7" i="10"/>
  <c r="DU7" i="10"/>
  <c r="AB171" i="1"/>
  <c r="DT7" i="10" s="1"/>
  <c r="DS7" i="10"/>
  <c r="CV7" i="10"/>
  <c r="AB149" i="1"/>
  <c r="CW7" i="10" s="1"/>
  <c r="AB150" i="1"/>
  <c r="CX7" i="10" s="1"/>
  <c r="AB151" i="1"/>
  <c r="CY7" i="10" s="1"/>
  <c r="CU7" i="10"/>
  <c r="AB143" i="1"/>
  <c r="CS7" i="10" s="1"/>
  <c r="CR7" i="10"/>
  <c r="DC7" i="10"/>
  <c r="DB7" i="10"/>
  <c r="C3" i="20"/>
  <c r="K11" i="20" l="1"/>
  <c r="K15" i="20"/>
  <c r="K19" i="20"/>
  <c r="K23" i="20"/>
  <c r="K27" i="20"/>
  <c r="K31" i="20"/>
  <c r="K39" i="20"/>
  <c r="K22" i="20"/>
  <c r="K30" i="20"/>
  <c r="K12" i="20"/>
  <c r="K16" i="20"/>
  <c r="K20" i="20"/>
  <c r="K24" i="20"/>
  <c r="K28" i="20"/>
  <c r="K32" i="20"/>
  <c r="K10" i="20"/>
  <c r="K18" i="20"/>
  <c r="K34" i="20"/>
  <c r="K13" i="20"/>
  <c r="K17" i="20"/>
  <c r="K21" i="20"/>
  <c r="K25" i="20"/>
  <c r="K29" i="20"/>
  <c r="K33" i="20"/>
  <c r="K14" i="20"/>
  <c r="K26" i="20"/>
  <c r="DA7" i="10"/>
  <c r="DD7" i="10" s="1"/>
  <c r="AD145" i="1"/>
  <c r="AD153" i="1" s="1"/>
  <c r="AB145" i="1"/>
  <c r="AB153" i="1" s="1"/>
  <c r="CQ7" i="10"/>
  <c r="CT7" i="10" s="1"/>
  <c r="O81" i="1"/>
  <c r="O20" i="1"/>
  <c r="O21" i="1"/>
  <c r="O14" i="1"/>
  <c r="O22" i="1"/>
  <c r="O23" i="1"/>
  <c r="O108" i="1"/>
  <c r="O25" i="1"/>
  <c r="O18" i="1"/>
  <c r="O26" i="1"/>
  <c r="O19" i="1"/>
  <c r="O16" i="1"/>
  <c r="O24" i="1"/>
  <c r="O17" i="1"/>
  <c r="O82" i="1"/>
  <c r="O27" i="1"/>
  <c r="O39" i="1"/>
  <c r="O43" i="1"/>
  <c r="O47" i="1"/>
  <c r="O57" i="1"/>
  <c r="O65" i="1"/>
  <c r="O45" i="1"/>
  <c r="O63" i="1"/>
  <c r="O67" i="1"/>
  <c r="O42" i="1"/>
  <c r="O50" i="1"/>
  <c r="O60" i="1"/>
  <c r="O34" i="1"/>
  <c r="O46" i="1"/>
  <c r="O40" i="1"/>
  <c r="O44" i="1"/>
  <c r="O48" i="1"/>
  <c r="O58" i="1"/>
  <c r="O62" i="1"/>
  <c r="O66" i="1"/>
  <c r="O107" i="1" l="1"/>
  <c r="O110" i="1" s="1"/>
  <c r="O118" i="1" s="1"/>
  <c r="O120" i="1" s="1"/>
  <c r="N110" i="1"/>
  <c r="O80" i="1"/>
  <c r="N84" i="1"/>
  <c r="N98" i="1" s="1"/>
  <c r="N100" i="1" s="1"/>
  <c r="N28" i="1"/>
  <c r="N71" i="1" s="1"/>
  <c r="N73" i="1" s="1"/>
  <c r="J94" i="1"/>
  <c r="P94" i="1" s="1"/>
  <c r="S94" i="1" s="1"/>
  <c r="J89" i="1"/>
  <c r="P89" i="1" s="1"/>
  <c r="J88" i="1"/>
  <c r="P88" i="1" s="1"/>
  <c r="J87" i="1"/>
  <c r="DQ7" i="11"/>
  <c r="DP7" i="11"/>
  <c r="DO7" i="11"/>
  <c r="DN7" i="11"/>
  <c r="DM7" i="11"/>
  <c r="DL7" i="11"/>
  <c r="DJ7" i="11"/>
  <c r="DI7" i="11"/>
  <c r="DH7" i="11"/>
  <c r="DG7" i="11"/>
  <c r="DF7" i="11"/>
  <c r="DE7" i="11"/>
  <c r="DD7" i="11"/>
  <c r="DC7" i="11"/>
  <c r="DA7" i="11"/>
  <c r="CZ7" i="11"/>
  <c r="CY7" i="11"/>
  <c r="CX7" i="11"/>
  <c r="CU7" i="11"/>
  <c r="CT7" i="11"/>
  <c r="BQ7" i="11"/>
  <c r="P145" i="1"/>
  <c r="Q115" i="1"/>
  <c r="Q112" i="1"/>
  <c r="Q109" i="1"/>
  <c r="Q106" i="1"/>
  <c r="Q79" i="1"/>
  <c r="Q68" i="1"/>
  <c r="J82" i="1"/>
  <c r="P82" i="1" s="1"/>
  <c r="CU7" i="12"/>
  <c r="CK7" i="12"/>
  <c r="CV7" i="11"/>
  <c r="CR7" i="11"/>
  <c r="CQ7" i="11"/>
  <c r="CP7" i="11"/>
  <c r="CO7" i="11"/>
  <c r="CM7" i="11"/>
  <c r="CL7" i="11"/>
  <c r="CK7" i="11"/>
  <c r="E7" i="11"/>
  <c r="B7" i="11"/>
  <c r="E7" i="9"/>
  <c r="B7" i="9"/>
  <c r="DO7" i="12"/>
  <c r="DN7" i="12"/>
  <c r="DM7" i="12"/>
  <c r="DL7" i="12"/>
  <c r="DK7" i="12"/>
  <c r="CT7" i="12"/>
  <c r="CS7" i="12"/>
  <c r="CM7" i="12"/>
  <c r="CJ7" i="12"/>
  <c r="CI7" i="12"/>
  <c r="E7" i="12"/>
  <c r="B7" i="12"/>
  <c r="K133" i="1"/>
  <c r="L133" i="1"/>
  <c r="M133" i="1"/>
  <c r="N133" i="1"/>
  <c r="J114" i="1"/>
  <c r="P114" i="1" s="1"/>
  <c r="J113" i="1"/>
  <c r="P113" i="1" s="1"/>
  <c r="J108" i="1"/>
  <c r="P108" i="1" s="1"/>
  <c r="J107" i="1"/>
  <c r="J81" i="1"/>
  <c r="P81" i="1" s="1"/>
  <c r="J67" i="1"/>
  <c r="P67" i="1" s="1"/>
  <c r="J66" i="1"/>
  <c r="P66" i="1" s="1"/>
  <c r="J64" i="1"/>
  <c r="J62" i="1"/>
  <c r="P62" i="1" s="1"/>
  <c r="J61" i="1"/>
  <c r="J60" i="1"/>
  <c r="P60" i="1" s="1"/>
  <c r="J58" i="1"/>
  <c r="P58" i="1" s="1"/>
  <c r="J57" i="1"/>
  <c r="P57" i="1" s="1"/>
  <c r="AB57" i="1" s="1"/>
  <c r="J50" i="1"/>
  <c r="P50" i="1" s="1"/>
  <c r="AB50" i="1" s="1"/>
  <c r="AP7" i="10" s="1"/>
  <c r="J49" i="1"/>
  <c r="J48" i="1"/>
  <c r="P48" i="1" s="1"/>
  <c r="J45" i="1"/>
  <c r="P45" i="1" s="1"/>
  <c r="J44" i="1"/>
  <c r="P44" i="1" s="1"/>
  <c r="J43" i="1"/>
  <c r="P43" i="1" s="1"/>
  <c r="J42" i="1"/>
  <c r="P42" i="1" s="1"/>
  <c r="J41" i="1"/>
  <c r="J40" i="1"/>
  <c r="P40" i="1" s="1"/>
  <c r="J39" i="1"/>
  <c r="P39" i="1" s="1"/>
  <c r="J38" i="1"/>
  <c r="J37" i="1"/>
  <c r="J36" i="1"/>
  <c r="J35" i="1"/>
  <c r="J34" i="1"/>
  <c r="P34" i="1" s="1"/>
  <c r="J33" i="1"/>
  <c r="J32" i="1"/>
  <c r="J16" i="1"/>
  <c r="P16" i="1" s="1"/>
  <c r="J19" i="1"/>
  <c r="P19" i="1" s="1"/>
  <c r="J20" i="1"/>
  <c r="P20" i="1" s="1"/>
  <c r="J21" i="1"/>
  <c r="P21" i="1" s="1"/>
  <c r="J22" i="1"/>
  <c r="P22" i="1" s="1"/>
  <c r="J23" i="1"/>
  <c r="P23" i="1" s="1"/>
  <c r="J24" i="1"/>
  <c r="P24" i="1" s="1"/>
  <c r="J25" i="1"/>
  <c r="P25" i="1" s="1"/>
  <c r="J26" i="1"/>
  <c r="P26" i="1" s="1"/>
  <c r="J27" i="1"/>
  <c r="P27" i="1" s="1"/>
  <c r="DI7" i="10"/>
  <c r="B7" i="10"/>
  <c r="E7" i="10"/>
  <c r="B3" i="5"/>
  <c r="C3" i="5"/>
  <c r="O84" i="1" l="1"/>
  <c r="O98" i="1" s="1"/>
  <c r="O100" i="1" s="1"/>
  <c r="O131" i="1" s="1"/>
  <c r="N118" i="1"/>
  <c r="N120" i="1" s="1"/>
  <c r="AB104" i="1" s="1"/>
  <c r="CH7" i="10" s="1"/>
  <c r="F20" i="5"/>
  <c r="P153" i="1"/>
  <c r="P180" i="1" s="1"/>
  <c r="CW7" i="11"/>
  <c r="DB7" i="11" s="1"/>
  <c r="DK7" i="11"/>
  <c r="J96" i="1"/>
  <c r="J110" i="1"/>
  <c r="J116" i="1"/>
  <c r="P107" i="1"/>
  <c r="P87" i="1"/>
  <c r="AB87" i="1" s="1"/>
  <c r="BP7" i="10" s="1"/>
  <c r="CV7" i="12"/>
  <c r="DA7" i="12" s="1"/>
  <c r="AB94" i="1"/>
  <c r="BO7" i="12"/>
  <c r="AB113" i="1"/>
  <c r="P116" i="1"/>
  <c r="R113" i="1" s="1"/>
  <c r="BW7" i="12"/>
  <c r="T7" i="12"/>
  <c r="AB26" i="1"/>
  <c r="T7" i="10" s="1"/>
  <c r="P7" i="12"/>
  <c r="AB22" i="1"/>
  <c r="P7" i="10" s="1"/>
  <c r="N7" i="12"/>
  <c r="AB20" i="1"/>
  <c r="N7" i="10" s="1"/>
  <c r="J7" i="12"/>
  <c r="AB16" i="1"/>
  <c r="J7" i="10" s="1"/>
  <c r="AG7" i="12"/>
  <c r="AB39" i="1"/>
  <c r="AE7" i="10" s="1"/>
  <c r="AK7" i="12"/>
  <c r="AB43" i="1"/>
  <c r="AI7" i="10" s="1"/>
  <c r="AM7" i="12"/>
  <c r="AB45" i="1"/>
  <c r="AK7" i="10" s="1"/>
  <c r="AS7" i="12"/>
  <c r="AW7" i="10"/>
  <c r="AV7" i="12"/>
  <c r="AB60" i="1"/>
  <c r="AZ7" i="10" s="1"/>
  <c r="AX7" i="12"/>
  <c r="AB62" i="1"/>
  <c r="BB7" i="10" s="1"/>
  <c r="BC7" i="12"/>
  <c r="AB67" i="1"/>
  <c r="BG7" i="10" s="1"/>
  <c r="R7" i="12"/>
  <c r="AB24" i="1"/>
  <c r="R7" i="10" s="1"/>
  <c r="U7" i="12"/>
  <c r="AB27" i="1"/>
  <c r="U7" i="10" s="1"/>
  <c r="S7" i="12"/>
  <c r="AB25" i="1"/>
  <c r="S7" i="10" s="1"/>
  <c r="Q7" i="12"/>
  <c r="AB23" i="1"/>
  <c r="Q7" i="10" s="1"/>
  <c r="O7" i="12"/>
  <c r="AB21" i="1"/>
  <c r="O7" i="10" s="1"/>
  <c r="M7" i="12"/>
  <c r="AB19" i="1"/>
  <c r="M7" i="10" s="1"/>
  <c r="AB7" i="12"/>
  <c r="AB34" i="1"/>
  <c r="Z7" i="10" s="1"/>
  <c r="AH7" i="12"/>
  <c r="AB40" i="1"/>
  <c r="AF7" i="10" s="1"/>
  <c r="AJ7" i="12"/>
  <c r="AB42" i="1"/>
  <c r="AH7" i="10" s="1"/>
  <c r="AL7" i="12"/>
  <c r="AB44" i="1"/>
  <c r="AJ7" i="10" s="1"/>
  <c r="AP7" i="12"/>
  <c r="AB48" i="1"/>
  <c r="AN7" i="10" s="1"/>
  <c r="AR7" i="12"/>
  <c r="AT7" i="12"/>
  <c r="AB58" i="1"/>
  <c r="AX7" i="10" s="1"/>
  <c r="BB7" i="12"/>
  <c r="AB66" i="1"/>
  <c r="BF7" i="10" s="1"/>
  <c r="BI7" i="12"/>
  <c r="AB81" i="1"/>
  <c r="BM7" i="10" s="1"/>
  <c r="AB114" i="1"/>
  <c r="CF7" i="10" s="1"/>
  <c r="BX7" i="12"/>
  <c r="AB88" i="1"/>
  <c r="BM7" i="12"/>
  <c r="AB108" i="1"/>
  <c r="CC7" i="10" s="1"/>
  <c r="BU7" i="12"/>
  <c r="BJ7" i="12"/>
  <c r="AB82" i="1"/>
  <c r="BN7" i="10" s="1"/>
  <c r="AB89" i="1"/>
  <c r="BR7" i="10" s="1"/>
  <c r="BN7" i="12"/>
  <c r="B2" i="5"/>
  <c r="CL7" i="12"/>
  <c r="CR7" i="12" s="1"/>
  <c r="CN7" i="11"/>
  <c r="CS7" i="11" s="1"/>
  <c r="CZ7" i="10"/>
  <c r="Q94" i="1"/>
  <c r="BQ7" i="9" s="1"/>
  <c r="G88" i="1"/>
  <c r="BO7" i="11" s="1"/>
  <c r="G33" i="1"/>
  <c r="G41" i="1"/>
  <c r="G49" i="1"/>
  <c r="G63" i="1"/>
  <c r="BA7" i="11" s="1"/>
  <c r="G16" i="1"/>
  <c r="G24" i="1"/>
  <c r="G13" i="1"/>
  <c r="G45" i="1"/>
  <c r="Q45" i="1" s="1"/>
  <c r="AO7" i="9" s="1"/>
  <c r="G67" i="1"/>
  <c r="Q67" i="1" s="1"/>
  <c r="BE7" i="9" s="1"/>
  <c r="G62" i="1"/>
  <c r="G23" i="1"/>
  <c r="Q23" i="1" s="1"/>
  <c r="Q7" i="9" s="1"/>
  <c r="G89" i="1"/>
  <c r="BP7" i="11" s="1"/>
  <c r="G34" i="1"/>
  <c r="Q34" i="1" s="1"/>
  <c r="AD7" i="9" s="1"/>
  <c r="G42" i="1"/>
  <c r="G50" i="1"/>
  <c r="Q50" i="1" s="1"/>
  <c r="AT7" i="9" s="1"/>
  <c r="G64" i="1"/>
  <c r="G17" i="1"/>
  <c r="K7" i="11" s="1"/>
  <c r="G25" i="1"/>
  <c r="G37" i="1"/>
  <c r="G35" i="1"/>
  <c r="G43" i="1"/>
  <c r="Q43" i="1" s="1"/>
  <c r="AM7" i="9" s="1"/>
  <c r="G57" i="1"/>
  <c r="Q57" i="1" s="1"/>
  <c r="AU7" i="9" s="1"/>
  <c r="G65" i="1"/>
  <c r="G18" i="1"/>
  <c r="L7" i="11" s="1"/>
  <c r="G26" i="1"/>
  <c r="Q26" i="1" s="1"/>
  <c r="T7" i="9" s="1"/>
  <c r="G81" i="1"/>
  <c r="G20" i="1"/>
  <c r="G32" i="1"/>
  <c r="G40" i="1"/>
  <c r="Q40" i="1" s="1"/>
  <c r="AJ7" i="9" s="1"/>
  <c r="G87" i="1"/>
  <c r="G36" i="1"/>
  <c r="G44" i="1"/>
  <c r="Q44" i="1" s="1"/>
  <c r="AN7" i="9" s="1"/>
  <c r="G58" i="1"/>
  <c r="G66" i="1"/>
  <c r="Q66" i="1" s="1"/>
  <c r="BD7" i="9" s="1"/>
  <c r="G19" i="1"/>
  <c r="Q19" i="1" s="1"/>
  <c r="M7" i="9" s="1"/>
  <c r="G27" i="1"/>
  <c r="G114" i="1"/>
  <c r="BZ7" i="11" s="1"/>
  <c r="G59" i="1"/>
  <c r="AW7" i="11" s="1"/>
  <c r="V7" i="9"/>
  <c r="G48" i="1"/>
  <c r="Y7" i="11"/>
  <c r="G113" i="1"/>
  <c r="G82" i="1"/>
  <c r="Q82" i="1" s="1"/>
  <c r="BL7" i="9" s="1"/>
  <c r="G38" i="1"/>
  <c r="G46" i="1"/>
  <c r="G60" i="1"/>
  <c r="G31" i="1"/>
  <c r="G21" i="1"/>
  <c r="Q21" i="1" s="1"/>
  <c r="O7" i="9" s="1"/>
  <c r="W7" i="11"/>
  <c r="G108" i="1"/>
  <c r="BW7" i="11" s="1"/>
  <c r="G80" i="1"/>
  <c r="G39" i="1"/>
  <c r="G47" i="1"/>
  <c r="AQ7" i="11" s="1"/>
  <c r="G61" i="1"/>
  <c r="G14" i="1"/>
  <c r="H7" i="11" s="1"/>
  <c r="G22" i="1"/>
  <c r="Q22" i="1" s="1"/>
  <c r="P7" i="9" s="1"/>
  <c r="X7" i="11"/>
  <c r="G15" i="1"/>
  <c r="I7" i="11" s="1"/>
  <c r="C2" i="20"/>
  <c r="A7" i="10"/>
  <c r="A7" i="9"/>
  <c r="A7" i="12"/>
  <c r="A7" i="11"/>
  <c r="BS7" i="10" l="1"/>
  <c r="BW7" i="10"/>
  <c r="D116" i="1"/>
  <c r="B35" i="20"/>
  <c r="B36" i="20"/>
  <c r="B37" i="20"/>
  <c r="B38" i="20"/>
  <c r="B34" i="20"/>
  <c r="B26" i="20"/>
  <c r="B18" i="20"/>
  <c r="B10" i="20"/>
  <c r="B22" i="20"/>
  <c r="B21" i="20"/>
  <c r="B33" i="20"/>
  <c r="B25" i="20"/>
  <c r="B17" i="20"/>
  <c r="B14" i="20"/>
  <c r="B32" i="20"/>
  <c r="B24" i="20"/>
  <c r="B16" i="20"/>
  <c r="B29" i="20"/>
  <c r="B31" i="20"/>
  <c r="B23" i="20"/>
  <c r="B15" i="20"/>
  <c r="B30" i="20"/>
  <c r="B13" i="20"/>
  <c r="B28" i="20"/>
  <c r="B20" i="20"/>
  <c r="B12" i="20"/>
  <c r="B27" i="20"/>
  <c r="B19" i="20"/>
  <c r="B11" i="20"/>
  <c r="O33" i="1"/>
  <c r="P33" i="1" s="1"/>
  <c r="S33" i="1" s="1"/>
  <c r="G69" i="1"/>
  <c r="Q89" i="1"/>
  <c r="BP7" i="9" s="1"/>
  <c r="G28" i="1"/>
  <c r="S114" i="1"/>
  <c r="Q108" i="1"/>
  <c r="BW7" i="9" s="1"/>
  <c r="Q114" i="1"/>
  <c r="BZ7" i="9" s="1"/>
  <c r="S108" i="1"/>
  <c r="G96" i="1"/>
  <c r="BN7" i="11"/>
  <c r="BR7" i="11" s="1"/>
  <c r="G116" i="1"/>
  <c r="BY7" i="11"/>
  <c r="CA7" i="11" s="1"/>
  <c r="G110" i="1"/>
  <c r="BV7" i="11"/>
  <c r="BX7" i="11" s="1"/>
  <c r="Q113" i="1"/>
  <c r="BY7" i="9" s="1"/>
  <c r="S88" i="1"/>
  <c r="S113" i="1"/>
  <c r="Q88" i="1"/>
  <c r="BO7" i="9" s="1"/>
  <c r="S89" i="1"/>
  <c r="P96" i="1"/>
  <c r="S87" i="1"/>
  <c r="P110" i="1"/>
  <c r="R107" i="1" s="1"/>
  <c r="S107" i="1"/>
  <c r="S60" i="1"/>
  <c r="AX7" i="11"/>
  <c r="S58" i="1"/>
  <c r="AV7" i="11"/>
  <c r="AB7" i="11"/>
  <c r="S20" i="1"/>
  <c r="N7" i="11"/>
  <c r="AE7" i="11"/>
  <c r="S25" i="1"/>
  <c r="S7" i="11"/>
  <c r="S42" i="1"/>
  <c r="AL7" i="11"/>
  <c r="S62" i="1"/>
  <c r="AZ7" i="11"/>
  <c r="S24" i="1"/>
  <c r="R7" i="11"/>
  <c r="AK7" i="11"/>
  <c r="Q25" i="1"/>
  <c r="S7" i="9" s="1"/>
  <c r="AP7" i="11"/>
  <c r="S48" i="1"/>
  <c r="AR7" i="11"/>
  <c r="V7" i="11"/>
  <c r="S27" i="1"/>
  <c r="U7" i="11"/>
  <c r="S44" i="1"/>
  <c r="AN7" i="11"/>
  <c r="S81" i="1"/>
  <c r="BK7" i="11"/>
  <c r="BC7" i="11"/>
  <c r="S34" i="1"/>
  <c r="AD7" i="11"/>
  <c r="S67" i="1"/>
  <c r="BE7" i="11"/>
  <c r="S16" i="1"/>
  <c r="J7" i="11"/>
  <c r="AC7" i="11"/>
  <c r="Q81" i="1"/>
  <c r="BK7" i="9" s="1"/>
  <c r="Q58" i="1"/>
  <c r="AV7" i="9" s="1"/>
  <c r="Q20" i="1"/>
  <c r="N7" i="9" s="1"/>
  <c r="S22" i="1"/>
  <c r="P7" i="11"/>
  <c r="S39" i="1"/>
  <c r="AI7" i="11"/>
  <c r="S45" i="1"/>
  <c r="AO7" i="11"/>
  <c r="Q42" i="1"/>
  <c r="AL7" i="9" s="1"/>
  <c r="Q24" i="1"/>
  <c r="R7" i="9" s="1"/>
  <c r="Q60" i="1"/>
  <c r="AX7" i="9" s="1"/>
  <c r="Q16" i="1"/>
  <c r="J7" i="9" s="1"/>
  <c r="AY7" i="11"/>
  <c r="S21" i="1"/>
  <c r="O7" i="11"/>
  <c r="AH7" i="11"/>
  <c r="S19" i="1"/>
  <c r="M7" i="11"/>
  <c r="AF7" i="11"/>
  <c r="S57" i="1"/>
  <c r="AU7" i="11"/>
  <c r="AG7" i="11"/>
  <c r="BB7" i="11"/>
  <c r="Q39" i="1"/>
  <c r="AI7" i="9" s="1"/>
  <c r="Q62" i="1"/>
  <c r="AZ7" i="9" s="1"/>
  <c r="G84" i="1"/>
  <c r="BJ7" i="11"/>
  <c r="AA7" i="11"/>
  <c r="S82" i="1"/>
  <c r="BL7" i="11"/>
  <c r="S66" i="1"/>
  <c r="BD7" i="11"/>
  <c r="S40" i="1"/>
  <c r="AJ7" i="11"/>
  <c r="S26" i="1"/>
  <c r="T7" i="11"/>
  <c r="S43" i="1"/>
  <c r="AM7" i="11"/>
  <c r="S50" i="1"/>
  <c r="AT7" i="11"/>
  <c r="S23" i="1"/>
  <c r="Q7" i="11"/>
  <c r="G7" i="11"/>
  <c r="AS7" i="11"/>
  <c r="Q48" i="1"/>
  <c r="AR7" i="9" s="1"/>
  <c r="Q27" i="1"/>
  <c r="U7" i="9" s="1"/>
  <c r="J118" i="1"/>
  <c r="P31" i="1"/>
  <c r="S31" i="1" s="1"/>
  <c r="J18" i="1"/>
  <c r="P18" i="1" s="1"/>
  <c r="J17" i="1"/>
  <c r="P17" i="1" s="1"/>
  <c r="S17" i="1" s="1"/>
  <c r="H84" i="1"/>
  <c r="H98" i="1" s="1"/>
  <c r="H100" i="1" s="1"/>
  <c r="H130" i="1" s="1"/>
  <c r="Q107" i="1"/>
  <c r="BV7" i="9" s="1"/>
  <c r="AB107" i="1"/>
  <c r="AB110" i="1" s="1"/>
  <c r="Q87" i="1"/>
  <c r="BN7" i="9" s="1"/>
  <c r="BL7" i="12"/>
  <c r="BP7" i="12" s="1"/>
  <c r="BT7" i="12"/>
  <c r="BV7" i="12" s="1"/>
  <c r="E84" i="1"/>
  <c r="BY7" i="12"/>
  <c r="AB96" i="1"/>
  <c r="BQ7" i="10"/>
  <c r="CE7" i="10"/>
  <c r="AB116" i="1"/>
  <c r="E28" i="1"/>
  <c r="E116" i="1"/>
  <c r="E110" i="1"/>
  <c r="E69" i="1"/>
  <c r="E96" i="1"/>
  <c r="V7" i="12"/>
  <c r="R114" i="1"/>
  <c r="B39" i="20"/>
  <c r="D84" i="1"/>
  <c r="D96" i="1"/>
  <c r="W7" i="9"/>
  <c r="D110" i="1"/>
  <c r="D69" i="1"/>
  <c r="J104" i="1"/>
  <c r="G104" i="1"/>
  <c r="P104" i="1"/>
  <c r="E104" i="1"/>
  <c r="D28" i="1"/>
  <c r="X7" i="9"/>
  <c r="BX7" i="10" l="1"/>
  <c r="R90" i="1"/>
  <c r="R91" i="1"/>
  <c r="R92" i="1"/>
  <c r="R93" i="1"/>
  <c r="D118" i="1"/>
  <c r="D120" i="1" s="1"/>
  <c r="R88" i="1"/>
  <c r="R89" i="1"/>
  <c r="R94" i="1"/>
  <c r="R87" i="1"/>
  <c r="K28" i="1"/>
  <c r="K71" i="1" s="1"/>
  <c r="K73" i="1" s="1"/>
  <c r="O15" i="1"/>
  <c r="O28" i="1" s="1"/>
  <c r="AA7" i="12"/>
  <c r="AB33" i="1"/>
  <c r="Y7" i="10" s="1"/>
  <c r="Q33" i="1"/>
  <c r="AC7" i="9" s="1"/>
  <c r="O36" i="1"/>
  <c r="P36" i="1" s="1"/>
  <c r="S36" i="1" s="1"/>
  <c r="I98" i="1"/>
  <c r="I100" i="1" s="1"/>
  <c r="J37" i="20"/>
  <c r="O35" i="1"/>
  <c r="P35" i="1" s="1"/>
  <c r="Q35" i="1" s="1"/>
  <c r="O49" i="1"/>
  <c r="P49" i="1" s="1"/>
  <c r="S49" i="1" s="1"/>
  <c r="O37" i="1"/>
  <c r="P37" i="1" s="1"/>
  <c r="G98" i="1"/>
  <c r="CC7" i="11"/>
  <c r="O59" i="1"/>
  <c r="O41" i="1"/>
  <c r="P41" i="1" s="1"/>
  <c r="S41" i="1" s="1"/>
  <c r="G71" i="1"/>
  <c r="G118" i="1"/>
  <c r="G120" i="1" s="1"/>
  <c r="G132" i="1" s="1"/>
  <c r="CA7" i="9"/>
  <c r="BR7" i="9"/>
  <c r="BX7" i="9"/>
  <c r="R108" i="1"/>
  <c r="P118" i="1"/>
  <c r="P120" i="1" s="1"/>
  <c r="P132" i="1" s="1"/>
  <c r="R132" i="1" s="1"/>
  <c r="BM7" i="11"/>
  <c r="BT7" i="11" s="1"/>
  <c r="Z7" i="11"/>
  <c r="BF7" i="11"/>
  <c r="Q18" i="1"/>
  <c r="L7" i="9" s="1"/>
  <c r="S18" i="1"/>
  <c r="J80" i="1"/>
  <c r="J84" i="1" s="1"/>
  <c r="J98" i="1" s="1"/>
  <c r="O64" i="1"/>
  <c r="P64" i="1" s="1"/>
  <c r="CB7" i="10"/>
  <c r="CD7" i="10" s="1"/>
  <c r="AB18" i="1"/>
  <c r="L7" i="10" s="1"/>
  <c r="L7" i="12"/>
  <c r="I69" i="1"/>
  <c r="I35" i="20" s="1"/>
  <c r="I28" i="1"/>
  <c r="J38" i="20" s="1"/>
  <c r="Y7" i="9"/>
  <c r="W7" i="12"/>
  <c r="AB17" i="1"/>
  <c r="K7" i="10" s="1"/>
  <c r="Q17" i="1"/>
  <c r="K7" i="9" s="1"/>
  <c r="K7" i="12"/>
  <c r="Y7" i="12"/>
  <c r="Q31" i="1"/>
  <c r="AA7" i="9" s="1"/>
  <c r="AB31" i="1"/>
  <c r="W7" i="10" s="1"/>
  <c r="AB118" i="1"/>
  <c r="AB120" i="1" s="1"/>
  <c r="AB132" i="1" s="1"/>
  <c r="CO7" i="10" s="1"/>
  <c r="E118" i="1"/>
  <c r="E120" i="1" s="1"/>
  <c r="E132" i="1" s="1"/>
  <c r="E98" i="1"/>
  <c r="CA7" i="12"/>
  <c r="J120" i="1"/>
  <c r="J132" i="1" s="1"/>
  <c r="E71" i="1"/>
  <c r="CG7" i="10"/>
  <c r="D98" i="1"/>
  <c r="D100" i="1" s="1"/>
  <c r="D130" i="1" s="1"/>
  <c r="D71" i="1"/>
  <c r="D73" i="1" s="1"/>
  <c r="BZ7" i="12"/>
  <c r="CB7" i="11"/>
  <c r="D129" i="1" l="1"/>
  <c r="D128" i="1"/>
  <c r="G77" i="1"/>
  <c r="BS7" i="11" s="1"/>
  <c r="BU7" i="11" s="1"/>
  <c r="E77" i="1"/>
  <c r="E100" i="1" s="1"/>
  <c r="E131" i="1" s="1"/>
  <c r="Q64" i="1"/>
  <c r="BB7" i="9" s="1"/>
  <c r="M69" i="1"/>
  <c r="M71" i="1" s="1"/>
  <c r="M73" i="1" s="1"/>
  <c r="O32" i="1"/>
  <c r="P32" i="1" s="1"/>
  <c r="AD7" i="12"/>
  <c r="AB36" i="1"/>
  <c r="AB7" i="10" s="1"/>
  <c r="Q36" i="1"/>
  <c r="AF7" i="9" s="1"/>
  <c r="AB49" i="1"/>
  <c r="AO7" i="10" s="1"/>
  <c r="CD7" i="11"/>
  <c r="AQ7" i="12"/>
  <c r="Q49" i="1"/>
  <c r="AS7" i="9" s="1"/>
  <c r="AE7" i="12"/>
  <c r="AB37" i="1"/>
  <c r="AC7" i="10" s="1"/>
  <c r="Q37" i="1"/>
  <c r="AG7" i="9" s="1"/>
  <c r="S37" i="1"/>
  <c r="AC7" i="12"/>
  <c r="AB35" i="1"/>
  <c r="AA7" i="10" s="1"/>
  <c r="S35" i="1"/>
  <c r="AE7" i="9"/>
  <c r="AB41" i="1"/>
  <c r="AG7" i="10" s="1"/>
  <c r="Q41" i="1"/>
  <c r="AK7" i="9" s="1"/>
  <c r="AI7" i="12"/>
  <c r="AZ7" i="12"/>
  <c r="AB64" i="1"/>
  <c r="BD7" i="10" s="1"/>
  <c r="S64" i="1"/>
  <c r="CI7" i="11"/>
  <c r="S132" i="1"/>
  <c r="BH7" i="11"/>
  <c r="P80" i="1"/>
  <c r="I71" i="1"/>
  <c r="I73" i="1" s="1"/>
  <c r="O38" i="1"/>
  <c r="P38" i="1" s="1"/>
  <c r="CB7" i="12"/>
  <c r="CG7" i="12"/>
  <c r="CG7" i="11"/>
  <c r="CI7" i="10"/>
  <c r="CJ7" i="10" s="1"/>
  <c r="Q132" i="1"/>
  <c r="CI7" i="9" s="1"/>
  <c r="G100" i="1" l="1"/>
  <c r="G131" i="1" s="1"/>
  <c r="CH7" i="11" s="1"/>
  <c r="J77" i="1"/>
  <c r="J100" i="1" s="1"/>
  <c r="J131" i="1" s="1"/>
  <c r="P77" i="1"/>
  <c r="D133" i="1"/>
  <c r="R10" i="1"/>
  <c r="G10" i="1"/>
  <c r="E10" i="1"/>
  <c r="BH7" i="12"/>
  <c r="BK7" i="12" s="1"/>
  <c r="BR7" i="12" s="1"/>
  <c r="Z7" i="12"/>
  <c r="AB32" i="1"/>
  <c r="X7" i="10" s="1"/>
  <c r="S32" i="1"/>
  <c r="Q32" i="1"/>
  <c r="AB7" i="9" s="1"/>
  <c r="P84" i="1"/>
  <c r="S80" i="1"/>
  <c r="Q80" i="1"/>
  <c r="BJ7" i="9" s="1"/>
  <c r="BM7" i="9" s="1"/>
  <c r="AB80" i="1"/>
  <c r="AB84" i="1" s="1"/>
  <c r="AB98" i="1" s="1"/>
  <c r="S38" i="1"/>
  <c r="R81" i="1" l="1"/>
  <c r="R130" i="1"/>
  <c r="P10" i="1"/>
  <c r="E73" i="1"/>
  <c r="BG7" i="11"/>
  <c r="BI7" i="11" s="1"/>
  <c r="J10" i="1"/>
  <c r="G73" i="1"/>
  <c r="AB77" i="1"/>
  <c r="BY7" i="10" s="1"/>
  <c r="BQ7" i="12"/>
  <c r="BS7" i="12" s="1"/>
  <c r="R80" i="1"/>
  <c r="BL7" i="10"/>
  <c r="BO7" i="10" s="1"/>
  <c r="BZ7" i="10" s="1"/>
  <c r="P98" i="1"/>
  <c r="P100" i="1" s="1"/>
  <c r="R82" i="1"/>
  <c r="Q38" i="1"/>
  <c r="AB38" i="1"/>
  <c r="AF7" i="12"/>
  <c r="G188" i="1"/>
  <c r="AB100" i="1" l="1"/>
  <c r="CA7" i="10"/>
  <c r="AB10" i="1"/>
  <c r="BI7" i="10" s="1"/>
  <c r="BE7" i="12"/>
  <c r="E128" i="1"/>
  <c r="E129" i="1"/>
  <c r="G128" i="1"/>
  <c r="G129" i="1"/>
  <c r="T100" i="1"/>
  <c r="AD7" i="10"/>
  <c r="AH7" i="9"/>
  <c r="CF7" i="11" l="1"/>
  <c r="E133" i="1"/>
  <c r="G133" i="1"/>
  <c r="CE7" i="11"/>
  <c r="CJ7" i="11" s="1"/>
  <c r="DR7" i="11" s="1"/>
  <c r="O61" i="1"/>
  <c r="L69" i="1"/>
  <c r="L71" i="1" s="1"/>
  <c r="L73" i="1" s="1"/>
  <c r="P61" i="1" l="1"/>
  <c r="S61" i="1" s="1"/>
  <c r="O69" i="1"/>
  <c r="O71" i="1" s="1"/>
  <c r="O73" i="1" s="1"/>
  <c r="O129" i="1" l="1"/>
  <c r="O128" i="1"/>
  <c r="Q61" i="1"/>
  <c r="AY7" i="9" s="1"/>
  <c r="AW7" i="12"/>
  <c r="AB61" i="1"/>
  <c r="O133" i="1" l="1"/>
  <c r="G197" i="1"/>
  <c r="H197" i="1"/>
  <c r="BA7" i="10"/>
  <c r="J59" i="1" l="1"/>
  <c r="P59" i="1" s="1"/>
  <c r="J63" i="1"/>
  <c r="P63" i="1" s="1"/>
  <c r="J14" i="1"/>
  <c r="P14" i="1" s="1"/>
  <c r="J46" i="1" l="1"/>
  <c r="J47" i="1"/>
  <c r="P47" i="1" s="1"/>
  <c r="S47" i="1" s="1"/>
  <c r="J15" i="1"/>
  <c r="P15" i="1" s="1"/>
  <c r="S15" i="1" s="1"/>
  <c r="J65" i="1"/>
  <c r="P65" i="1" s="1"/>
  <c r="Q65" i="1" s="1"/>
  <c r="BC7" i="9" s="1"/>
  <c r="S63" i="1"/>
  <c r="AB63" i="1"/>
  <c r="BC7" i="10" s="1"/>
  <c r="Q63" i="1"/>
  <c r="BA7" i="9" s="1"/>
  <c r="AY7" i="12"/>
  <c r="S14" i="1"/>
  <c r="H7" i="12"/>
  <c r="Q14" i="1"/>
  <c r="H7" i="9" s="1"/>
  <c r="AB14" i="1"/>
  <c r="H7" i="10" s="1"/>
  <c r="S59" i="1"/>
  <c r="Q59" i="1"/>
  <c r="AW7" i="9" s="1"/>
  <c r="AB59" i="1"/>
  <c r="AY7" i="10" s="1"/>
  <c r="AU7" i="12"/>
  <c r="J13" i="1"/>
  <c r="BA7" i="12" l="1"/>
  <c r="AB65" i="1"/>
  <c r="BE7" i="10" s="1"/>
  <c r="S65" i="1"/>
  <c r="Q15" i="1"/>
  <c r="I7" i="9" s="1"/>
  <c r="AB15" i="1"/>
  <c r="I7" i="10" s="1"/>
  <c r="AO7" i="12"/>
  <c r="Q47" i="1"/>
  <c r="AQ7" i="9" s="1"/>
  <c r="H69" i="1"/>
  <c r="AB47" i="1"/>
  <c r="AM7" i="10" s="1"/>
  <c r="I7" i="12"/>
  <c r="H28" i="1"/>
  <c r="P13" i="1"/>
  <c r="J28" i="1"/>
  <c r="P46" i="1"/>
  <c r="J69" i="1"/>
  <c r="H71" i="1" l="1"/>
  <c r="H73" i="1" s="1"/>
  <c r="H128" i="1" s="1"/>
  <c r="H133" i="1" s="1"/>
  <c r="J71" i="1"/>
  <c r="J73" i="1" s="1"/>
  <c r="AB46" i="1"/>
  <c r="AN7" i="12"/>
  <c r="BD7" i="12" s="1"/>
  <c r="Q46" i="1"/>
  <c r="AP7" i="9" s="1"/>
  <c r="BF7" i="9" s="1"/>
  <c r="S46" i="1"/>
  <c r="P69" i="1"/>
  <c r="S13" i="1"/>
  <c r="AB13" i="1"/>
  <c r="G7" i="10" s="1"/>
  <c r="P28" i="1"/>
  <c r="R13" i="1" s="1"/>
  <c r="Q13" i="1"/>
  <c r="G7" i="9" s="1"/>
  <c r="Z7" i="9" s="1"/>
  <c r="G7" i="12"/>
  <c r="X7" i="12" s="1"/>
  <c r="R64" i="1" l="1"/>
  <c r="R54" i="1"/>
  <c r="R51" i="1"/>
  <c r="R55" i="1"/>
  <c r="R56" i="1"/>
  <c r="R53" i="1"/>
  <c r="R52" i="1"/>
  <c r="J129" i="1"/>
  <c r="J128" i="1"/>
  <c r="BF7" i="12"/>
  <c r="BG7" i="12" s="1"/>
  <c r="R47" i="1"/>
  <c r="R44" i="1"/>
  <c r="R43" i="1"/>
  <c r="R36" i="1"/>
  <c r="R41" i="1"/>
  <c r="R32" i="1"/>
  <c r="R35" i="1"/>
  <c r="R33" i="1"/>
  <c r="R38" i="1"/>
  <c r="R39" i="1"/>
  <c r="R48" i="1"/>
  <c r="R61" i="1"/>
  <c r="R60" i="1"/>
  <c r="R57" i="1"/>
  <c r="R49" i="1"/>
  <c r="R45" i="1"/>
  <c r="R67" i="1"/>
  <c r="R40" i="1"/>
  <c r="R42" i="1"/>
  <c r="R34" i="1"/>
  <c r="R50" i="1"/>
  <c r="R66" i="1"/>
  <c r="R31" i="1"/>
  <c r="R58" i="1"/>
  <c r="R62" i="1"/>
  <c r="R37" i="1"/>
  <c r="R63" i="1"/>
  <c r="R59" i="1"/>
  <c r="R65" i="1"/>
  <c r="R46" i="1"/>
  <c r="R20" i="1"/>
  <c r="R23" i="1"/>
  <c r="R22" i="1"/>
  <c r="R25" i="1"/>
  <c r="R21" i="1"/>
  <c r="R17" i="1"/>
  <c r="R24" i="1"/>
  <c r="R19" i="1"/>
  <c r="R26" i="1"/>
  <c r="R27" i="1"/>
  <c r="R18" i="1"/>
  <c r="R16" i="1"/>
  <c r="P71" i="1"/>
  <c r="P73" i="1" s="1"/>
  <c r="R15" i="1"/>
  <c r="R14" i="1"/>
  <c r="AL7" i="10"/>
  <c r="BH7" i="10" s="1"/>
  <c r="AB69" i="1"/>
  <c r="V7" i="10"/>
  <c r="AB28" i="1"/>
  <c r="J133" i="1" l="1"/>
  <c r="P128" i="1"/>
  <c r="P129" i="1"/>
  <c r="R129" i="1" s="1"/>
  <c r="AB71" i="1"/>
  <c r="AB73" i="1" s="1"/>
  <c r="BJ7" i="10"/>
  <c r="BK7" i="10" s="1"/>
  <c r="AB129" i="1" l="1"/>
  <c r="CL7" i="10" s="1"/>
  <c r="R128" i="1"/>
  <c r="AB128" i="1"/>
  <c r="Q128" i="1"/>
  <c r="CE7" i="9" s="1"/>
  <c r="S128" i="1"/>
  <c r="CC7" i="12"/>
  <c r="CD7" i="12"/>
  <c r="S129" i="1"/>
  <c r="Q129" i="1"/>
  <c r="CF7" i="9" s="1"/>
  <c r="C9" i="29"/>
  <c r="CK7" i="10" l="1"/>
  <c r="DD7" i="12" l="1"/>
  <c r="I24" i="20"/>
  <c r="AB159" i="1"/>
  <c r="DL7" i="10" s="1"/>
  <c r="I22" i="20"/>
  <c r="DB7" i="12"/>
  <c r="H196" i="1"/>
  <c r="H198" i="1" s="1"/>
  <c r="AB160" i="1"/>
  <c r="DM7" i="10" s="1"/>
  <c r="DE7" i="12"/>
  <c r="I25" i="20"/>
  <c r="DF7" i="12"/>
  <c r="J26" i="20"/>
  <c r="AB161" i="1"/>
  <c r="DN7" i="10" s="1"/>
  <c r="J27" i="20"/>
  <c r="DG7" i="12"/>
  <c r="AB162" i="1"/>
  <c r="DO7" i="10" s="1"/>
  <c r="I23" i="20"/>
  <c r="DC7" i="12"/>
  <c r="AB158" i="1"/>
  <c r="DK7" i="10" s="1"/>
  <c r="J28" i="20"/>
  <c r="DH7" i="12"/>
  <c r="AB163" i="1"/>
  <c r="DP7" i="10" s="1"/>
  <c r="AB164" i="1"/>
  <c r="DQ7" i="10" s="1"/>
  <c r="J29" i="20"/>
  <c r="DI7" i="12"/>
  <c r="DJ7" i="12" l="1"/>
  <c r="DJ7" i="10"/>
  <c r="DR7" i="10" s="1"/>
  <c r="AB166" i="1"/>
  <c r="AB180" i="1" s="1"/>
  <c r="G196" i="1"/>
  <c r="G198" i="1" s="1"/>
  <c r="O10" i="14" l="1"/>
  <c r="O73" i="14"/>
  <c r="O72" i="14"/>
  <c r="O71" i="14"/>
  <c r="O9" i="14"/>
  <c r="O28" i="14"/>
  <c r="O27" i="14"/>
  <c r="O46" i="14"/>
  <c r="O52" i="14"/>
  <c r="O34" i="14"/>
  <c r="O64" i="14"/>
  <c r="O55" i="14"/>
  <c r="O61" i="14"/>
  <c r="O12" i="14"/>
  <c r="O30" i="14"/>
  <c r="O36" i="14"/>
  <c r="O26" i="14"/>
  <c r="O45" i="14"/>
  <c r="O11" i="14"/>
  <c r="O14" i="14"/>
  <c r="O18" i="14"/>
  <c r="O33" i="14"/>
  <c r="O31" i="14"/>
  <c r="O60" i="14"/>
  <c r="O50" i="14"/>
  <c r="O44" i="14"/>
  <c r="O65" i="14"/>
  <c r="O19" i="14"/>
  <c r="O47" i="14"/>
  <c r="O76" i="14"/>
  <c r="O24" i="14"/>
  <c r="O16" i="14"/>
  <c r="O68" i="14"/>
  <c r="O57" i="14"/>
  <c r="O56" i="14"/>
  <c r="O39" i="14"/>
  <c r="O75" i="14"/>
  <c r="O20" i="14"/>
  <c r="O32" i="14"/>
  <c r="O58" i="14"/>
  <c r="O43" i="14"/>
  <c r="O17" i="14"/>
  <c r="O42" i="14"/>
  <c r="O49" i="14"/>
  <c r="O48" i="14"/>
  <c r="O23" i="14"/>
  <c r="O29" i="14"/>
  <c r="O67" i="14"/>
  <c r="O63" i="14"/>
  <c r="O69" i="14"/>
  <c r="O74" i="14"/>
  <c r="O13" i="14"/>
  <c r="O53" i="14"/>
  <c r="O54" i="14"/>
  <c r="O37" i="14"/>
  <c r="O25" i="14"/>
  <c r="O15" i="14"/>
  <c r="O22" i="14"/>
  <c r="O62" i="14"/>
  <c r="O41" i="14"/>
  <c r="O40" i="14"/>
  <c r="O70" i="14"/>
  <c r="O59" i="14"/>
  <c r="O66" i="14"/>
  <c r="O51" i="14"/>
  <c r="O38" i="14"/>
  <c r="O21" i="14"/>
  <c r="O35" i="14"/>
  <c r="F13" i="14"/>
  <c r="F12" i="14"/>
  <c r="F11" i="14"/>
  <c r="F10" i="14"/>
  <c r="F9" i="14"/>
  <c r="F16" i="14"/>
  <c r="F14" i="14"/>
  <c r="F15" i="14"/>
  <c r="CM7" i="10" l="1"/>
  <c r="CE7" i="12"/>
  <c r="Q130" i="1"/>
  <c r="CG7" i="9" s="1"/>
  <c r="S130" i="1"/>
  <c r="C10" i="29"/>
  <c r="P131" i="1"/>
  <c r="R131" i="1" s="1"/>
  <c r="C11" i="29" l="1"/>
  <c r="AB131" i="1"/>
  <c r="CF7" i="12"/>
  <c r="CH7" i="12" s="1"/>
  <c r="DR7" i="12" s="1"/>
  <c r="Q131" i="1"/>
  <c r="CH7" i="9" s="1"/>
  <c r="CJ7" i="9" s="1"/>
  <c r="P133" i="1"/>
  <c r="P182" i="1" s="1"/>
  <c r="S131" i="1"/>
  <c r="CN7" i="10" l="1"/>
  <c r="CP7" i="10" s="1"/>
  <c r="DZ7" i="10" s="1"/>
  <c r="AB133" i="1"/>
  <c r="J39" i="20"/>
  <c r="J6" i="20" s="1"/>
  <c r="DQ7" i="12"/>
  <c r="AB182" i="1" l="1"/>
  <c r="DY7" i="10" s="1"/>
  <c r="AB13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Harmanjot Kaur</author>
  </authors>
  <commentList>
    <comment ref="C186" authorId="0" shapeId="0" xr:uid="{9C17BFFF-0E5D-413A-A1B2-556920A47DBC}">
      <text>
        <r>
          <rPr>
            <b/>
            <sz val="9"/>
            <color indexed="81"/>
            <rFont val="Tahoma"/>
            <family val="2"/>
          </rPr>
          <t>Harmanjot Kaur:</t>
        </r>
        <r>
          <rPr>
            <sz val="9"/>
            <color indexed="81"/>
            <rFont val="Tahoma"/>
            <family val="2"/>
          </rPr>
          <t xml:space="preserve">
There is an anticipation that there is a difference of £0</t>
        </r>
      </text>
    </comment>
    <comment ref="C194" authorId="0" shapeId="0" xr:uid="{41599394-2590-4BC6-AC6E-AA1656E46751}">
      <text>
        <r>
          <rPr>
            <b/>
            <sz val="9"/>
            <color indexed="81"/>
            <rFont val="Tahoma"/>
            <family val="2"/>
          </rPr>
          <t>Harmanjot Kaur:</t>
        </r>
        <r>
          <rPr>
            <sz val="9"/>
            <color indexed="81"/>
            <rFont val="Tahoma"/>
            <family val="2"/>
          </rPr>
          <t xml:space="preserve">
There is an anticipation that there is a difference of £0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Harmanjot Kahlon</author>
  </authors>
  <commentList>
    <comment ref="H17" authorId="0" shapeId="0" xr:uid="{00000000-0006-0000-0E00-000001000000}">
      <text>
        <r>
          <rPr>
            <b/>
            <sz val="9"/>
            <color indexed="81"/>
            <rFont val="Tahoma"/>
            <family val="2"/>
          </rPr>
          <t>Harmanjot Kaur:</t>
        </r>
        <r>
          <rPr>
            <sz val="9"/>
            <color indexed="81"/>
            <rFont val="Tahoma"/>
            <family val="2"/>
          </rPr>
          <t xml:space="preserve">
Include separate balances where a school has two bank accounts</t>
        </r>
      </text>
    </comment>
    <comment ref="J17" authorId="0" shapeId="0" xr:uid="{00000000-0006-0000-0E00-000002000000}">
      <text>
        <r>
          <rPr>
            <b/>
            <sz val="9"/>
            <color indexed="81"/>
            <rFont val="Tahoma"/>
            <family val="2"/>
          </rPr>
          <t>Harmanjot Kaur:</t>
        </r>
        <r>
          <rPr>
            <sz val="9"/>
            <color indexed="81"/>
            <rFont val="Tahoma"/>
            <family val="2"/>
          </rPr>
          <t xml:space="preserve">
Include separate balances where a school has two bank accounts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<sst xmlns="http://schemas.openxmlformats.org/spreadsheetml/2006/main" count="17337" uniqueCount="6546">
  <si>
    <t xml:space="preserve">Schools Name:                    </t>
  </si>
  <si>
    <t>Select School</t>
  </si>
  <si>
    <t>All cells to be populated</t>
  </si>
  <si>
    <t>DfE No:</t>
  </si>
  <si>
    <t>0000</t>
  </si>
  <si>
    <t>Reporting Period:</t>
  </si>
  <si>
    <t>Final Accounts</t>
  </si>
  <si>
    <t>Title</t>
  </si>
  <si>
    <t>Debtors</t>
  </si>
  <si>
    <t>Creditors</t>
  </si>
  <si>
    <t>Payment in Advance</t>
  </si>
  <si>
    <t>Income in Advance</t>
  </si>
  <si>
    <t>Accruals</t>
  </si>
  <si>
    <t>% Actual against budget</t>
  </si>
  <si>
    <t>Notes (Optional)</t>
  </si>
  <si>
    <t>REVENUE ACCOUNTS:</t>
  </si>
  <si>
    <t>Opening Revenue Balance [surplus/(deficit)]</t>
  </si>
  <si>
    <t>Income (revenue)</t>
  </si>
  <si>
    <t>I01</t>
  </si>
  <si>
    <t>Funds delegated by the local authority (LA)</t>
  </si>
  <si>
    <t>I02</t>
  </si>
  <si>
    <t>Funding for sixth form students</t>
  </si>
  <si>
    <t>I03</t>
  </si>
  <si>
    <t>High needs top-up funding</t>
  </si>
  <si>
    <t>I05</t>
  </si>
  <si>
    <t>Pupil Premium</t>
  </si>
  <si>
    <t>I06</t>
  </si>
  <si>
    <t>Other government grants</t>
  </si>
  <si>
    <t>I07</t>
  </si>
  <si>
    <t>Other grants and payments received</t>
  </si>
  <si>
    <t>I08</t>
  </si>
  <si>
    <t>I09</t>
  </si>
  <si>
    <t>Income from catering</t>
  </si>
  <si>
    <t>I10</t>
  </si>
  <si>
    <t>Receipts from supply teacher insurance claims</t>
  </si>
  <si>
    <t>I11</t>
  </si>
  <si>
    <t>Receipts from other insurance claims</t>
  </si>
  <si>
    <t>I12</t>
  </si>
  <si>
    <t>Income from contributions to visits</t>
  </si>
  <si>
    <t>I13</t>
  </si>
  <si>
    <t>Donations and/or voluntary funds</t>
  </si>
  <si>
    <t>I15</t>
  </si>
  <si>
    <t>Pupil-focused extended school funding or grants</t>
  </si>
  <si>
    <t>Total Income (revenue)</t>
  </si>
  <si>
    <t>Expenditure (Revenue)</t>
  </si>
  <si>
    <t>E01</t>
  </si>
  <si>
    <t>Teaching staff</t>
  </si>
  <si>
    <t>E02</t>
  </si>
  <si>
    <t>Supply teaching staff</t>
  </si>
  <si>
    <t>E03</t>
  </si>
  <si>
    <t>Education support staff</t>
  </si>
  <si>
    <t>E04</t>
  </si>
  <si>
    <t>Premises staff</t>
  </si>
  <si>
    <t>E05</t>
  </si>
  <si>
    <t>Administrative and clerical staff</t>
  </si>
  <si>
    <t>E06</t>
  </si>
  <si>
    <t>Catering staff</t>
  </si>
  <si>
    <t>E07</t>
  </si>
  <si>
    <t>Cost of other staff</t>
  </si>
  <si>
    <t>E08</t>
  </si>
  <si>
    <t>Indirect employee expenses</t>
  </si>
  <si>
    <t>E09</t>
  </si>
  <si>
    <t>Staff development and training</t>
  </si>
  <si>
    <t>E10</t>
  </si>
  <si>
    <t>Supply teacher insurance</t>
  </si>
  <si>
    <t>E11</t>
  </si>
  <si>
    <t>Staff related insurance</t>
  </si>
  <si>
    <t>E12</t>
  </si>
  <si>
    <t>Building maintenance and improvement</t>
  </si>
  <si>
    <t>E13</t>
  </si>
  <si>
    <t>Grounds maintenance and improvement</t>
  </si>
  <si>
    <t>E14</t>
  </si>
  <si>
    <t>Cleaning and caretaking</t>
  </si>
  <si>
    <t>E15</t>
  </si>
  <si>
    <t>Water and sewerage</t>
  </si>
  <si>
    <t>E16</t>
  </si>
  <si>
    <t>Energy</t>
  </si>
  <si>
    <t>E17</t>
  </si>
  <si>
    <t>Rates</t>
  </si>
  <si>
    <t>E18</t>
  </si>
  <si>
    <t>Other occupation costs</t>
  </si>
  <si>
    <t>E19</t>
  </si>
  <si>
    <t>Learning resources</t>
  </si>
  <si>
    <t>E20</t>
  </si>
  <si>
    <t>ICT learning resources</t>
  </si>
  <si>
    <t>E21</t>
  </si>
  <si>
    <t>Examination fees</t>
  </si>
  <si>
    <t>E22</t>
  </si>
  <si>
    <t>Administrative supplies</t>
  </si>
  <si>
    <t>E23</t>
  </si>
  <si>
    <t>Other insurance premiums</t>
  </si>
  <si>
    <t>E24</t>
  </si>
  <si>
    <t>Special facilities</t>
  </si>
  <si>
    <t>E25</t>
  </si>
  <si>
    <t>Catering supplies</t>
  </si>
  <si>
    <t>E26</t>
  </si>
  <si>
    <t>Agency supply teaching staff</t>
  </si>
  <si>
    <t>E27</t>
  </si>
  <si>
    <t>Bought-in professional services - curriculum</t>
  </si>
  <si>
    <t>E28</t>
  </si>
  <si>
    <t>E29</t>
  </si>
  <si>
    <t>Loan interest</t>
  </si>
  <si>
    <t>E30</t>
  </si>
  <si>
    <t>Direct revenue financing (revenue contributions to capital)</t>
  </si>
  <si>
    <t>Total Expenditure (revenue)</t>
  </si>
  <si>
    <t>In-year Revenue Balance [surplus/(deficit)]</t>
  </si>
  <si>
    <t>Closing Revenue Balance [surplus/(deficit)]</t>
  </si>
  <si>
    <t>CAPITAL ACCOUNTS:</t>
  </si>
  <si>
    <t>Opening Capital Balance [surplus/(deficit)]</t>
  </si>
  <si>
    <t>Income (Capital)</t>
  </si>
  <si>
    <t>CI01</t>
  </si>
  <si>
    <t>Capital Income</t>
  </si>
  <si>
    <t>CI03</t>
  </si>
  <si>
    <t>Voluntary or private income</t>
  </si>
  <si>
    <t>CI04</t>
  </si>
  <si>
    <t>Direct revenue financing</t>
  </si>
  <si>
    <t>Total Income (Capital)</t>
  </si>
  <si>
    <t>Expenditure (Capital)</t>
  </si>
  <si>
    <t>CE01</t>
  </si>
  <si>
    <t>Acquisition of land and existing buildings</t>
  </si>
  <si>
    <t>CE02</t>
  </si>
  <si>
    <t>New construction, conversion and renovation</t>
  </si>
  <si>
    <t>CE03</t>
  </si>
  <si>
    <t>Vehicles, plant, equipment and machinery</t>
  </si>
  <si>
    <t>CE04</t>
  </si>
  <si>
    <t>Information and communication technology</t>
  </si>
  <si>
    <t>Total Expenditure (Capital)</t>
  </si>
  <si>
    <t>In-year Capital Balance [surplus/(deficit)]</t>
  </si>
  <si>
    <t>Closing Capital Balance [surplus/(deficit)]</t>
  </si>
  <si>
    <t>COMMUNITY-FOCUSED SCHOOL REVENUE BALANCES:</t>
  </si>
  <si>
    <t>Opening Community-Focused Balance [surplus/(deficit)]</t>
  </si>
  <si>
    <t>Income (Community-Focused)</t>
  </si>
  <si>
    <t>I16</t>
  </si>
  <si>
    <t>Community-focused school funding or grants</t>
  </si>
  <si>
    <t>I17</t>
  </si>
  <si>
    <t>Community-focused school facilities income</t>
  </si>
  <si>
    <t>Total Income (Community-Focused)</t>
  </si>
  <si>
    <t>Expenditure (Community-Focused)</t>
  </si>
  <si>
    <t>E31</t>
  </si>
  <si>
    <t>Community-focused school staff</t>
  </si>
  <si>
    <t>E32</t>
  </si>
  <si>
    <t>Community-focused school costs</t>
  </si>
  <si>
    <t>Total Expenditure (Community-Focused)</t>
  </si>
  <si>
    <t>In-year Community-Focused Balance [surplus/(deficit)]</t>
  </si>
  <si>
    <t>Closing Community-Focused Balance [surplus/(deficit)]</t>
  </si>
  <si>
    <t>BREAKDOWN OF CLOSING BALANCES</t>
  </si>
  <si>
    <t>Balances</t>
  </si>
  <si>
    <t>B01</t>
  </si>
  <si>
    <t>Committed revenue balances</t>
  </si>
  <si>
    <t>B02</t>
  </si>
  <si>
    <t>Uncommitted revenue balances</t>
  </si>
  <si>
    <t>B03</t>
  </si>
  <si>
    <t>Devolved formula capital balance</t>
  </si>
  <si>
    <t>B05</t>
  </si>
  <si>
    <t>Other capital balances</t>
  </si>
  <si>
    <t>B06</t>
  </si>
  <si>
    <t>Community focused school revenue balances</t>
  </si>
  <si>
    <t>Total Closing Balance</t>
  </si>
  <si>
    <t>BALANCE SHEET</t>
  </si>
  <si>
    <t>Main Bank A/c</t>
  </si>
  <si>
    <t>Other Bank A/c</t>
  </si>
  <si>
    <t>Comments</t>
  </si>
  <si>
    <t>Bank Balance as per attached statement</t>
  </si>
  <si>
    <t>Reconciling Items</t>
  </si>
  <si>
    <t>Less : Unpresented Cheques (enter as a positive)</t>
  </si>
  <si>
    <t>Add : Uncredited Receipts (enter as a positive)</t>
  </si>
  <si>
    <t>Reconciled Bank Balance</t>
  </si>
  <si>
    <t>Closing Petty Cash Balance</t>
  </si>
  <si>
    <t>Other adjustments</t>
  </si>
  <si>
    <t>CLOSING BANK POSITION</t>
  </si>
  <si>
    <t>ACCRUALS, DEBTORS AND CREDITORS</t>
  </si>
  <si>
    <t>Debtors Non LBR</t>
  </si>
  <si>
    <t>(appear as debit balance)</t>
  </si>
  <si>
    <t>Debtors LBR</t>
  </si>
  <si>
    <t>Payment in advance Non LBR</t>
  </si>
  <si>
    <t>Payment in advance LBR</t>
  </si>
  <si>
    <t>Creditors Non LBR</t>
  </si>
  <si>
    <t>(appear as credit balance)</t>
  </si>
  <si>
    <t>Creditors LBR</t>
  </si>
  <si>
    <t>Income in advance Non LBR</t>
  </si>
  <si>
    <t>Income in advance LBR</t>
  </si>
  <si>
    <t>TOTAL ACCRUALS (FROM ACCRUAL SHEET)</t>
  </si>
  <si>
    <t>SYSTEM DEBTORS</t>
  </si>
  <si>
    <t>(enter as debit balance)</t>
  </si>
  <si>
    <t>SYSTEM CREDITORS</t>
  </si>
  <si>
    <t>(enter as credit balance)</t>
  </si>
  <si>
    <t>CLOSING BALANCE SHEET</t>
  </si>
  <si>
    <t>DIFFERENCE</t>
  </si>
  <si>
    <t>MUST EQUAL £0</t>
  </si>
  <si>
    <t>SUPPLEMENTARY CHECKS AND INFORMATION</t>
  </si>
  <si>
    <t>Difference</t>
  </si>
  <si>
    <t>Reason for difference - expecting Other costs under E08 paid through invoices</t>
  </si>
  <si>
    <t>Accruals Control Total</t>
  </si>
  <si>
    <t>Accruals as per Balance Sheet</t>
  </si>
  <si>
    <t xml:space="preserve">Accruals as per Income and Expenditure Statement </t>
  </si>
  <si>
    <t>Confirm that is correct before you submit?</t>
  </si>
  <si>
    <t>Date of Bank Rec completed by Schools</t>
  </si>
  <si>
    <t>SIGN OFF</t>
  </si>
  <si>
    <t xml:space="preserve">I verify that the information given is a true and complete statement. </t>
  </si>
  <si>
    <t>Signed</t>
  </si>
  <si>
    <t>(Headteacher)</t>
  </si>
  <si>
    <t>Print Name</t>
  </si>
  <si>
    <t>Date</t>
  </si>
  <si>
    <t>Post submission changes
Position (inc Accruals) 
(£)</t>
  </si>
  <si>
    <t>Main Bank A/c Adjustment</t>
  </si>
  <si>
    <t>Payroll Bank A/c Adjustment</t>
  </si>
  <si>
    <t xml:space="preserve">Main Bank A/c Revised </t>
  </si>
  <si>
    <t>FTEs</t>
  </si>
  <si>
    <t>DfE</t>
  </si>
  <si>
    <t>As at</t>
  </si>
  <si>
    <t>School Name</t>
  </si>
  <si>
    <t>Advertising &amp; Publicity</t>
  </si>
  <si>
    <t xml:space="preserve">Staff Advertising </t>
  </si>
  <si>
    <t>Publicity, Information, Promotion</t>
  </si>
  <si>
    <t>Publications - Non Promotional</t>
  </si>
  <si>
    <t>Public Relations</t>
  </si>
  <si>
    <t>Bank account clearing after return submission</t>
  </si>
  <si>
    <t>Main Bank Balance</t>
  </si>
  <si>
    <t>Payroll Bank Balance</t>
  </si>
  <si>
    <t>Cost Centre</t>
  </si>
  <si>
    <t>Select Type</t>
  </si>
  <si>
    <t>CFR Code</t>
  </si>
  <si>
    <t xml:space="preserve">Back Up ref.no. </t>
  </si>
  <si>
    <t>School</t>
  </si>
  <si>
    <t>Estab Number</t>
  </si>
  <si>
    <t>Coppice Primary School</t>
  </si>
  <si>
    <t>SCHOOL DETAILS</t>
  </si>
  <si>
    <t>REVENUE ACCOUNTS</t>
  </si>
  <si>
    <t>CAPITAL ACCOUNTS</t>
  </si>
  <si>
    <t>COMMUNITY-FOCUSED SCHOOL REVENUE BALANCES</t>
  </si>
  <si>
    <t>CLOSING BALANCES</t>
  </si>
  <si>
    <t>BANK POSITION - MAIN</t>
  </si>
  <si>
    <t xml:space="preserve">BANK POSITION - PAYROLL </t>
  </si>
  <si>
    <t>ACCRUALS</t>
  </si>
  <si>
    <t>SYSTEMS DEBTORS</t>
  </si>
  <si>
    <t>SYSTEMS CREDITORS</t>
  </si>
  <si>
    <t>DfE Number</t>
  </si>
  <si>
    <t>Data</t>
  </si>
  <si>
    <t>Date copied</t>
  </si>
  <si>
    <t>Quarter</t>
  </si>
  <si>
    <t>Cost centre</t>
  </si>
  <si>
    <t>Total Funds delegated by the LA - SBS</t>
  </si>
  <si>
    <t>SEN funding (not for special schools) - SBS</t>
  </si>
  <si>
    <t>Other grants and payments</t>
  </si>
  <si>
    <t>Income from contributions to visits etc.</t>
  </si>
  <si>
    <t>Pupil focused extended school funding and/or grants</t>
  </si>
  <si>
    <t>TOTAL REVENUE INCOME</t>
  </si>
  <si>
    <t>Supply staff</t>
  </si>
  <si>
    <t>Development and training</t>
  </si>
  <si>
    <t>Learning resources (not ICT equipment)</t>
  </si>
  <si>
    <t>Exam fees</t>
  </si>
  <si>
    <t>TOTAL REVENUE EXPENDITURE</t>
  </si>
  <si>
    <t>Opening Revenue Balance</t>
  </si>
  <si>
    <t>IN-YEAR REVENUE BALANCE [surplus/(deficit)] (i)</t>
  </si>
  <si>
    <t>Closing Revenue Balance</t>
  </si>
  <si>
    <t>Capital income</t>
  </si>
  <si>
    <t>TOTAL CAPITAL INCOME</t>
  </si>
  <si>
    <t>New construction conversion and renovation</t>
  </si>
  <si>
    <t>TOTAL CAPITAL EXPENDITURE</t>
  </si>
  <si>
    <t>Opening Capital Balance</t>
  </si>
  <si>
    <t>IN-YEAR CAPITAL BALANCE [surplus/(deficit)]</t>
  </si>
  <si>
    <t>Closing Capital Balance</t>
  </si>
  <si>
    <t>Community-focused school funding and/or grants</t>
  </si>
  <si>
    <t>TOTAL COMMUNITY FOCUSED INCOME</t>
  </si>
  <si>
    <t>TOTAL COMMUNITY FOCUSED EXPENDITURE</t>
  </si>
  <si>
    <t>Opening Community focused Balance</t>
  </si>
  <si>
    <t>In-year Community focused balance</t>
  </si>
  <si>
    <t>Closing Community Focused Balance</t>
  </si>
  <si>
    <t>Devolved formula capital balances</t>
  </si>
  <si>
    <t>TOTAL CLOSING BALANCE</t>
  </si>
  <si>
    <t>Bank Balance</t>
  </si>
  <si>
    <t>Unpresented Cheques</t>
  </si>
  <si>
    <t>Uncredited Receipts</t>
  </si>
  <si>
    <t>VAT Reimbursement Outstanding - Other</t>
  </si>
  <si>
    <t>Closing Bank Position</t>
  </si>
  <si>
    <t>Total Accruals</t>
  </si>
  <si>
    <t>NON LBR Payroll March creditor balance</t>
  </si>
  <si>
    <t>DIFFERENCE - SHOULD BE £0</t>
  </si>
  <si>
    <t>I04</t>
  </si>
  <si>
    <t>Funding for minority ethnic pupils</t>
  </si>
  <si>
    <t>Other income from facilities and services</t>
  </si>
  <si>
    <t>Income from letting premises</t>
  </si>
  <si>
    <t>I18A</t>
  </si>
  <si>
    <t>I18B</t>
  </si>
  <si>
    <t>I18C</t>
  </si>
  <si>
    <t>I18D</t>
  </si>
  <si>
    <t>Income from the Coronavirus Job Retention Scheme</t>
  </si>
  <si>
    <t>Income from the DfE grant scheme for reimbursing exceptional costs</t>
  </si>
  <si>
    <t>income from the COVID-19 catch-up</t>
  </si>
  <si>
    <t>Income from other additional grants</t>
  </si>
  <si>
    <t>E28a</t>
  </si>
  <si>
    <t>E28b</t>
  </si>
  <si>
    <t>I08a</t>
  </si>
  <si>
    <t>I08b</t>
  </si>
  <si>
    <t>Bought-in professional services - other(except PFI)</t>
  </si>
  <si>
    <t>Bought-in professional services - other (PFI)</t>
  </si>
  <si>
    <t>Quarter 1</t>
  </si>
  <si>
    <t>Quarter 2</t>
  </si>
  <si>
    <t>Quarter 3</t>
  </si>
  <si>
    <t>VAT Reimbursement Outstanding - June 2021</t>
  </si>
  <si>
    <t>Schools Name</t>
  </si>
  <si>
    <t>Total</t>
  </si>
  <si>
    <t>Checklist</t>
  </si>
  <si>
    <t>a</t>
  </si>
  <si>
    <t>b</t>
  </si>
  <si>
    <t>c</t>
  </si>
  <si>
    <t>d</t>
  </si>
  <si>
    <t>e</t>
  </si>
  <si>
    <t>f</t>
  </si>
  <si>
    <t>g</t>
  </si>
  <si>
    <t>h</t>
  </si>
  <si>
    <t>BalanceSheet</t>
  </si>
  <si>
    <t>Payment in advance</t>
  </si>
  <si>
    <t>Income in advance</t>
  </si>
  <si>
    <t>Payment_in_advance</t>
  </si>
  <si>
    <t>Income_in_advance</t>
  </si>
  <si>
    <t>No</t>
  </si>
  <si>
    <t>Accrual</t>
  </si>
  <si>
    <t>N/A</t>
  </si>
  <si>
    <t xml:space="preserve">Yes </t>
  </si>
  <si>
    <t>Nets to £0</t>
  </si>
  <si>
    <t>COST CENTRE</t>
  </si>
  <si>
    <t>AMOUNT</t>
  </si>
  <si>
    <r>
      <t xml:space="preserve">DESC - MAX 255 CHARS - </t>
    </r>
    <r>
      <rPr>
        <b/>
        <sz val="11"/>
        <color rgb="FFFF0000"/>
        <rFont val="Arial"/>
        <family val="2"/>
      </rPr>
      <t>MANDATORY</t>
    </r>
  </si>
  <si>
    <t>account</t>
  </si>
  <si>
    <t>description</t>
  </si>
  <si>
    <t xml:space="preserve">Payroll - Bank Balance as per bank statement </t>
  </si>
  <si>
    <t xml:space="preserve">Main - Less : Unpresented Cheques </t>
  </si>
  <si>
    <t xml:space="preserve">Main - VAT Reimbursement </t>
  </si>
  <si>
    <t xml:space="preserve">Payroll - Less : Unpresented Cheques </t>
  </si>
  <si>
    <t xml:space="preserve">Payroll - Add : Uncredited Receipts </t>
  </si>
  <si>
    <t xml:space="preserve">Main - Add : Uncredited Receipts </t>
  </si>
  <si>
    <t>VAT Reimbursement Outstanding - Mar 2022</t>
  </si>
  <si>
    <t>VAT Reimbursement Outstanding - Feb 2022</t>
  </si>
  <si>
    <t xml:space="preserve">Term 3 Pay and Contracts </t>
  </si>
  <si>
    <t xml:space="preserve">Pay costs as per Payment schedule </t>
  </si>
  <si>
    <t>I verify that all the above are completed and checked by the HT. The backup information requested will be attached with the return</t>
  </si>
  <si>
    <t xml:space="preserve">Total accruals </t>
  </si>
  <si>
    <t>Capital A</t>
  </si>
  <si>
    <t>Capital B</t>
  </si>
  <si>
    <t>Secondary</t>
  </si>
  <si>
    <t>Primary</t>
  </si>
  <si>
    <t>Special</t>
  </si>
  <si>
    <t xml:space="preserve">Budget - Outturn Variance </t>
  </si>
  <si>
    <t xml:space="preserve">Posting to School </t>
  </si>
  <si>
    <t xml:space="preserve">Main - Bank Balance as per bank statement  </t>
  </si>
  <si>
    <t xml:space="preserve">Main - Closing Petty Cash Balance </t>
  </si>
  <si>
    <t xml:space="preserve">Main - VAT Reimbursement Feb 2023 </t>
  </si>
  <si>
    <t xml:space="preserve">Main - VAT Reimbursement March 2023 </t>
  </si>
  <si>
    <t xml:space="preserve">Main - Other adjustments </t>
  </si>
  <si>
    <t xml:space="preserve">Payroll - Other adjustments </t>
  </si>
  <si>
    <t>Other adjustments ( Please provide full Back up)</t>
  </si>
  <si>
    <t>Apprenticeship Levy  February- March 22/23</t>
  </si>
  <si>
    <t>Passenger Transport service</t>
  </si>
  <si>
    <t>Free school meal Feb - March</t>
  </si>
  <si>
    <t>Insurance 2021/22</t>
  </si>
  <si>
    <t xml:space="preserve">E19 </t>
  </si>
  <si>
    <t>2022-23 Outturn</t>
  </si>
  <si>
    <t>LA Data Sheet - 2022-23 Outturn</t>
  </si>
  <si>
    <t>Schools Finance Budget Monitoring - Quarter 4 2022-23</t>
  </si>
  <si>
    <t>Complete and submit a signed copy of the summary sheet, tab CFR Return</t>
  </si>
  <si>
    <t xml:space="preserve">Total </t>
  </si>
  <si>
    <t>Journal prior to 31 March 2025</t>
  </si>
  <si>
    <t>2024/25</t>
  </si>
  <si>
    <t>Adderley Primary School</t>
  </si>
  <si>
    <t>Allens Croft Nursery School</t>
  </si>
  <si>
    <t>Arden Primary School</t>
  </si>
  <si>
    <t>Baskerville School</t>
  </si>
  <si>
    <t>Bishop Challoner Catholic College</t>
  </si>
  <si>
    <t>Boldmere Infant School and Nursery</t>
  </si>
  <si>
    <t>Boldmere Junior School</t>
  </si>
  <si>
    <t>Bordesley Green Girls' School &amp; Sixth Form</t>
  </si>
  <si>
    <t>Bordesley Green Primary School</t>
  </si>
  <si>
    <t>Broadmeadow Infant School</t>
  </si>
  <si>
    <t>Broadmeadow Junior School</t>
  </si>
  <si>
    <t>Cardinal Wiseman Catholic School</t>
  </si>
  <si>
    <t>Chad Vale Primary School</t>
  </si>
  <si>
    <t>Cherry Oak School</t>
  </si>
  <si>
    <t>Chilcote Primary School</t>
  </si>
  <si>
    <t>Christ Church CofE Controlled Primary School and Nursery</t>
  </si>
  <si>
    <t>Christ The King Catholic Primary School</t>
  </si>
  <si>
    <t>Colmers School and Sixth Form College</t>
  </si>
  <si>
    <t>Colmore Infant and Nursery School</t>
  </si>
  <si>
    <t>Colmore Junior School</t>
  </si>
  <si>
    <t>Cotteridge Primary School</t>
  </si>
  <si>
    <t>Forestdale Primary School</t>
  </si>
  <si>
    <t>Glenmead Primary School</t>
  </si>
  <si>
    <t>Hall Green Junior School</t>
  </si>
  <si>
    <t>Hodge Hill College</t>
  </si>
  <si>
    <t>Hodge Hill Girls' School</t>
  </si>
  <si>
    <t>Holte School</t>
  </si>
  <si>
    <t>James Watt Primary School</t>
  </si>
  <si>
    <t>Little Sutton Primary School</t>
  </si>
  <si>
    <t>Lozells Junior and Infant School and Nursery</t>
  </si>
  <si>
    <t>Lyndon Green Infant School</t>
  </si>
  <si>
    <t>Lyndon Green Junior School</t>
  </si>
  <si>
    <t>Marsh Hill Primary School</t>
  </si>
  <si>
    <t>Maryvale Catholic Primary School</t>
  </si>
  <si>
    <t>Moor Hall Primary School</t>
  </si>
  <si>
    <t>Moseley School and Sixth Form</t>
  </si>
  <si>
    <t>Oscott Manor School</t>
  </si>
  <si>
    <t>Queensbridge School</t>
  </si>
  <si>
    <t>Selly Oak Trust School</t>
  </si>
  <si>
    <t>Selly Park Girls' School</t>
  </si>
  <si>
    <t>Shenley Fields Nursery School</t>
  </si>
  <si>
    <t>Sladefield Infant School</t>
  </si>
  <si>
    <t>St Dunstan's Catholic Primary School</t>
  </si>
  <si>
    <t>St Jude's Catholic Primary School</t>
  </si>
  <si>
    <t>St Laurence Church Infant School</t>
  </si>
  <si>
    <t>St Matthew's CofE Primary School</t>
  </si>
  <si>
    <t>St Paul's School for Girls</t>
  </si>
  <si>
    <t>St Peters CofE Primary School</t>
  </si>
  <si>
    <t>Swanshurst School</t>
  </si>
  <si>
    <t>The Oratory Roman Catholic Primary School</t>
  </si>
  <si>
    <t>Uffculme School</t>
  </si>
  <si>
    <t>Victoria School</t>
  </si>
  <si>
    <t>Walmley Infant School</t>
  </si>
  <si>
    <t>Walmley Junior School</t>
  </si>
  <si>
    <t>Welford Primary School</t>
  </si>
  <si>
    <t>Wheelers Lane Primary School</t>
  </si>
  <si>
    <t>Wheelers Lane Technology College</t>
  </si>
  <si>
    <t>William Murdoch Primary School</t>
  </si>
  <si>
    <t>World's End Junior School</t>
  </si>
  <si>
    <t>Wylde Green Primary School</t>
  </si>
  <si>
    <t>Whitehouse Common Primary School</t>
  </si>
  <si>
    <t>Kings Heath Secondary School</t>
  </si>
  <si>
    <t>St Bernard's Catholic Primary School</t>
  </si>
  <si>
    <t>Allens Croft Primary School</t>
  </si>
  <si>
    <t>Anglesey Primary School</t>
  </si>
  <si>
    <t>Bellfield Infant School (NC)</t>
  </si>
  <si>
    <t>Benson Community School</t>
  </si>
  <si>
    <t>Bordesley Green East Nursery School</t>
  </si>
  <si>
    <t>Braidwood School for the Deaf</t>
  </si>
  <si>
    <t>Calshot Primary School</t>
  </si>
  <si>
    <t>Cherry Orchard Primary School</t>
  </si>
  <si>
    <t>City of Birmingham School</t>
  </si>
  <si>
    <t>Clifton Primary School</t>
  </si>
  <si>
    <t>Colebourne Primary School</t>
  </si>
  <si>
    <t>Elms Farm Community Primary School</t>
  </si>
  <si>
    <t>English Martyrs' Catholic Primary School</t>
  </si>
  <si>
    <t>Four Oaks Primary School</t>
  </si>
  <si>
    <t>Fox Hollies School</t>
  </si>
  <si>
    <t>Gilbertstone Primary School</t>
  </si>
  <si>
    <t>Hall Green Infant School</t>
  </si>
  <si>
    <t>Hawthorn Primary School</t>
  </si>
  <si>
    <t>Ladypool Primary School</t>
  </si>
  <si>
    <t>Langley School</t>
  </si>
  <si>
    <t>Longwill Primary School for Deaf Children</t>
  </si>
  <si>
    <t>Maney Hill Primary School</t>
  </si>
  <si>
    <t>Minworth Junior and Infant School</t>
  </si>
  <si>
    <t>Our Lady and St Rose of Lima Catholic Primary School</t>
  </si>
  <si>
    <t>Our Lady of Lourdes Catholic Primary School</t>
  </si>
  <si>
    <t>Rednal Hill Junior School</t>
  </si>
  <si>
    <t>Regents Park Community Primary School</t>
  </si>
  <si>
    <t>Shaw Hill Primary School</t>
  </si>
  <si>
    <t>Somerville Primary (NC) School</t>
  </si>
  <si>
    <t>SS John &amp; Monica Catholic Primary School</t>
  </si>
  <si>
    <t>St Ambrose Barlow Catholic Primary School</t>
  </si>
  <si>
    <t>St Anne's Catholic Primary School</t>
  </si>
  <si>
    <t>St Bernadette's Catholic Primary School</t>
  </si>
  <si>
    <t>St Edward's Catholic Primary School</t>
  </si>
  <si>
    <t>St Gerard's Catholic Primary School</t>
  </si>
  <si>
    <t>St Margaret Mary Catholic Primary School</t>
  </si>
  <si>
    <t>St Mary's Catholic Primary School</t>
  </si>
  <si>
    <t>St Saviour's C of E Primary School</t>
  </si>
  <si>
    <t>Stanville Primary School</t>
  </si>
  <si>
    <t>Story Wood School</t>
  </si>
  <si>
    <t>Sundridge Primary School</t>
  </si>
  <si>
    <t>The Dame Ellen Pinsent School</t>
  </si>
  <si>
    <t>The Pines School</t>
  </si>
  <si>
    <t>Washwood Heath Nursery School</t>
  </si>
  <si>
    <t>Water Mill Primary School</t>
  </si>
  <si>
    <t>Wattville Primary School</t>
  </si>
  <si>
    <t>Welsh House Farm Community School and Special Needs Resources Base</t>
  </si>
  <si>
    <t>Woodcock Hill Primary School</t>
  </si>
  <si>
    <t>Woodgate Primary School</t>
  </si>
  <si>
    <t>World's End Infant and Nursery School</t>
  </si>
  <si>
    <t>Yardley Primary School</t>
  </si>
  <si>
    <t>Stechford Primary School</t>
  </si>
  <si>
    <t>Adderley Nursery School</t>
  </si>
  <si>
    <t>Edith Cadbury Nursery School</t>
  </si>
  <si>
    <t>Al-Furqan Primary School</t>
  </si>
  <si>
    <t>Anderton Park Primary School</t>
  </si>
  <si>
    <t>Barford Primary School</t>
  </si>
  <si>
    <t>Beaufort School</t>
  </si>
  <si>
    <t>Beeches Infant School</t>
  </si>
  <si>
    <t>Beeches Junior School</t>
  </si>
  <si>
    <t>Bellfield Junior School</t>
  </si>
  <si>
    <t>Bells Farm Primary School</t>
  </si>
  <si>
    <t>Blakesley Hall Primary School</t>
  </si>
  <si>
    <t>Bloomsbury Nursery School</t>
  </si>
  <si>
    <t>Bournville Village Primary</t>
  </si>
  <si>
    <t>Brearley Nursery School</t>
  </si>
  <si>
    <t>Castle Vale Nursery School</t>
  </si>
  <si>
    <t>Cofton Primary School</t>
  </si>
  <si>
    <t>Corpus Christi Catholic Primary School</t>
  </si>
  <si>
    <t>Featherstone Nursery School</t>
  </si>
  <si>
    <t>Featherstone Primary School</t>
  </si>
  <si>
    <t>Garretts Green Nursery School</t>
  </si>
  <si>
    <t>George Dixon Primary School</t>
  </si>
  <si>
    <t>Goodway Nursery School</t>
  </si>
  <si>
    <t>Gracelands Nursery School</t>
  </si>
  <si>
    <t>Grendon Primary School</t>
  </si>
  <si>
    <t>Grove School</t>
  </si>
  <si>
    <t>Gunter Primary School</t>
  </si>
  <si>
    <t>Hamilton School</t>
  </si>
  <si>
    <t>Harborne Primary School</t>
  </si>
  <si>
    <t>Harper Bell Seventh-Day Adventist School</t>
  </si>
  <si>
    <t>Highfield Nursery School</t>
  </si>
  <si>
    <t>Highters Heath Nursery School</t>
  </si>
  <si>
    <t>Holly Hill Methodist CofE Infant School</t>
  </si>
  <si>
    <t>Hollyfield Primary School</t>
  </si>
  <si>
    <t>Holy Family Catholic Primary School</t>
  </si>
  <si>
    <t>Jakeman Nursery School</t>
  </si>
  <si>
    <t>King David Junior and Infant School</t>
  </si>
  <si>
    <t>Kings Heath Primary School</t>
  </si>
  <si>
    <t>Kings Norton Nursery School</t>
  </si>
  <si>
    <t>Kingsland Primary School (NC)</t>
  </si>
  <si>
    <t>Kingsthorne Primary School</t>
  </si>
  <si>
    <t>Kitwell Primary School</t>
  </si>
  <si>
    <t>Lillian de Lissa Nursery School</t>
  </si>
  <si>
    <t>Lindsworth School</t>
  </si>
  <si>
    <t>Mapledene Primary School</t>
  </si>
  <si>
    <t>Marsh Hill Nursery School</t>
  </si>
  <si>
    <t>Moseley Church of England Primary School</t>
  </si>
  <si>
    <t>Nelson Mandela School</t>
  </si>
  <si>
    <t>Nelson Primary School</t>
  </si>
  <si>
    <t>New Hall Primary School</t>
  </si>
  <si>
    <t>New Oscott Primary School</t>
  </si>
  <si>
    <t>Newtown Nursery School</t>
  </si>
  <si>
    <t>Osborne Nursery School</t>
  </si>
  <si>
    <t>Park Hill Primary School</t>
  </si>
  <si>
    <t>Penns Primary School</t>
  </si>
  <si>
    <t>Perry Beeches Nursery School</t>
  </si>
  <si>
    <t>Priestley Smith School</t>
  </si>
  <si>
    <t>Raddlebarn Primary School</t>
  </si>
  <si>
    <t>Redhill Primary School</t>
  </si>
  <si>
    <t>Rednal Hill Infant School</t>
  </si>
  <si>
    <t>Rubery Nursery School</t>
  </si>
  <si>
    <t>Selly Oak Nursery School</t>
  </si>
  <si>
    <t>Severne Junior Infant and Nursery School</t>
  </si>
  <si>
    <t>Springfield House Community Special School</t>
  </si>
  <si>
    <t>St Alban's Catholic Primary School</t>
  </si>
  <si>
    <t>St Augustine's Catholic Primary School</t>
  </si>
  <si>
    <t>St Benedict's Primary School</t>
  </si>
  <si>
    <t>St Catherine of Siena Catholic Primary School</t>
  </si>
  <si>
    <t>St Clare's Catholic Primary School</t>
  </si>
  <si>
    <t>St Cuthbert's Catholic Primary School</t>
  </si>
  <si>
    <t>St Francis Catholic Primary School</t>
  </si>
  <si>
    <t>St James Church of England Primary School, Handsworth</t>
  </si>
  <si>
    <t>St John Wall Catholic School</t>
  </si>
  <si>
    <t>St Laurence Church Junior School</t>
  </si>
  <si>
    <t>St Martin de Porres Catholic Primary School</t>
  </si>
  <si>
    <t>St Mary's Church of England Primary School</t>
  </si>
  <si>
    <t>St Patrick and St Edmund's Catholic Primary School</t>
  </si>
  <si>
    <t>St Teresa's Catholic Primary School</t>
  </si>
  <si>
    <t>St Thomas Centre Nursery School</t>
  </si>
  <si>
    <t>St Vincent's Catholic Primary School</t>
  </si>
  <si>
    <t>The Meadows Primary School</t>
  </si>
  <si>
    <t>Thornton Primary School</t>
  </si>
  <si>
    <t>Ward End Primary School</t>
  </si>
  <si>
    <t>Weoley Castle Nursery School</t>
  </si>
  <si>
    <t>West Heath Nursery School</t>
  </si>
  <si>
    <t>West Heath Primary School</t>
  </si>
  <si>
    <t>Woodthorpe Junior and Infant School</t>
  </si>
  <si>
    <t>Yardley Wood Community Primary School</t>
  </si>
  <si>
    <t>Yorkmead Junior and Infant School</t>
  </si>
  <si>
    <t>AX085</t>
  </si>
  <si>
    <t>AX087</t>
  </si>
  <si>
    <t>AX008</t>
  </si>
  <si>
    <t>AX00E</t>
  </si>
  <si>
    <t>AX08C</t>
  </si>
  <si>
    <t>AX08G</t>
  </si>
  <si>
    <t>AX00T</t>
  </si>
  <si>
    <t>AX08J</t>
  </si>
  <si>
    <t>AX08H</t>
  </si>
  <si>
    <t>AX08N</t>
  </si>
  <si>
    <t>AX010</t>
  </si>
  <si>
    <t>AX08U</t>
  </si>
  <si>
    <t>AX015</t>
  </si>
  <si>
    <t>AX017</t>
  </si>
  <si>
    <t>AX08W</t>
  </si>
  <si>
    <t>AX01A</t>
  </si>
  <si>
    <t>AX019</t>
  </si>
  <si>
    <t>AX091</t>
  </si>
  <si>
    <t>AX092</t>
  </si>
  <si>
    <t>AX093</t>
  </si>
  <si>
    <t>AX01J</t>
  </si>
  <si>
    <t>AX01Z</t>
  </si>
  <si>
    <t>AX027</t>
  </si>
  <si>
    <t>AX02H</t>
  </si>
  <si>
    <t>AX0A1</t>
  </si>
  <si>
    <t>AX0A2</t>
  </si>
  <si>
    <t>AX0A4</t>
  </si>
  <si>
    <t>AX032</t>
  </si>
  <si>
    <t>AX03L</t>
  </si>
  <si>
    <t>AX0AN</t>
  </si>
  <si>
    <t>AX03N</t>
  </si>
  <si>
    <t>AX03P</t>
  </si>
  <si>
    <t>AX03V</t>
  </si>
  <si>
    <t>AX03X</t>
  </si>
  <si>
    <t>AX041</t>
  </si>
  <si>
    <t>AX0AW</t>
  </si>
  <si>
    <t>AX04C</t>
  </si>
  <si>
    <t>AX0BD</t>
  </si>
  <si>
    <t>AX0BK</t>
  </si>
  <si>
    <t>AX0BL</t>
  </si>
  <si>
    <t>AX056</t>
  </si>
  <si>
    <t>AX0BR</t>
  </si>
  <si>
    <t>AX05Q</t>
  </si>
  <si>
    <t>AX066</t>
  </si>
  <si>
    <t>AX067</t>
  </si>
  <si>
    <t>AX06F</t>
  </si>
  <si>
    <t>AX0C4</t>
  </si>
  <si>
    <t>AX06L</t>
  </si>
  <si>
    <t>AX0C8</t>
  </si>
  <si>
    <t>AX049</t>
  </si>
  <si>
    <t>AX07A</t>
  </si>
  <si>
    <t>AX0CG</t>
  </si>
  <si>
    <t>AX0CH</t>
  </si>
  <si>
    <t>AX0CJ</t>
  </si>
  <si>
    <t>AX0CL</t>
  </si>
  <si>
    <t>AX07P</t>
  </si>
  <si>
    <t>AX07N</t>
  </si>
  <si>
    <t>AX07T</t>
  </si>
  <si>
    <t>AX0CQ</t>
  </si>
  <si>
    <t>AX07Y</t>
  </si>
  <si>
    <t>AX07Q</t>
  </si>
  <si>
    <t>AX036</t>
  </si>
  <si>
    <t>AX05K</t>
  </si>
  <si>
    <t>AX004</t>
  </si>
  <si>
    <t>AX007</t>
  </si>
  <si>
    <t>AX00G</t>
  </si>
  <si>
    <t>AX00K</t>
  </si>
  <si>
    <t>AX00U</t>
  </si>
  <si>
    <t>AX00Y</t>
  </si>
  <si>
    <t>AX013</t>
  </si>
  <si>
    <t>AX018</t>
  </si>
  <si>
    <t>AX073</t>
  </si>
  <si>
    <t>AX01B</t>
  </si>
  <si>
    <t>AX01E</t>
  </si>
  <si>
    <t>AX01G</t>
  </si>
  <si>
    <t>AX01R</t>
  </si>
  <si>
    <t>AX01T</t>
  </si>
  <si>
    <t>AX020</t>
  </si>
  <si>
    <t>AX021</t>
  </si>
  <si>
    <t>AX026</t>
  </si>
  <si>
    <t>AX02G</t>
  </si>
  <si>
    <t>AX02M</t>
  </si>
  <si>
    <t>AX03E</t>
  </si>
  <si>
    <t>AX03G</t>
  </si>
  <si>
    <t>AX03M</t>
  </si>
  <si>
    <t>AX03Q</t>
  </si>
  <si>
    <t>AX040</t>
  </si>
  <si>
    <t>AX04D</t>
  </si>
  <si>
    <t>AX04E</t>
  </si>
  <si>
    <t>AX04Y</t>
  </si>
  <si>
    <t>AX04Z</t>
  </si>
  <si>
    <t>AX055</t>
  </si>
  <si>
    <t>AX059</t>
  </si>
  <si>
    <t>AX061</t>
  </si>
  <si>
    <t>AX05D</t>
  </si>
  <si>
    <t>AX05E</t>
  </si>
  <si>
    <t>AX05J</t>
  </si>
  <si>
    <t>AX05U</t>
  </si>
  <si>
    <t>AX05Y</t>
  </si>
  <si>
    <t>AX069</t>
  </si>
  <si>
    <t>AX06E</t>
  </si>
  <si>
    <t>AX06N</t>
  </si>
  <si>
    <t>AX06W</t>
  </si>
  <si>
    <t>AX070</t>
  </si>
  <si>
    <t>AX072</t>
  </si>
  <si>
    <t>AX01M</t>
  </si>
  <si>
    <t>AX04P</t>
  </si>
  <si>
    <t>AX07D</t>
  </si>
  <si>
    <t>AX07E</t>
  </si>
  <si>
    <t>AX07F</t>
  </si>
  <si>
    <t>AX07H</t>
  </si>
  <si>
    <t>AX07U</t>
  </si>
  <si>
    <t>AX07V</t>
  </si>
  <si>
    <t>AX07X</t>
  </si>
  <si>
    <t>AX080</t>
  </si>
  <si>
    <t>AX06Y</t>
  </si>
  <si>
    <t>AX001</t>
  </si>
  <si>
    <t>AX01Q</t>
  </si>
  <si>
    <t>AX002</t>
  </si>
  <si>
    <t>AX006</t>
  </si>
  <si>
    <t>AX00C</t>
  </si>
  <si>
    <t>AX00F</t>
  </si>
  <si>
    <t>AX04L</t>
  </si>
  <si>
    <t>AX04M</t>
  </si>
  <si>
    <t>AX00H</t>
  </si>
  <si>
    <t>AX00J</t>
  </si>
  <si>
    <t>AX00Q</t>
  </si>
  <si>
    <t>AX00R</t>
  </si>
  <si>
    <t>AX00X</t>
  </si>
  <si>
    <t>AX00Z</t>
  </si>
  <si>
    <t>AX014</t>
  </si>
  <si>
    <t>AX01D</t>
  </si>
  <si>
    <t>AX01H</t>
  </si>
  <si>
    <t>AX01X</t>
  </si>
  <si>
    <t>AX01W</t>
  </si>
  <si>
    <t>AX023</t>
  </si>
  <si>
    <t>AX025</t>
  </si>
  <si>
    <t>AX028</t>
  </si>
  <si>
    <t>AX029</t>
  </si>
  <si>
    <t>AX02C</t>
  </si>
  <si>
    <t>AX02D</t>
  </si>
  <si>
    <t>AX02F</t>
  </si>
  <si>
    <t>AX02K</t>
  </si>
  <si>
    <t>AX02L</t>
  </si>
  <si>
    <t>AX09P</t>
  </si>
  <si>
    <t>AX02P</t>
  </si>
  <si>
    <t>AX02R</t>
  </si>
  <si>
    <t>AX02U</t>
  </si>
  <si>
    <t>AX02V</t>
  </si>
  <si>
    <t>AX02Y</t>
  </si>
  <si>
    <t>AX0A7</t>
  </si>
  <si>
    <t>AX035</t>
  </si>
  <si>
    <t>AX037</t>
  </si>
  <si>
    <t>AX03A</t>
  </si>
  <si>
    <t>AX03B</t>
  </si>
  <si>
    <t>AX03C</t>
  </si>
  <si>
    <t>AX03D</t>
  </si>
  <si>
    <t>AX03J</t>
  </si>
  <si>
    <t>AX03K</t>
  </si>
  <si>
    <t>AX03R</t>
  </si>
  <si>
    <t>AX03W</t>
  </si>
  <si>
    <t>AX042</t>
  </si>
  <si>
    <t>AX044</t>
  </si>
  <si>
    <t>AX043</t>
  </si>
  <si>
    <t>AX045</t>
  </si>
  <si>
    <t>AX046</t>
  </si>
  <si>
    <t>AX047</t>
  </si>
  <si>
    <t>AX04B</t>
  </si>
  <si>
    <t>AX04J</t>
  </si>
  <si>
    <t>AX04K</t>
  </si>
  <si>
    <t>AX04N</t>
  </si>
  <si>
    <t>AX04Q</t>
  </si>
  <si>
    <t>AX04V</t>
  </si>
  <si>
    <t>AX04W</t>
  </si>
  <si>
    <t>AX04X</t>
  </si>
  <si>
    <t>AX052</t>
  </si>
  <si>
    <t>AX053</t>
  </si>
  <si>
    <t>AX054</t>
  </si>
  <si>
    <t>AX05A</t>
  </si>
  <si>
    <t>AX05C</t>
  </si>
  <si>
    <t>AX05F</t>
  </si>
  <si>
    <t>AX05H</t>
  </si>
  <si>
    <t>AX05L</t>
  </si>
  <si>
    <t>AX05N</t>
  </si>
  <si>
    <t>AX05P</t>
  </si>
  <si>
    <t>AX05V</t>
  </si>
  <si>
    <t>AX05Z</t>
  </si>
  <si>
    <t>AX063</t>
  </si>
  <si>
    <t>AX068</t>
  </si>
  <si>
    <t>AX06B</t>
  </si>
  <si>
    <t>AX06D</t>
  </si>
  <si>
    <t>AX06H</t>
  </si>
  <si>
    <t>AX06P</t>
  </si>
  <si>
    <t>AX06R</t>
  </si>
  <si>
    <t>AX06U</t>
  </si>
  <si>
    <t>AX03Z</t>
  </si>
  <si>
    <t>AX075</t>
  </si>
  <si>
    <t>AX07B</t>
  </si>
  <si>
    <t>AX07J</t>
  </si>
  <si>
    <t>AX07K</t>
  </si>
  <si>
    <t>AX07L</t>
  </si>
  <si>
    <t>AX07W</t>
  </si>
  <si>
    <t>AX081</t>
  </si>
  <si>
    <t>AX083</t>
  </si>
  <si>
    <t>Birmingham City Council</t>
  </si>
  <si>
    <t>BCC</t>
  </si>
  <si>
    <t>Non BCC</t>
  </si>
  <si>
    <t>BCC SF1</t>
  </si>
  <si>
    <t>BCC SF2</t>
  </si>
  <si>
    <t>BCC SF3</t>
  </si>
  <si>
    <t>BCC SF4</t>
  </si>
  <si>
    <t>BCC SF5</t>
  </si>
  <si>
    <t>BCC SF6</t>
  </si>
  <si>
    <t>BCC SF7</t>
  </si>
  <si>
    <t>BCC SF8</t>
  </si>
  <si>
    <t>Payroll check - BCC schools only</t>
  </si>
  <si>
    <t>DfE #</t>
  </si>
  <si>
    <t>URN</t>
  </si>
  <si>
    <t>Phase</t>
  </si>
  <si>
    <t>Nursery</t>
  </si>
  <si>
    <t>Kings Heath Boys</t>
  </si>
  <si>
    <t>AX01L</t>
  </si>
  <si>
    <t>Court Farm Primary School</t>
  </si>
  <si>
    <t>AX01N</t>
  </si>
  <si>
    <t>Deykin Avenue Junior and Infant School</t>
  </si>
  <si>
    <t>AX04H</t>
  </si>
  <si>
    <t>Paget Primary School</t>
  </si>
  <si>
    <t>AX071</t>
  </si>
  <si>
    <t>Summerfield School</t>
  </si>
  <si>
    <t>Pupil referral unit</t>
  </si>
  <si>
    <t>AX06M</t>
  </si>
  <si>
    <t>St Peter's Catholic Primary School</t>
  </si>
  <si>
    <t>CC</t>
  </si>
  <si>
    <t>Creditors Non BCC</t>
  </si>
  <si>
    <t>Creditors BCC</t>
  </si>
  <si>
    <t>Debtors Non BCC</t>
  </si>
  <si>
    <t>Debtors BCC</t>
  </si>
  <si>
    <t>Income in advance BCC</t>
  </si>
  <si>
    <t>Entered Debit</t>
  </si>
  <si>
    <t>Entered Credit</t>
  </si>
  <si>
    <t>Subjective</t>
  </si>
  <si>
    <t>Entity</t>
  </si>
  <si>
    <t>Fund</t>
  </si>
  <si>
    <t>ED1</t>
  </si>
  <si>
    <t>Always B1</t>
  </si>
  <si>
    <t>ED1 For Revenue and E1H for capital</t>
  </si>
  <si>
    <t>Project</t>
  </si>
  <si>
    <t>always same Jand 5Z's</t>
  </si>
  <si>
    <t>JZZZZZ</t>
  </si>
  <si>
    <t>ETA4</t>
  </si>
  <si>
    <t>Sub Analysis</t>
  </si>
  <si>
    <t>TV1KZ for cheque book , TV1L0 non cheque book and EPA schools</t>
  </si>
  <si>
    <t>Spare  1</t>
  </si>
  <si>
    <t>Spare 2</t>
  </si>
  <si>
    <t>always J and 3Z's</t>
  </si>
  <si>
    <t>always J and 3X's</t>
  </si>
  <si>
    <t>JZZZ</t>
  </si>
  <si>
    <t>JXXX</t>
  </si>
  <si>
    <t>Total School's Revenue Expenditure</t>
  </si>
  <si>
    <t>Total School's Capital Expenditure</t>
  </si>
  <si>
    <t>E1H</t>
  </si>
  <si>
    <t xml:space="preserve">Accruals - Debtors Non BCC </t>
  </si>
  <si>
    <t xml:space="preserve">Accruals - Debtors BCC </t>
  </si>
  <si>
    <t xml:space="preserve">Accruals - Payment in advance Non BCC </t>
  </si>
  <si>
    <t xml:space="preserve">Accruals - Payment in advance BCC </t>
  </si>
  <si>
    <t xml:space="preserve">Accruals - Creditors Non BCC </t>
  </si>
  <si>
    <t xml:space="preserve">Accruals - Creditors BCC </t>
  </si>
  <si>
    <t xml:space="preserve">Accruals - Income in advance Non BCC </t>
  </si>
  <si>
    <t xml:space="preserve">Accruals - Income in advance BCC </t>
  </si>
  <si>
    <t xml:space="preserve">Debtors Non BCC </t>
  </si>
  <si>
    <t xml:space="preserve">Debtors BCC </t>
  </si>
  <si>
    <t xml:space="preserve">Creditors Non BCC - March payroll accrual </t>
  </si>
  <si>
    <t xml:space="preserve">Creditors BCC </t>
  </si>
  <si>
    <t>VAT Reimbursement other ( Please provide back up)</t>
  </si>
  <si>
    <t>Total School's Level Capital income</t>
  </si>
  <si>
    <t>Total School's Level Revenue income</t>
  </si>
  <si>
    <t>System Debtors</t>
  </si>
  <si>
    <t>System Creditors</t>
  </si>
  <si>
    <t>Non BCC Payroll Creditors</t>
  </si>
  <si>
    <t>Bank</t>
  </si>
  <si>
    <t xml:space="preserve">ETA9 </t>
  </si>
  <si>
    <t>wont exsist</t>
  </si>
  <si>
    <t>Schools Finance Budget Monitoring - Quarter 4 2024-25</t>
  </si>
  <si>
    <t>LA Data Sheet - 2024-25 Outturn</t>
  </si>
  <si>
    <t>£</t>
  </si>
  <si>
    <t>Pay costs as per code E01-E08 and E31 - CFR Income and Expenditure 
(excluding accruals, as no accruals are expected for BCC payroll)</t>
  </si>
  <si>
    <t>Revised 2024-25 position
(£)</t>
  </si>
  <si>
    <t>This is needed by Schools Finance so that they are clear over the period.</t>
  </si>
  <si>
    <t>Uncredited receipts - cleared bank by 31/03/2025</t>
  </si>
  <si>
    <t>Unpresented cheques - cleared bank by 31/03/2025</t>
  </si>
  <si>
    <t>Creditor accrual relating to monies  out of bank by 31 March 2025</t>
  </si>
  <si>
    <t>Debtor accrual relating to monies in bank by 31 March 2025</t>
  </si>
  <si>
    <r>
      <t xml:space="preserve">Total of Items that cleared </t>
    </r>
    <r>
      <rPr>
        <b/>
        <u/>
        <sz val="11"/>
        <color theme="1"/>
        <rFont val="Calibri"/>
        <family val="2"/>
        <scheme val="minor"/>
      </rPr>
      <t>MAIN</t>
    </r>
    <r>
      <rPr>
        <sz val="11"/>
        <color theme="1"/>
        <rFont val="Calibri"/>
        <family val="2"/>
        <scheme val="minor"/>
      </rPr>
      <t xml:space="preserve"> bank by 31 March 2025</t>
    </r>
  </si>
  <si>
    <r>
      <t xml:space="preserve">Total of Items cleared </t>
    </r>
    <r>
      <rPr>
        <b/>
        <u/>
        <sz val="11"/>
        <color theme="1"/>
        <rFont val="Calibri"/>
        <family val="2"/>
        <scheme val="minor"/>
      </rPr>
      <t>PAYROLL</t>
    </r>
    <r>
      <rPr>
        <sz val="11"/>
        <color theme="1"/>
        <rFont val="Calibri"/>
        <family val="2"/>
        <scheme val="minor"/>
      </rPr>
      <t xml:space="preserve"> bank by 31 March 2025</t>
    </r>
  </si>
  <si>
    <t>BCC or Non BCC</t>
  </si>
  <si>
    <t>2024/25 Schools LA Funding Statement</t>
  </si>
  <si>
    <t>In-year Academy Conversions</t>
  </si>
  <si>
    <t>Actual</t>
  </si>
  <si>
    <t>Expected</t>
  </si>
  <si>
    <t xml:space="preserve">Grants </t>
  </si>
  <si>
    <t>April</t>
  </si>
  <si>
    <t>May</t>
  </si>
  <si>
    <t>June</t>
  </si>
  <si>
    <t>July</t>
  </si>
  <si>
    <t>August</t>
  </si>
  <si>
    <t>Sep</t>
  </si>
  <si>
    <t>Oct</t>
  </si>
  <si>
    <t>Nov</t>
  </si>
  <si>
    <t>Dec</t>
  </si>
  <si>
    <t>Jan</t>
  </si>
  <si>
    <t>Feb</t>
  </si>
  <si>
    <t>Mar</t>
  </si>
  <si>
    <t>Total  Revenue LA income Check</t>
  </si>
  <si>
    <t>Total LA expenditure check</t>
  </si>
  <si>
    <t>Salaries</t>
  </si>
  <si>
    <t>Exclusions</t>
  </si>
  <si>
    <t>Growth/ Falling rolls</t>
  </si>
  <si>
    <t>EY Bonus/underpayment</t>
  </si>
  <si>
    <t>CRISP/ESN</t>
  </si>
  <si>
    <t>2024/25 ISB</t>
  </si>
  <si>
    <t>De-Delegation</t>
  </si>
  <si>
    <t>NNDR</t>
  </si>
  <si>
    <t>Schools block budget share (after NNDR &amp; De-Delegation)</t>
  </si>
  <si>
    <t>Schools block budget share (before de-delegation)</t>
  </si>
  <si>
    <t>Indicative Early Years Funding*</t>
  </si>
  <si>
    <t>Growth Funding</t>
  </si>
  <si>
    <t>Growth Fund - Protection/Mobile Funding</t>
  </si>
  <si>
    <t>Excluded pupil adjustment</t>
  </si>
  <si>
    <t>High Needs Place Funding</t>
  </si>
  <si>
    <t>Resource Base Place Funding</t>
  </si>
  <si>
    <t>Sixth Form Funding</t>
  </si>
  <si>
    <t>Indicative High Needs Top up Funding*&amp; High Needs - special/units Top-up</t>
  </si>
  <si>
    <t>Resource Base Top up Funding</t>
  </si>
  <si>
    <t>De-delegation</t>
  </si>
  <si>
    <t>Insurance</t>
  </si>
  <si>
    <t>Salix</t>
  </si>
  <si>
    <t>PFI</t>
  </si>
  <si>
    <t>Adjustments</t>
  </si>
  <si>
    <t>Total Apr Instalment</t>
  </si>
  <si>
    <t>Total May Instalment</t>
  </si>
  <si>
    <t>Total Jun Instalment</t>
  </si>
  <si>
    <t>Indicative High Needs Top up Funding*&amp; High Needs - special/units Top-up&amp; DAF</t>
  </si>
  <si>
    <t>Total Jul Instalment</t>
  </si>
  <si>
    <t>Total Aug Instalment</t>
  </si>
  <si>
    <t>Total Sep Instalment</t>
  </si>
  <si>
    <t>Total Oct Instalment</t>
  </si>
  <si>
    <t>LA Expenditure</t>
  </si>
  <si>
    <t>Total Nov Instalment</t>
  </si>
  <si>
    <t>Total Dec Instalment</t>
  </si>
  <si>
    <t>Total Jan Instalment</t>
  </si>
  <si>
    <t>LA Deductions</t>
  </si>
  <si>
    <t>Total Feb Instalment</t>
  </si>
  <si>
    <t>Total Mar Instalment</t>
  </si>
  <si>
    <t>School Type</t>
  </si>
  <si>
    <t>Chq Bk</t>
  </si>
  <si>
    <t>Chq bk</t>
  </si>
  <si>
    <t>Non Chq Bk</t>
  </si>
  <si>
    <t>EPA</t>
  </si>
  <si>
    <t>Total Non Chq Bk / EPA Schools</t>
  </si>
  <si>
    <t>Establishment Information</t>
  </si>
  <si>
    <t xml:space="preserve">Needs to be completed by every schools </t>
  </si>
  <si>
    <t xml:space="preserve">Teaching staff  </t>
  </si>
  <si>
    <t xml:space="preserve">Non Teaching staff  </t>
  </si>
  <si>
    <t xml:space="preserve">Teaching staff FTE </t>
  </si>
  <si>
    <t>Non teaching Staff FTE</t>
  </si>
  <si>
    <t>Employers National Insurance</t>
  </si>
  <si>
    <t xml:space="preserve">Employers Superannuation </t>
  </si>
  <si>
    <t>Employers Pension Contribution</t>
  </si>
  <si>
    <t>Apprenticeship Levy</t>
  </si>
  <si>
    <t>Voluntary Redundancy</t>
  </si>
  <si>
    <t>Compulsory Redundancy</t>
  </si>
  <si>
    <t>£40,000 - £49,999</t>
  </si>
  <si>
    <t>£50,000 - £59,999</t>
  </si>
  <si>
    <t>£60,000 - £69,999</t>
  </si>
  <si>
    <t>£70,000 - £79,999</t>
  </si>
  <si>
    <t>£80,000 - £89,999</t>
  </si>
  <si>
    <t>£90,000 - £99,999</t>
  </si>
  <si>
    <t>£100,000 - £109,999</t>
  </si>
  <si>
    <t>£110,000 - 119,999</t>
  </si>
  <si>
    <t>£120,000 +</t>
  </si>
  <si>
    <t>Payment_in_advance Non BCC</t>
  </si>
  <si>
    <t>Payment_in_advance BCC</t>
  </si>
  <si>
    <t>Income_in_advance BCC</t>
  </si>
  <si>
    <t>YES</t>
  </si>
  <si>
    <t>FAAA</t>
  </si>
  <si>
    <t>Creditors central gov</t>
  </si>
  <si>
    <t>CPID Required</t>
  </si>
  <si>
    <t>DAAA</t>
  </si>
  <si>
    <t>Debtors Central Government</t>
  </si>
  <si>
    <t>FAAA - Creditors central gov</t>
  </si>
  <si>
    <t>DAAA - Debtors Central Government</t>
  </si>
  <si>
    <t>NO</t>
  </si>
  <si>
    <t>HMRA</t>
  </si>
  <si>
    <t>LT creditors revenue</t>
  </si>
  <si>
    <t xml:space="preserve"> </t>
  </si>
  <si>
    <t>DBAA</t>
  </si>
  <si>
    <t>Other Local Authorities</t>
  </si>
  <si>
    <t>HMRA - LT creditors revenue</t>
  </si>
  <si>
    <t>DBAA - Other Local Authorities</t>
  </si>
  <si>
    <t>FBCF</t>
  </si>
  <si>
    <t>Other local auth</t>
  </si>
  <si>
    <t>DCAA</t>
  </si>
  <si>
    <t>NHS</t>
  </si>
  <si>
    <t>FBCF - Other local auth</t>
  </si>
  <si>
    <t>DCAA - NHS</t>
  </si>
  <si>
    <t>FCAA</t>
  </si>
  <si>
    <t>Creditors NHS</t>
  </si>
  <si>
    <t>DCAC</t>
  </si>
  <si>
    <t>Other Public Sector</t>
  </si>
  <si>
    <t>FCAA - Creditors NHS</t>
  </si>
  <si>
    <t>DCAC - Other Public Sector</t>
  </si>
  <si>
    <t>FCAC</t>
  </si>
  <si>
    <t>Cred other public sector</t>
  </si>
  <si>
    <t>DMAA</t>
  </si>
  <si>
    <t>Non-Public Sector</t>
  </si>
  <si>
    <t>FCAC - Cred other public sector</t>
  </si>
  <si>
    <t>DMAA - Non-Public Sector</t>
  </si>
  <si>
    <t>FMAA</t>
  </si>
  <si>
    <t xml:space="preserve">Cred non public sector </t>
  </si>
  <si>
    <t>DMAD</t>
  </si>
  <si>
    <t xml:space="preserve">FMAA - Cred non public sector </t>
  </si>
  <si>
    <t>DMAD - Payment in Advance</t>
  </si>
  <si>
    <t>FMAD</t>
  </si>
  <si>
    <t>Creditors reciept in adv</t>
  </si>
  <si>
    <t>DY00</t>
  </si>
  <si>
    <t>Curr Asst Debtors-Internal BCC</t>
  </si>
  <si>
    <t>FMAD - Creditors reciept in adv</t>
  </si>
  <si>
    <t>DY00 - Curr Asst Debtors-Internal BCC</t>
  </si>
  <si>
    <t>FMP2</t>
  </si>
  <si>
    <t>Acivico/BCC -manual creditors-rev</t>
  </si>
  <si>
    <t>DMP2</t>
  </si>
  <si>
    <t>Acivico/BCC- Manual debtor Revenue</t>
  </si>
  <si>
    <t>FMP2 - Acivico/BCC -manual creditors-rev</t>
  </si>
  <si>
    <t>DMP2 - Acivico/BCC- Manual debtor Revenue</t>
  </si>
  <si>
    <t>FE00</t>
  </si>
  <si>
    <t xml:space="preserve">Cred salaries (6BA0)- NOT for agency </t>
  </si>
  <si>
    <t>DE00</t>
  </si>
  <si>
    <t>Salaries and Wages</t>
  </si>
  <si>
    <t xml:space="preserve">FE00 - Cred salaries (6BA0)- NOT for agency </t>
  </si>
  <si>
    <t>DE00 - Salaries and Wages</t>
  </si>
  <si>
    <t>FY00</t>
  </si>
  <si>
    <t>Internal creditors</t>
  </si>
  <si>
    <t>DMV0</t>
  </si>
  <si>
    <t>Housing Benefits</t>
  </si>
  <si>
    <t>FY00 - Internal creditors</t>
  </si>
  <si>
    <t>DMV0 - Housing Benefits</t>
  </si>
  <si>
    <t>FKAA</t>
  </si>
  <si>
    <t>Creditor where BCC is accountable body</t>
  </si>
  <si>
    <t>DMT0</t>
  </si>
  <si>
    <t>Rents</t>
  </si>
  <si>
    <t>FKAA - Creditor where BCC is accountable body</t>
  </si>
  <si>
    <t>DMT0 - Rents</t>
  </si>
  <si>
    <t>DMG0</t>
  </si>
  <si>
    <t>Council HSE Tenants</t>
  </si>
  <si>
    <t>DMG0 - Council HSE Tenants</t>
  </si>
  <si>
    <t>DMM1</t>
  </si>
  <si>
    <t>Carefirst debt Non-BCC</t>
  </si>
  <si>
    <t>DMM1 - Carefirst debt Non-BCC</t>
  </si>
  <si>
    <t>DKAA</t>
  </si>
  <si>
    <t>BCC is Accountable Body</t>
  </si>
  <si>
    <t>DKAA - BCC is Accountable Body</t>
  </si>
  <si>
    <t>BKAA</t>
  </si>
  <si>
    <t>Long Term Assets Long Term Debtors</t>
  </si>
  <si>
    <t>BKAA - Long Term Assets Long Term Debtors</t>
  </si>
  <si>
    <t>DDEA</t>
  </si>
  <si>
    <t>EuroRegDevFund</t>
  </si>
  <si>
    <t>DDEA - EuroRegDevFund</t>
  </si>
  <si>
    <t>EME0</t>
  </si>
  <si>
    <t>Cash in Transit</t>
  </si>
  <si>
    <t>EME0 - Cash in Transit</t>
  </si>
  <si>
    <t>DFE</t>
  </si>
  <si>
    <t>All cells to be populated as necessary</t>
  </si>
  <si>
    <t>Select from drop down list</t>
  </si>
  <si>
    <t>Accrual Details</t>
  </si>
  <si>
    <t>Amount excl. VAT (Positive Values)</t>
  </si>
  <si>
    <t>Type of Creditor / Payment in Advance</t>
  </si>
  <si>
    <t>Type of Debtor / Income in Advance</t>
  </si>
  <si>
    <t xml:space="preserve">CPID required </t>
  </si>
  <si>
    <t>CPID 
(if required)</t>
  </si>
  <si>
    <t>RELPTY 
(if necessary)</t>
  </si>
  <si>
    <t>CPID / RELPTY Reference</t>
  </si>
  <si>
    <t>CPIDIRT813</t>
  </si>
  <si>
    <t>KEEP FOR BBC ACCRUALS</t>
  </si>
  <si>
    <t>BCC SF9</t>
  </si>
  <si>
    <t>BCC SF10</t>
  </si>
  <si>
    <t>BCC SF11</t>
  </si>
  <si>
    <t>BCC SF12</t>
  </si>
  <si>
    <t>BCC SF13</t>
  </si>
  <si>
    <t>BCC SF14</t>
  </si>
  <si>
    <t>BCC SF15</t>
  </si>
  <si>
    <t>BCC SF16</t>
  </si>
  <si>
    <t>BCC SF17</t>
  </si>
  <si>
    <t>BCC SF18</t>
  </si>
  <si>
    <t>BCC SF19</t>
  </si>
  <si>
    <t>BCC SF20</t>
  </si>
  <si>
    <t>BCC SF21</t>
  </si>
  <si>
    <t>BCC SF22</t>
  </si>
  <si>
    <t>BCC SF23</t>
  </si>
  <si>
    <t>BCC SF24</t>
  </si>
  <si>
    <t>BCC SF25</t>
  </si>
  <si>
    <t>BCC SF26</t>
  </si>
  <si>
    <t>BCC SF27</t>
  </si>
  <si>
    <t>BCC SF28</t>
  </si>
  <si>
    <t>BCC SF29</t>
  </si>
  <si>
    <t>BCC SF30</t>
  </si>
  <si>
    <t>BCC SF31</t>
  </si>
  <si>
    <t>BCC SF32</t>
  </si>
  <si>
    <t>BCC SF33</t>
  </si>
  <si>
    <t>BCC SF34</t>
  </si>
  <si>
    <t>BCC SF35</t>
  </si>
  <si>
    <t>BCC SF36</t>
  </si>
  <si>
    <t>BCC SF37</t>
  </si>
  <si>
    <t>BCC SF38</t>
  </si>
  <si>
    <t>BCC SF39</t>
  </si>
  <si>
    <t>BCC SF40</t>
  </si>
  <si>
    <t>BCC SF41</t>
  </si>
  <si>
    <t>BCC SF42</t>
  </si>
  <si>
    <t>BCC SF43</t>
  </si>
  <si>
    <t>BCC SF44</t>
  </si>
  <si>
    <t>BCC SF45</t>
  </si>
  <si>
    <t>BCC SF46</t>
  </si>
  <si>
    <t>BCC SF47</t>
  </si>
  <si>
    <t>BCC SF48</t>
  </si>
  <si>
    <t>BCC SF49</t>
  </si>
  <si>
    <t>BCC SF50</t>
  </si>
  <si>
    <t>BCC SF51</t>
  </si>
  <si>
    <t>BCC SF52</t>
  </si>
  <si>
    <t>BCC SF53</t>
  </si>
  <si>
    <t>BCC SF54</t>
  </si>
  <si>
    <t>BCC SF55</t>
  </si>
  <si>
    <t>BCC SF56</t>
  </si>
  <si>
    <t>BCC SF57</t>
  </si>
  <si>
    <t>BCC SF58</t>
  </si>
  <si>
    <t>BCC SF59</t>
  </si>
  <si>
    <t>BCC SF60</t>
  </si>
  <si>
    <t>BCC SF61</t>
  </si>
  <si>
    <t>BCC SF62</t>
  </si>
  <si>
    <t>BCC SF63</t>
  </si>
  <si>
    <t>BCC SF64</t>
  </si>
  <si>
    <t>BCC SF65</t>
  </si>
  <si>
    <t>BCC SF66</t>
  </si>
  <si>
    <t>BCC SF67</t>
  </si>
  <si>
    <t>BCC SF68</t>
  </si>
  <si>
    <t>Debtor GL</t>
  </si>
  <si>
    <t>Creditor GL</t>
  </si>
  <si>
    <t>All ledger / journal TEXT lines MUST begin with CPID (Copy and Paste below):</t>
  </si>
  <si>
    <t>CPID</t>
  </si>
  <si>
    <t>Name (Search / filter on this cell to find any organisation):</t>
  </si>
  <si>
    <t>Type</t>
  </si>
  <si>
    <t>Commonly used by BCC</t>
  </si>
  <si>
    <t>Common Comment</t>
  </si>
  <si>
    <t>CPID 22/23 list vs 23/24 list (both BCC Internal)</t>
  </si>
  <si>
    <t>CPIDCAD022 Academies</t>
  </si>
  <si>
    <t>CPIDCAD022</t>
  </si>
  <si>
    <t>CAD022</t>
  </si>
  <si>
    <t>Academies</t>
  </si>
  <si>
    <t>Commonly used</t>
  </si>
  <si>
    <t>All academy schools use this single CPID</t>
  </si>
  <si>
    <t>No Change</t>
  </si>
  <si>
    <t>CPIDBBC048 BBC Free to View (Satellite) Ltd</t>
  </si>
  <si>
    <t>CPIDBBC048</t>
  </si>
  <si>
    <t>BBC048</t>
  </si>
  <si>
    <t>BBC Free to View (Satellite) Ltd</t>
  </si>
  <si>
    <t>British Broadcasting Corporation</t>
  </si>
  <si>
    <t>CPIDBBC048 BBC Free to View Ltd</t>
  </si>
  <si>
    <t>BBC Free to View Ltd</t>
  </si>
  <si>
    <t>CPIDBBC048 BBC Licence Fee</t>
  </si>
  <si>
    <t>BBC Licence Fee</t>
  </si>
  <si>
    <t>CPIDBBC048 BBC News Ltd</t>
  </si>
  <si>
    <t>BBC News Ltd</t>
  </si>
  <si>
    <t>CPIDBBC048 BBC Property Development Ltd</t>
  </si>
  <si>
    <t>BBC Property Development Ltd</t>
  </si>
  <si>
    <t>CPIDBBC048 BBC Property Investment Ltd</t>
  </si>
  <si>
    <t>BBC Property Investment Ltd</t>
  </si>
  <si>
    <t>CPIDBBC048 BBC Property Ltd</t>
  </si>
  <si>
    <t>BBC Property Ltd</t>
  </si>
  <si>
    <t>CPIDBBC048 BBC World Service</t>
  </si>
  <si>
    <t>BBC World Service</t>
  </si>
  <si>
    <t>CPIDBBC048 British Broadcasting Corporation</t>
  </si>
  <si>
    <t>CPIDBBC048 Broadcasters’ Audience Research Board Ltd</t>
  </si>
  <si>
    <t>Broadcasters’ Audience Research Board Ltd</t>
  </si>
  <si>
    <t>CPIDBBC048 Children in Need Ltd</t>
  </si>
  <si>
    <t>Children in Need Ltd</t>
  </si>
  <si>
    <t>CPIDBBC048 DSHS Ltd</t>
  </si>
  <si>
    <t>DSHS Ltd</t>
  </si>
  <si>
    <t>CPIDBBC048 DTT Multiplex Operators Ltd</t>
  </si>
  <si>
    <t>DTT Multiplex Operators Ltd</t>
  </si>
  <si>
    <t>CPIDBBC048 Joint Industry Grading Scheme Ltd</t>
  </si>
  <si>
    <t>Joint Industry Grading Scheme Ltd</t>
  </si>
  <si>
    <t>CPIDBBC048 Media Applications Technologies Ltd</t>
  </si>
  <si>
    <t>Media Applications Technologies Ltd</t>
  </si>
  <si>
    <t>CPIDBBC048 Mortimer Productions Ltd</t>
  </si>
  <si>
    <t>Mortimer Productions Ltd</t>
  </si>
  <si>
    <t>CPIDBBC048 The Commonwealth Broadcasting Association</t>
  </si>
  <si>
    <t>The Commonwealth Broadcasting Association</t>
  </si>
  <si>
    <t>CPIDCAB010 Advisory Committee on Business Appointments</t>
  </si>
  <si>
    <t>CPIDCAB010</t>
  </si>
  <si>
    <t>CAB010</t>
  </si>
  <si>
    <t>Advisory Committee on Business Appointments</t>
  </si>
  <si>
    <t>Cabinet Office</t>
  </si>
  <si>
    <t>CPIDCAB010 Boundary Commission for England</t>
  </si>
  <si>
    <t>Boundary Commission for England</t>
  </si>
  <si>
    <t>CPIDCAB010 Boundary Commission for Wales</t>
  </si>
  <si>
    <t>Boundary Commission for Wales</t>
  </si>
  <si>
    <t>CPIDCAB010 Cabinet Office</t>
  </si>
  <si>
    <t>CPIDCAB010 Committee on Standards in Public Life</t>
  </si>
  <si>
    <t>Committee on Standards in Public Life</t>
  </si>
  <si>
    <t>CPIDCAB010 House of Lords Appointments Commission</t>
  </si>
  <si>
    <t>House of Lords Appointments Commission</t>
  </si>
  <si>
    <t>CPIDCAB010 Main Honours Advisory Committee</t>
  </si>
  <si>
    <t>Main Honours Advisory Committee</t>
  </si>
  <si>
    <t>CPIDCAB010 Office of the Commissioner for Public Appointments</t>
  </si>
  <si>
    <t>Office of the Commissioner for Public Appointments</t>
  </si>
  <si>
    <t>CPIDCAB010 Security Vetting Appeals Panel</t>
  </si>
  <si>
    <t>Security Vetting Appeals Panel</t>
  </si>
  <si>
    <t>CPIDCAB010 Senior Salaries Review Body</t>
  </si>
  <si>
    <t>Senior Salaries Review Body</t>
  </si>
  <si>
    <t>CPIDCSS010 Civil Service Commission</t>
  </si>
  <si>
    <t>CPIDCSS010</t>
  </si>
  <si>
    <t>CSS010</t>
  </si>
  <si>
    <t>Civil Service Commission</t>
  </si>
  <si>
    <t>CPIDEHR064 Equality and Human Rights Commission</t>
  </si>
  <si>
    <t>CPIDEHR064</t>
  </si>
  <si>
    <t>EHR064</t>
  </si>
  <si>
    <t>Equality and Human Rights Commission</t>
  </si>
  <si>
    <t>CPIDGPA010 Government Property Agency</t>
  </si>
  <si>
    <t>CPIDGPA010</t>
  </si>
  <si>
    <t>GPA010</t>
  </si>
  <si>
    <t>Government Property Agency</t>
  </si>
  <si>
    <t>CPIDORC010 The Registrar of Consultant Lobbyists</t>
  </si>
  <si>
    <t>CPIDORC010</t>
  </si>
  <si>
    <t>ORC010</t>
  </si>
  <si>
    <t>The Registrar of Consultant Lobbyists</t>
  </si>
  <si>
    <t>CPIDCOF888 Consolidated Fund</t>
  </si>
  <si>
    <t>CPIDCOF888</t>
  </si>
  <si>
    <t>COF888</t>
  </si>
  <si>
    <t>Consolidated Fund</t>
  </si>
  <si>
    <t>Central Fund</t>
  </si>
  <si>
    <t>CPIDCTF888 Contingencies Fund</t>
  </si>
  <si>
    <t>CPIDCTF888</t>
  </si>
  <si>
    <t>CTF888</t>
  </si>
  <si>
    <t>Contingencies Fund</t>
  </si>
  <si>
    <t>CPIDDMA888 Debt Management Accounts</t>
  </si>
  <si>
    <t>CPIDDMA888</t>
  </si>
  <si>
    <t>DMA888</t>
  </si>
  <si>
    <t>Debt Management Accounts</t>
  </si>
  <si>
    <t>CPIDEEA888 Exchange Equalisation Account</t>
  </si>
  <si>
    <t>CPIDEEA888</t>
  </si>
  <si>
    <t>EEA888</t>
  </si>
  <si>
    <t>Exchange Equalisation Account</t>
  </si>
  <si>
    <t>CPIDHLF048 National Lottery Heritage Fund (formerly Heritage Lottery Fund)</t>
  </si>
  <si>
    <t>CPIDHLF048</t>
  </si>
  <si>
    <t>HLF048</t>
  </si>
  <si>
    <t>National Lottery Heritage Fund (formerly Heritage Lottery Fund)</t>
  </si>
  <si>
    <t>CPIDIIF848 Northern Ireland National Insurance Fund</t>
  </si>
  <si>
    <t>CPIDIIF848</t>
  </si>
  <si>
    <t>IIF848</t>
  </si>
  <si>
    <t>Northern Ireland National Insurance Fund</t>
  </si>
  <si>
    <t>CPIDNIF822 National Insurance Fund</t>
  </si>
  <si>
    <t>CPIDNIF822</t>
  </si>
  <si>
    <t>NIF822</t>
  </si>
  <si>
    <t>National Insurance Fund</t>
  </si>
  <si>
    <t>CPIDNLF888 National Loans Fund</t>
  </si>
  <si>
    <t>CPIDNLF888</t>
  </si>
  <si>
    <t>NLF888</t>
  </si>
  <si>
    <t>National Loans Fund</t>
  </si>
  <si>
    <t>CPIDNLL048 National Lottery: UK Sport Lottery</t>
  </si>
  <si>
    <t>CPIDNLL048</t>
  </si>
  <si>
    <t>NLL048</t>
  </si>
  <si>
    <t>National Lottery: UK Sport Lottery</t>
  </si>
  <si>
    <t>CPIDNSI049 National Savings and Investments</t>
  </si>
  <si>
    <t>CPIDNSI049</t>
  </si>
  <si>
    <t>NSI049</t>
  </si>
  <si>
    <t>National Savings and Investments</t>
  </si>
  <si>
    <t>CPIDPWL888 Public Works Loans Board</t>
  </si>
  <si>
    <t>CPIDPWL888</t>
  </si>
  <si>
    <t>PWL888</t>
  </si>
  <si>
    <t>Public Works Loans Board</t>
  </si>
  <si>
    <t>CPIDCAP074 CMA Trust Statement</t>
  </si>
  <si>
    <t>CPIDCAP074</t>
  </si>
  <si>
    <t>CAP074</t>
  </si>
  <si>
    <t>CMA Trust Statement</t>
  </si>
  <si>
    <t>Central Government</t>
  </si>
  <si>
    <t>CPIDCSF047 HM Court Service fines and penalties trust stateme</t>
  </si>
  <si>
    <t>CPIDCSF047</t>
  </si>
  <si>
    <t>CSF047</t>
  </si>
  <si>
    <t>HM Court Service fines and penalties trust stateme</t>
  </si>
  <si>
    <t>CPIDE5105X Museum of London</t>
  </si>
  <si>
    <t>CPIDE5105X</t>
  </si>
  <si>
    <t>E5105X</t>
  </si>
  <si>
    <t>Museum of London</t>
  </si>
  <si>
    <t>CPIDFFA085 NNDR Trust Statement</t>
  </si>
  <si>
    <t>CPIDFFA085</t>
  </si>
  <si>
    <t>FFA085</t>
  </si>
  <si>
    <t>NNDR Trust Statement</t>
  </si>
  <si>
    <t>CPIDGAD031 Government Actuary's Department</t>
  </si>
  <si>
    <t>CPIDGAD031</t>
  </si>
  <si>
    <t>GAD031</t>
  </si>
  <si>
    <t>Government Actuary's Department</t>
  </si>
  <si>
    <t>CPIDHGT089 Government Legal Department</t>
  </si>
  <si>
    <t>CPIDHGT089</t>
  </si>
  <si>
    <t>HGT089</t>
  </si>
  <si>
    <t>Government Legal Department</t>
  </si>
  <si>
    <t>CPIDNAF017 Navy, Army and Air Force Institute</t>
  </si>
  <si>
    <t>CPIDNAF017</t>
  </si>
  <si>
    <t>NAF017</t>
  </si>
  <si>
    <t>Navy, Army and Air Force Institute</t>
  </si>
  <si>
    <t>CPIDNCA073 National Crime Agency</t>
  </si>
  <si>
    <t>CPIDNCA073</t>
  </si>
  <si>
    <t>NCA073</t>
  </si>
  <si>
    <t>National Crime Agency</t>
  </si>
  <si>
    <t>CPIDOGE020 Office of Gas and Electricity Markets</t>
  </si>
  <si>
    <t>CPIDOGE020</t>
  </si>
  <si>
    <t>OGE020</t>
  </si>
  <si>
    <t>Office of Gas and Electricity Markets</t>
  </si>
  <si>
    <t>CPIDONS005 Office for National Statistics</t>
  </si>
  <si>
    <t>CPIDONS005</t>
  </si>
  <si>
    <t>ONS005</t>
  </si>
  <si>
    <t>Office for National Statistics</t>
  </si>
  <si>
    <t>CPIDORR088 Office of Rail Regulation</t>
  </si>
  <si>
    <t>CPIDORR088</t>
  </si>
  <si>
    <t>ORR088</t>
  </si>
  <si>
    <t>Office of Rail Regulation</t>
  </si>
  <si>
    <t>CPIDOSE072 Office for Std in Ed Children's Services &amp; Skills</t>
  </si>
  <si>
    <t>CPIDOSE072</t>
  </si>
  <si>
    <t>OSE072</t>
  </si>
  <si>
    <t>Office for Std in Ed Children's Services &amp; Skills</t>
  </si>
  <si>
    <t>CPIDSFO019 Serious Fraud Office</t>
  </si>
  <si>
    <t>CPIDSFO019</t>
  </si>
  <si>
    <t>SFO019</t>
  </si>
  <si>
    <t>Serious Fraud Office</t>
  </si>
  <si>
    <t>CPIDSFT019 Serious Fraud Office Trust Statement</t>
  </si>
  <si>
    <t>CPIDSFT019</t>
  </si>
  <si>
    <t>SFT019</t>
  </si>
  <si>
    <t>Serious Fraud Office Trust Statement</t>
  </si>
  <si>
    <t>CPIDSIV007 General Communications Headquarters</t>
  </si>
  <si>
    <t>CPIDSIV007</t>
  </si>
  <si>
    <t>SIV007</t>
  </si>
  <si>
    <t>General Communications Headquarters</t>
  </si>
  <si>
    <t>CPIDSIV007 Security and Intelligence Agencies</t>
  </si>
  <si>
    <t>Security and Intelligence Agencies</t>
  </si>
  <si>
    <t>CPIDSUP072 Supreme Court of the UK</t>
  </si>
  <si>
    <t>CPIDSUP072</t>
  </si>
  <si>
    <t>SUP072</t>
  </si>
  <si>
    <t>Supreme Court of the UK</t>
  </si>
  <si>
    <t>CPIDTNA067 The National Archives</t>
  </si>
  <si>
    <t>CPIDTNA067</t>
  </si>
  <si>
    <t>TNA067</t>
  </si>
  <si>
    <t>The National Archives</t>
  </si>
  <si>
    <t>CPIDVED837 Vehicle Excise Duty</t>
  </si>
  <si>
    <t>CPIDVED837</t>
  </si>
  <si>
    <t>VED837</t>
  </si>
  <si>
    <t>Vehicle Excise Duty</t>
  </si>
  <si>
    <t>CPIDWSR057 Water Services Regulation Authority</t>
  </si>
  <si>
    <t>CPIDWSR057</t>
  </si>
  <si>
    <t>WSR057</t>
  </si>
  <si>
    <t>Water Services Regulation Authority</t>
  </si>
  <si>
    <t>CPIDCHC009 Charity Commission</t>
  </si>
  <si>
    <t>CPIDCHC009</t>
  </si>
  <si>
    <t>CHC009</t>
  </si>
  <si>
    <t>Charity Commission</t>
  </si>
  <si>
    <t>CPIDACA084 Advisory Conciliation and Arbitration Service ACAS</t>
  </si>
  <si>
    <t>CPIDACA084</t>
  </si>
  <si>
    <t>ACA084</t>
  </si>
  <si>
    <t>Advisory Conciliation and Arbitration Service ACAS</t>
  </si>
  <si>
    <t>Department for Business, Energy and Industrial Strategy</t>
  </si>
  <si>
    <t>CPIDAHC084 Arts and Humanities Research Council</t>
  </si>
  <si>
    <t>CPIDAHC084</t>
  </si>
  <si>
    <t>AHC084</t>
  </si>
  <si>
    <t>Arts and Humanities Research Council</t>
  </si>
  <si>
    <t>CPIDBBB084 British Business Bank Plc</t>
  </si>
  <si>
    <t>CPIDBBB084</t>
  </si>
  <si>
    <t>BBB084</t>
  </si>
  <si>
    <t>British Business Bank Plc</t>
  </si>
  <si>
    <t>CPIDBIS084 Committee on Fuel Poverty Group</t>
  </si>
  <si>
    <t>CPIDBIS084</t>
  </si>
  <si>
    <t>BIS084</t>
  </si>
  <si>
    <t>Committee on Fuel Poverty Group</t>
  </si>
  <si>
    <t>CPIDBIS084 Committee on Radioactive Waste Management</t>
  </si>
  <si>
    <t>Committee on Radioactive Waste Management</t>
  </si>
  <si>
    <t>CPIDBIS084 Competition Appeal Tribunal</t>
  </si>
  <si>
    <t>Competition Appeal Tribunal</t>
  </si>
  <si>
    <t>CPIDBIS084 Competition Service</t>
  </si>
  <si>
    <t>Competition Service</t>
  </si>
  <si>
    <t>CPIDBIS084 Copyright Tribunal</t>
  </si>
  <si>
    <t>Copyright Tribunal</t>
  </si>
  <si>
    <t>CPIDBIS084 Council for Science and Technology</t>
  </si>
  <si>
    <t>Council for Science and Technology</t>
  </si>
  <si>
    <t>CPIDBIS084 Dept. for Business, Energy &amp; Industrial Strategy</t>
  </si>
  <si>
    <t>Dept. for Business, Energy &amp; Industrial Strategy</t>
  </si>
  <si>
    <t>CPIDBIS084 Industrial Development Advisory Board</t>
  </si>
  <si>
    <t>Industrial Development Advisory Board</t>
  </si>
  <si>
    <t>CPIDBIS084 Low Pay Commission</t>
  </si>
  <si>
    <t>Low Pay Commission</t>
  </si>
  <si>
    <t>CPIDBIS084 Nuclear Liabilities Financing Assurance Board</t>
  </si>
  <si>
    <t>Nuclear Liabilities Financing Assurance Board</t>
  </si>
  <si>
    <t>CPIDBIS084 Office of Manpower Economics</t>
  </si>
  <si>
    <t>Office of Manpower Economics</t>
  </si>
  <si>
    <t>CPIDBIS084 Regulatory Policy Committee</t>
  </si>
  <si>
    <t>Regulatory Policy Committee</t>
  </si>
  <si>
    <t>CPIDBPA084 BIS (Postal Services Act 2011) Company Limited</t>
  </si>
  <si>
    <t>CPIDBPA084</t>
  </si>
  <si>
    <t>BPA084</t>
  </si>
  <si>
    <t>BIS (Postal Services Act 2011) Company Limited</t>
  </si>
  <si>
    <t>CPIDBRC084 Biotechnology &amp; Biological Sciences Res Council</t>
  </si>
  <si>
    <t>CPIDBRC084</t>
  </si>
  <si>
    <t>BRC084</t>
  </si>
  <si>
    <t>Biotechnology &amp; Biological Sciences Res Council</t>
  </si>
  <si>
    <t>CPIDBTI084 British Technology Investment Limited</t>
  </si>
  <si>
    <t>CPIDBTI084</t>
  </si>
  <si>
    <t>BTI084</t>
  </si>
  <si>
    <t>British Technology Investment Limited</t>
  </si>
  <si>
    <t>CPIDCIS084 Cornwall and Isles of Scilly Investments Limited</t>
  </si>
  <si>
    <t>CPIDCIS084</t>
  </si>
  <si>
    <t>CIS084</t>
  </si>
  <si>
    <t>Cornwall and Isles of Scilly Investments Limited</t>
  </si>
  <si>
    <t>CPIDCNC084 Civil Nuclear Police Authority and Constabulary</t>
  </si>
  <si>
    <t>CPIDCNC084</t>
  </si>
  <si>
    <t>CNC084</t>
  </si>
  <si>
    <t>Civil Nuclear Police Authority and Constabulary</t>
  </si>
  <si>
    <t>CPIDCOL084 Coal Authority</t>
  </si>
  <si>
    <t>CPIDCOL084</t>
  </si>
  <si>
    <t>COL084</t>
  </si>
  <si>
    <t>Coal Authority</t>
  </si>
  <si>
    <t>CPIDDLS084 Diamond Light Source Ltd</t>
  </si>
  <si>
    <t>CPIDDLS084</t>
  </si>
  <si>
    <t>DLS084</t>
  </si>
  <si>
    <t>Diamond Light Source Ltd</t>
  </si>
  <si>
    <t>CPIDDSR084 Dounreay Site Restoration Limited</t>
  </si>
  <si>
    <t>CPIDDSR084</t>
  </si>
  <si>
    <t>DSR084</t>
  </si>
  <si>
    <t>Dounreay Site Restoration Limited</t>
  </si>
  <si>
    <t>CPIDEAT084 EU Emissions Allowance trust statement</t>
  </si>
  <si>
    <t>CPIDEAT084</t>
  </si>
  <si>
    <t>EAT084</t>
  </si>
  <si>
    <t>EU Emissions Allowance trust statement</t>
  </si>
  <si>
    <t>CPIDEHL084 Enrichment Holdings Ltd</t>
  </si>
  <si>
    <t>CPIDEHL084</t>
  </si>
  <si>
    <t>EHL084</t>
  </si>
  <si>
    <t>Enrichment Holdings Ltd</t>
  </si>
  <si>
    <t>CPIDEPS084 Engineering and Physical Sciences Research Council</t>
  </si>
  <si>
    <t>CPIDEPS084</t>
  </si>
  <si>
    <t>EPS084</t>
  </si>
  <si>
    <t>Engineering and Physical Sciences Research Council</t>
  </si>
  <si>
    <t>CPIDESC084 Electricity Settlements Company Limited</t>
  </si>
  <si>
    <t>CPIDESC084</t>
  </si>
  <si>
    <t>ESC084</t>
  </si>
  <si>
    <t>Electricity Settlements Company Limited</t>
  </si>
  <si>
    <t>CPIDESR084 Economic and Social Research Council</t>
  </si>
  <si>
    <t>CPIDESR084</t>
  </si>
  <si>
    <t>ESR084</t>
  </si>
  <si>
    <t>Economic and Social Research Council</t>
  </si>
  <si>
    <t>CPIDFFL084 Fleetbank Funding Limited</t>
  </si>
  <si>
    <t>CPIDFFL084</t>
  </si>
  <si>
    <t>FFL084</t>
  </si>
  <si>
    <t>Fleetbank Funding Limited</t>
  </si>
  <si>
    <t>CPIDFRC084 Financial Reporting Council</t>
  </si>
  <si>
    <t>CPIDFRC084</t>
  </si>
  <si>
    <t>FRC084</t>
  </si>
  <si>
    <t>Financial Reporting Council</t>
  </si>
  <si>
    <t>CPIDHSI084 Harwell Science and Innovation Campus PS LP</t>
  </si>
  <si>
    <t>CPIDHSI084</t>
  </si>
  <si>
    <t>HSI084</t>
  </si>
  <si>
    <t>Harwell Science and Innovation Campus PS LP</t>
  </si>
  <si>
    <t>CPIDINN084 Innovate UK</t>
  </si>
  <si>
    <t>CPIDINN084</t>
  </si>
  <si>
    <t>INN084</t>
  </si>
  <si>
    <t>Innovate UK</t>
  </si>
  <si>
    <t>CPIDISE084 Insolvency Service</t>
  </si>
  <si>
    <t>CPIDISE084</t>
  </si>
  <si>
    <t>ISE084</t>
  </si>
  <si>
    <t>Insolvency Service</t>
  </si>
  <si>
    <t>CPIDLCC084 Low Carbon Contracts Company Limited</t>
  </si>
  <si>
    <t>CPIDLCC084</t>
  </si>
  <si>
    <t>LCC084</t>
  </si>
  <si>
    <t>Low Carbon Contracts Company Limited</t>
  </si>
  <si>
    <t>CPIDLLW084 LLW Repository Limited</t>
  </si>
  <si>
    <t>CPIDLLW084</t>
  </si>
  <si>
    <t>LLW084</t>
  </si>
  <si>
    <t>LLW Repository Limited</t>
  </si>
  <si>
    <t>CPIDMAL084 Magnox Limited</t>
  </si>
  <si>
    <t>CPIDMAL084</t>
  </si>
  <si>
    <t>MAL084</t>
  </si>
  <si>
    <t>Magnox Limited</t>
  </si>
  <si>
    <t>CPIDMEI084 Midlands Engine Investments Limited</t>
  </si>
  <si>
    <t>CPIDMEI084</t>
  </si>
  <si>
    <t>MEI084</t>
  </si>
  <si>
    <t>Midlands Engine Investments Limited</t>
  </si>
  <si>
    <t>CPIDMRC084 Medical Research Council</t>
  </si>
  <si>
    <t>CPIDMRC084</t>
  </si>
  <si>
    <t>MRC084</t>
  </si>
  <si>
    <t>Medical Research Council</t>
  </si>
  <si>
    <t>CPIDNDA084 Nuclear Decommissioning Authority</t>
  </si>
  <si>
    <t>CPIDNDA084</t>
  </si>
  <si>
    <t>NDA084</t>
  </si>
  <si>
    <t>Nuclear Decommissioning Authority</t>
  </si>
  <si>
    <t>CPIDNER084 Natural Environment Research Council</t>
  </si>
  <si>
    <t>CPIDNER084</t>
  </si>
  <si>
    <t>NER084</t>
  </si>
  <si>
    <t>Natural Environment Research Council</t>
  </si>
  <si>
    <t>CPIDNES084 The NESTA Trust</t>
  </si>
  <si>
    <t>CPIDNES084</t>
  </si>
  <si>
    <t>NES084</t>
  </si>
  <si>
    <t>The NESTA Trust</t>
  </si>
  <si>
    <t>CPIDNPI084 Northern Powerhouse Investments Limited</t>
  </si>
  <si>
    <t>CPIDNPI084</t>
  </si>
  <si>
    <t>NPI084</t>
  </si>
  <si>
    <t>Northern Powerhouse Investments Limited</t>
  </si>
  <si>
    <t>CPIDNPL084 National Physics Laboratory</t>
  </si>
  <si>
    <t>CPIDNPL084</t>
  </si>
  <si>
    <t>NPL084</t>
  </si>
  <si>
    <t>National Physics Laboratory</t>
  </si>
  <si>
    <t>CPIDNUL084 Nuclear Liabilities Fund</t>
  </si>
  <si>
    <t>CPIDNUL084</t>
  </si>
  <si>
    <t>NUL084</t>
  </si>
  <si>
    <t>Nuclear Liabilities Fund</t>
  </si>
  <si>
    <t xml:space="preserve">CPIDOGA084 Oil and Gas Authority Trust Statement </t>
  </si>
  <si>
    <t>CPIDOGA084</t>
  </si>
  <si>
    <t>OGA084</t>
  </si>
  <si>
    <t xml:space="preserve">Oil and Gas Authority Trust Statement </t>
  </si>
  <si>
    <t>CPIDOGT084 Oil and Gas Authority</t>
  </si>
  <si>
    <t>CPIDOGT084</t>
  </si>
  <si>
    <t>OGT084</t>
  </si>
  <si>
    <t>Oil and Gas Authority</t>
  </si>
  <si>
    <t>CPIDPSH084 Postal Services Holding Company Limited</t>
  </si>
  <si>
    <t>CPIDPSH084</t>
  </si>
  <si>
    <t>PSH084</t>
  </si>
  <si>
    <t>Postal Services Holding Company Limited</t>
  </si>
  <si>
    <t>CPIDREN084 Research England</t>
  </si>
  <si>
    <t>CPIDREN084</t>
  </si>
  <si>
    <t>REN084</t>
  </si>
  <si>
    <t>Research England</t>
  </si>
  <si>
    <t>CPIDRWM084 Radioactive Waste Management Limited</t>
  </si>
  <si>
    <t>CPIDRWM084</t>
  </si>
  <si>
    <t>RWM084</t>
  </si>
  <si>
    <t>Radioactive Waste Management Limited</t>
  </si>
  <si>
    <t>CPIDSFL084 Sellafield Limited</t>
  </si>
  <si>
    <t>CPIDSFL084</t>
  </si>
  <si>
    <t>SFL084</t>
  </si>
  <si>
    <t>Sellafield Limited</t>
  </si>
  <si>
    <t xml:space="preserve">CPIDSSC084 UK Shared Business Services Limited               </t>
  </si>
  <si>
    <t>CPIDSSC084</t>
  </si>
  <si>
    <t>SSC084</t>
  </si>
  <si>
    <t xml:space="preserve">UK Shared Business Services Limited               </t>
  </si>
  <si>
    <t>CPIDSTF084 Science and Technology Facilities Council</t>
  </si>
  <si>
    <t>CPIDSTF084</t>
  </si>
  <si>
    <t>STF084</t>
  </si>
  <si>
    <t>Science and Technology Facilities Council</t>
  </si>
  <si>
    <t>CPIDUCI084 UK Climate Investments LLP</t>
  </si>
  <si>
    <t>CPIDUCI084</t>
  </si>
  <si>
    <t>UCI084</t>
  </si>
  <si>
    <t>UK Climate Investments LLP</t>
  </si>
  <si>
    <t>CPIDUKA084 United Kingdom Atomic Energy Authority</t>
  </si>
  <si>
    <t>CPIDUKA084</t>
  </si>
  <si>
    <t>UKA084</t>
  </si>
  <si>
    <t>United Kingdom Atomic Energy Authority</t>
  </si>
  <si>
    <t>CPIDUKS084 UK Space Agency</t>
  </si>
  <si>
    <t>CPIDUKS084</t>
  </si>
  <si>
    <t>UKS084</t>
  </si>
  <si>
    <t>UK Space Agency</t>
  </si>
  <si>
    <t>CPIDACE048 Arts Council</t>
  </si>
  <si>
    <t>CPIDACE048</t>
  </si>
  <si>
    <t>ACE048</t>
  </si>
  <si>
    <t>Arts Council</t>
  </si>
  <si>
    <t>Department for Digital, Culture, Media &amp; Sport</t>
  </si>
  <si>
    <t>CPIDACL048 Arts Council of England Lottery</t>
  </si>
  <si>
    <t>CPIDACL048</t>
  </si>
  <si>
    <t>ACL048</t>
  </si>
  <si>
    <t>Arts Council of England Lottery</t>
  </si>
  <si>
    <t>CPIDANT048 UK Anti-Doping</t>
  </si>
  <si>
    <t>CPIDANT048</t>
  </si>
  <si>
    <t>ANT048</t>
  </si>
  <si>
    <t>UK Anti-Doping</t>
  </si>
  <si>
    <t>CPIDBFI048 British Film Institute</t>
  </si>
  <si>
    <t>CPIDBFI048</t>
  </si>
  <si>
    <t>BFI048</t>
  </si>
  <si>
    <t>British Film Institute</t>
  </si>
  <si>
    <t>CPIDBRL048 British Library</t>
  </si>
  <si>
    <t>CPIDBRL048</t>
  </si>
  <si>
    <t>BRL048</t>
  </si>
  <si>
    <t>British Library</t>
  </si>
  <si>
    <t>CPIDBRM048 British Museum</t>
  </si>
  <si>
    <t>CPIDBRM048</t>
  </si>
  <si>
    <t>BRM048</t>
  </si>
  <si>
    <t>British Museum</t>
  </si>
  <si>
    <t>CPIDCCT048 Churches Conservation Trust</t>
  </si>
  <si>
    <t>CPIDCCT048</t>
  </si>
  <si>
    <t>CCT048</t>
  </si>
  <si>
    <t>Churches Conservation Trust</t>
  </si>
  <si>
    <t>CPIDCWG048 Birmingham Organising Committee for 2022 Commonwealth Games</t>
  </si>
  <si>
    <t>CPIDCWG048</t>
  </si>
  <si>
    <t>CWG048</t>
  </si>
  <si>
    <t>Birmingham Organising Committee for 2022 Commonwealth Games</t>
  </si>
  <si>
    <t>CPIDDCM048 Department for Digital, Culture, Media and Sport</t>
  </si>
  <si>
    <t>CPIDDCM048</t>
  </si>
  <si>
    <t>DCM048</t>
  </si>
  <si>
    <t>Department for Digital, Culture, Media and Sport</t>
  </si>
  <si>
    <t>CPIDFCL048 British Film Institute Lottery</t>
  </si>
  <si>
    <t>CPIDFCL048</t>
  </si>
  <si>
    <t>FCL048</t>
  </si>
  <si>
    <t>British Film Institute Lottery</t>
  </si>
  <si>
    <t>CPIDGBG048 The Gambling Commission</t>
  </si>
  <si>
    <t>CPIDGBG048</t>
  </si>
  <si>
    <t>GBG048</t>
  </si>
  <si>
    <t>The Gambling Commission</t>
  </si>
  <si>
    <t>CPIDGFF048 Geffrye Museum</t>
  </si>
  <si>
    <t>CPIDGFF048</t>
  </si>
  <si>
    <t>GFF048</t>
  </si>
  <si>
    <t>Geffrye Museum</t>
  </si>
  <si>
    <t>CPIDHBL048 Horserace Betting Levy Board</t>
  </si>
  <si>
    <t>CPIDHBL048</t>
  </si>
  <si>
    <t>HBL048</t>
  </si>
  <si>
    <t>Horserace Betting Levy Board</t>
  </si>
  <si>
    <t>CPIDHBM048 The Historic Buildings and Monuments Comm for Eng (note: operates as Historic England)</t>
  </si>
  <si>
    <t>CPIDHBM048</t>
  </si>
  <si>
    <t>HBM048</t>
  </si>
  <si>
    <t>The Historic Buildings and Monuments Comm for Eng (note: operates as Historic England)</t>
  </si>
  <si>
    <t>CPIDHMM048 Horniman Museum</t>
  </si>
  <si>
    <t>CPIDHMM048</t>
  </si>
  <si>
    <t>HMM048</t>
  </si>
  <si>
    <t>Horniman Museum</t>
  </si>
  <si>
    <t>CPIDICO048 Information Commissioners Office (note: operates as Information Commission)</t>
  </si>
  <si>
    <t>CPIDICO048</t>
  </si>
  <si>
    <t>ICO048</t>
  </si>
  <si>
    <t>Information Commissioners Office (note: operates as Information Commission)</t>
  </si>
  <si>
    <t>CPIDIWM048 Imperial War Museum</t>
  </si>
  <si>
    <t>CPIDIWM048</t>
  </si>
  <si>
    <t>IWM048</t>
  </si>
  <si>
    <t>Imperial War Museum</t>
  </si>
  <si>
    <t>CPIDNCS048 National Citizen Service Trust</t>
  </si>
  <si>
    <t>CPIDNCS048</t>
  </si>
  <si>
    <t>NCS048</t>
  </si>
  <si>
    <t>National Citizen Service Trust</t>
  </si>
  <si>
    <t>CPIDNGL048 National Gallery</t>
  </si>
  <si>
    <t>CPIDNGL048</t>
  </si>
  <si>
    <t>NGL048</t>
  </si>
  <si>
    <t>National Gallery</t>
  </si>
  <si>
    <t>CPIDNHF048 National Heritage Memorial Fund</t>
  </si>
  <si>
    <t>CPIDNHF048</t>
  </si>
  <si>
    <t>NHF048</t>
  </si>
  <si>
    <t>National Heritage Memorial Fund</t>
  </si>
  <si>
    <t>CPIDNHM048 Natural History Museum</t>
  </si>
  <si>
    <t>CPIDNHM048</t>
  </si>
  <si>
    <t>NHM048</t>
  </si>
  <si>
    <t>Natural History Museum</t>
  </si>
  <si>
    <t>CPIDNLB048 Big Lottery Fund</t>
  </si>
  <si>
    <t>CPIDNLB048</t>
  </si>
  <si>
    <t>NLB048</t>
  </si>
  <si>
    <t>Big Lottery Fund</t>
  </si>
  <si>
    <t>CPIDNMG048 National Museums Liverpool</t>
  </si>
  <si>
    <t>CPIDNMG048</t>
  </si>
  <si>
    <t>NMG048</t>
  </si>
  <si>
    <t>National Museums Liverpool</t>
  </si>
  <si>
    <t>CPIDNMM048 National Maritime Museum</t>
  </si>
  <si>
    <t>CPIDNMM048</t>
  </si>
  <si>
    <t>NMM048</t>
  </si>
  <si>
    <t>National Maritime Museum</t>
  </si>
  <si>
    <t>CPIDNPG048 National Portrait Gallery</t>
  </si>
  <si>
    <t>CPIDNPG048</t>
  </si>
  <si>
    <t>NPG048</t>
  </si>
  <si>
    <t>National Portrait Gallery</t>
  </si>
  <si>
    <t>CPIDOFC048 Ofcom</t>
  </si>
  <si>
    <t>CPIDOFC048</t>
  </si>
  <si>
    <t>OFC048</t>
  </si>
  <si>
    <t>Ofcom</t>
  </si>
  <si>
    <t>CPIDPPP048 Phone-paid Services Authority Limited</t>
  </si>
  <si>
    <t>CPIDPPP048</t>
  </si>
  <si>
    <t>PPP048</t>
  </si>
  <si>
    <t>Phone-paid Services Authority Limited</t>
  </si>
  <si>
    <t>CPIDRAM048 Royal Armouries</t>
  </si>
  <si>
    <t>CPIDRAM048</t>
  </si>
  <si>
    <t>RAM048</t>
  </si>
  <si>
    <t>Royal Armouries</t>
  </si>
  <si>
    <t>CPIDSEL048 Sport England Lottery</t>
  </si>
  <si>
    <t>CPIDSEL048</t>
  </si>
  <si>
    <t>SEL048</t>
  </si>
  <si>
    <t>Sport England Lottery</t>
  </si>
  <si>
    <t>CPIDSGS048 Sports Grounds Safety Authority</t>
  </si>
  <si>
    <t>CPIDSGS048</t>
  </si>
  <si>
    <t>SGS048</t>
  </si>
  <si>
    <t>Sports Grounds Safety Authority</t>
  </si>
  <si>
    <t>CPIDSJS048 Sir John Soane's Museum</t>
  </si>
  <si>
    <t>CPIDSJS048</t>
  </si>
  <si>
    <t>SJS048</t>
  </si>
  <si>
    <t>Sir John Soane's Museum</t>
  </si>
  <si>
    <t>CPIDSMG048 Science Museum Group</t>
  </si>
  <si>
    <t>CPIDSMG048</t>
  </si>
  <si>
    <t>SMG048</t>
  </si>
  <si>
    <t>Science Museum Group</t>
  </si>
  <si>
    <t>CPIDSPE048 Sport England</t>
  </si>
  <si>
    <t>CPIDSPE048</t>
  </si>
  <si>
    <t>SPE048</t>
  </si>
  <si>
    <t>Sport England</t>
  </si>
  <si>
    <t>CPIDTGL048 Tate Gallery</t>
  </si>
  <si>
    <t>CPIDTGL048</t>
  </si>
  <si>
    <t>TGL048</t>
  </si>
  <si>
    <t>Tate Gallery</t>
  </si>
  <si>
    <t>CPIDUKS048 United Kingdom Sports Council</t>
  </si>
  <si>
    <t>CPIDUKS048</t>
  </si>
  <si>
    <t>UKS048</t>
  </si>
  <si>
    <t>United Kingdom Sports Council</t>
  </si>
  <si>
    <t>CPIDVAM048 Victoria and Albert Museum</t>
  </si>
  <si>
    <t>CPIDVAM048</t>
  </si>
  <si>
    <t>VAM048</t>
  </si>
  <si>
    <t>Victoria and Albert Museum</t>
  </si>
  <si>
    <t>CPIDVGB048 British Tourist Authority</t>
  </si>
  <si>
    <t>CPIDVGB048</t>
  </si>
  <si>
    <t>VGB048</t>
  </si>
  <si>
    <t>British Tourist Authority</t>
  </si>
  <si>
    <t>CPIDWCO048 Wallace Collection</t>
  </si>
  <si>
    <t>CPIDWCO048</t>
  </si>
  <si>
    <t>WCO048</t>
  </si>
  <si>
    <t>Wallace Collection</t>
  </si>
  <si>
    <t>CPIDWFC048 S4C (Formerly known as Welsh Fourth Channel Authority)</t>
  </si>
  <si>
    <t>CPIDWFC048</t>
  </si>
  <si>
    <t>WFC048</t>
  </si>
  <si>
    <t>S4C (Formerly known as Welsh Fourth Channel Authority)</t>
  </si>
  <si>
    <t>CPIDAGG022 Aggregator Vehicle PLC</t>
  </si>
  <si>
    <t>CPIDAGG022</t>
  </si>
  <si>
    <t>AGG022</t>
  </si>
  <si>
    <t>Aggregator Vehicle PLC</t>
  </si>
  <si>
    <t>Department for Education</t>
  </si>
  <si>
    <t>CPIDCIT022 Construction Industry Training Board</t>
  </si>
  <si>
    <t>CPIDCIT022</t>
  </si>
  <si>
    <t>CIT022</t>
  </si>
  <si>
    <t>Construction Industry Training Board</t>
  </si>
  <si>
    <t>CPIDDFE022 Department for Education</t>
  </si>
  <si>
    <t>CPIDDFE022</t>
  </si>
  <si>
    <t>DFE022</t>
  </si>
  <si>
    <t>CPIDDFE022 Education and Skills Funding Agency</t>
  </si>
  <si>
    <t>Education and Skills Funding Agency</t>
  </si>
  <si>
    <t>CPIDDFE022 Standards and Testing Agency</t>
  </si>
  <si>
    <t>Standards and Testing Agency</t>
  </si>
  <si>
    <t>CPIDDFE022 Teaching Regulaton Agency</t>
  </si>
  <si>
    <t>Teaching Regulaton Agency</t>
  </si>
  <si>
    <t>CPIDEIT022 Engineering Construction Industry Training Board</t>
  </si>
  <si>
    <t>CPIDEIT022</t>
  </si>
  <si>
    <t>EIT022</t>
  </si>
  <si>
    <t>Engineering Construction Industry Training Board</t>
  </si>
  <si>
    <t>CPIDIFA022 Institute for Apprenticeships &amp; Technical Education (formerly Institute for Apprenticeships)</t>
  </si>
  <si>
    <t>CPIDIFA022</t>
  </si>
  <si>
    <t>IFA022</t>
  </si>
  <si>
    <t>Institute for Apprenticeships &amp; Technical Education (formerly Institute for Apprenticeships)</t>
  </si>
  <si>
    <t>CPIDLED022 LocaTED</t>
  </si>
  <si>
    <t>CPIDLED022</t>
  </si>
  <si>
    <t>LED022</t>
  </si>
  <si>
    <t>LocaTED</t>
  </si>
  <si>
    <t>CPIDOFS022 Office for Students</t>
  </si>
  <si>
    <t>CPIDOFS022</t>
  </si>
  <si>
    <t>OFS022</t>
  </si>
  <si>
    <t>Office for Students</t>
  </si>
  <si>
    <t>CPIDSLC022 Student Loans Company</t>
  </si>
  <si>
    <t>CPIDSLC022</t>
  </si>
  <si>
    <t>SLC022</t>
  </si>
  <si>
    <t>Student Loans Company</t>
  </si>
  <si>
    <t>CPIDSWE022 Social Work England</t>
  </si>
  <si>
    <t>CPIDSWE022</t>
  </si>
  <si>
    <t>SWE022</t>
  </si>
  <si>
    <t>Social Work England</t>
  </si>
  <si>
    <t>CPIDAHD003 Agriculture &amp; Horticulture Development Board</t>
  </si>
  <si>
    <t>CPIDAHD003</t>
  </si>
  <si>
    <t>AHD003</t>
  </si>
  <si>
    <t>Agriculture &amp; Horticulture Development Board</t>
  </si>
  <si>
    <t>Department for Environment, Food and Rural Affairs</t>
  </si>
  <si>
    <t>CPIDAHD003 Livestock Information Ltd</t>
  </si>
  <si>
    <t>Livestock Information Ltd</t>
  </si>
  <si>
    <t>CPIDAHD003 Sutton Bridge Experimental Unit Limited</t>
  </si>
  <si>
    <t>Sutton Bridge Experimental Unit Limited</t>
  </si>
  <si>
    <t>CPIDCFW003 Consumer Council for Water</t>
  </si>
  <si>
    <t>CPIDCFW003</t>
  </si>
  <si>
    <t>CFW003</t>
  </si>
  <si>
    <t>Consumer Council for Water</t>
  </si>
  <si>
    <t>CPIDCGM003 Covent Garden Market Authority</t>
  </si>
  <si>
    <t>CPIDCGM003</t>
  </si>
  <si>
    <t>CGM003</t>
  </si>
  <si>
    <t>Covent Garden Market Authority</t>
  </si>
  <si>
    <t>CPIDEFR003 Advisory Committee on Releases to the Environment</t>
  </si>
  <si>
    <t>CPIDEFR003</t>
  </si>
  <si>
    <t>EFR003</t>
  </si>
  <si>
    <t>Advisory Committee on Releases to the Environment</t>
  </si>
  <si>
    <t>CPIDEFR003 Animal &amp; Plant Health Agency (formerly Animal Health and Veterinary Laboratories Agency)</t>
  </si>
  <si>
    <t>Animal &amp; Plant Health Agency (formerly Animal Health and Veterinary Laboratories Agency)</t>
  </si>
  <si>
    <t>CPIDEFR003 Centre for Environment, Fisheries, Aquaculture &amp; Science</t>
  </si>
  <si>
    <t>Centre for Environment, Fisheries, Aquaculture &amp; Science</t>
  </si>
  <si>
    <t>CPIDEFR003 Department for Environment Food and Rural Affairs</t>
  </si>
  <si>
    <t>Department for Environment Food and Rural Affairs</t>
  </si>
  <si>
    <t>CPIDEFR003 Independent Agricultural Appeals Panel</t>
  </si>
  <si>
    <t>Independent Agricultural Appeals Panel</t>
  </si>
  <si>
    <t>CPIDEFR003 Rural Payments Agency</t>
  </si>
  <si>
    <t>Rural Payments Agency</t>
  </si>
  <si>
    <t>CPIDEFR003 Science Advisory Council</t>
  </si>
  <si>
    <t>Science Advisory Council</t>
  </si>
  <si>
    <t>CPIDEFR003 UK Expert Committee on Pesticides (ECP)</t>
  </si>
  <si>
    <t>UK Expert Committee on Pesticides (ECP)</t>
  </si>
  <si>
    <t>CPIDEFR003 Veterinary Medicines Directorate</t>
  </si>
  <si>
    <t>Veterinary Medicines Directorate</t>
  </si>
  <si>
    <t>CPIDEFR003 Veterinary Products Committee</t>
  </si>
  <si>
    <t>Veterinary Products Committee</t>
  </si>
  <si>
    <t>CPIDENV003 Environment Agency</t>
  </si>
  <si>
    <t>CPIDENV003</t>
  </si>
  <si>
    <t>ENV003</t>
  </si>
  <si>
    <t>Environment Agency</t>
  </si>
  <si>
    <t>CPIDFCM003 Forestry Commission</t>
  </si>
  <si>
    <t>CPIDFCM003</t>
  </si>
  <si>
    <t>FCM003</t>
  </si>
  <si>
    <t>Forestry Commission</t>
  </si>
  <si>
    <t>CPIDFRE003 Flood Re</t>
  </si>
  <si>
    <t>CPIDFRE003</t>
  </si>
  <si>
    <t>FRE003</t>
  </si>
  <si>
    <t>Flood Re</t>
  </si>
  <si>
    <t>CPIDJNC003 Joint Nature Conservation Committee</t>
  </si>
  <si>
    <t>CPIDJNC003</t>
  </si>
  <si>
    <t>JNC003</t>
  </si>
  <si>
    <t>Joint Nature Conservation Committee</t>
  </si>
  <si>
    <t>CPIDKEW003 Royal Botanic Gardens, Kew</t>
  </si>
  <si>
    <t>CPIDKEW003</t>
  </si>
  <si>
    <t>KEW003</t>
  </si>
  <si>
    <t>Royal Botanic Gardens, Kew</t>
  </si>
  <si>
    <t>CPIDMMO003 Marine Management Organisation</t>
  </si>
  <si>
    <t>CPIDMMO003</t>
  </si>
  <si>
    <t>MMO003</t>
  </si>
  <si>
    <t>Marine Management Organisation</t>
  </si>
  <si>
    <t>CPIDNEN003 Natural England</t>
  </si>
  <si>
    <t>CPIDNEN003</t>
  </si>
  <si>
    <t>NEN003</t>
  </si>
  <si>
    <t>Natural England</t>
  </si>
  <si>
    <t>CPIDNFC003 National Forest Company</t>
  </si>
  <si>
    <t>CPIDNFC003</t>
  </si>
  <si>
    <t>NFC003</t>
  </si>
  <si>
    <t>National Forest Company</t>
  </si>
  <si>
    <t>CPIDOEP003 Office for Environmental Protection</t>
  </si>
  <si>
    <t>CPIDOEP003</t>
  </si>
  <si>
    <t>OEP003</t>
  </si>
  <si>
    <t>Office for Environmental Protection</t>
  </si>
  <si>
    <t>CPIDSIA003 Sea Fish Industry Authority</t>
  </si>
  <si>
    <t>CPIDSIA003</t>
  </si>
  <si>
    <t>SIA003</t>
  </si>
  <si>
    <t>Sea Fish Industry Authority</t>
  </si>
  <si>
    <t>CPIDUKT013 Department for International Trade</t>
  </si>
  <si>
    <t>CPIDUKT013</t>
  </si>
  <si>
    <t>UKT013</t>
  </si>
  <si>
    <t>Department for International Trade</t>
  </si>
  <si>
    <t>CPIDCLA085 Commission for Local Administration</t>
  </si>
  <si>
    <t>CPIDCLA085</t>
  </si>
  <si>
    <t>CLA085</t>
  </si>
  <si>
    <t>Commission for Local Administration</t>
  </si>
  <si>
    <t>Department for Levelling Up, Housing and Communities</t>
  </si>
  <si>
    <t>CPIDCOM085 Bristol &amp; Bath Science Park Estate Management Consultancy Ltd</t>
  </si>
  <si>
    <t>CPIDCOM085</t>
  </si>
  <si>
    <t>COM085</t>
  </si>
  <si>
    <t>Bristol &amp; Bath Science Park Estate Management Consultancy Ltd</t>
  </si>
  <si>
    <t>CPIDCOM085 Building Regulations Advisory Committee</t>
  </si>
  <si>
    <t>Building Regulations Advisory Committee</t>
  </si>
  <si>
    <t>CPIDCOM085 Department for Levelling Up, Housing and Communities (Formerly MHCLG)</t>
  </si>
  <si>
    <t>Department for Levelling Up, Housing and Communities (Formerly MHCLG)</t>
  </si>
  <si>
    <t>i.e. DCLG, MHCLG</t>
  </si>
  <si>
    <t>CPIDCOM085 English Partnerships (LP) Limited</t>
  </si>
  <si>
    <t>English Partnerships (LP) Limited</t>
  </si>
  <si>
    <t>CPIDCOM085 Estuary Management Company Ltd</t>
  </si>
  <si>
    <t>Estuary Management Company Ltd</t>
  </si>
  <si>
    <t>CPIDHCA085 Homes England (formerly Home and Communities Agency)</t>
  </si>
  <si>
    <t>CPIDHCA085</t>
  </si>
  <si>
    <t>HCA085</t>
  </si>
  <si>
    <t>Homes England (formerly Home and Communities Agency)</t>
  </si>
  <si>
    <t>CPIDLAS085 The Leasehold Advisory Service</t>
  </si>
  <si>
    <t>CPIDLAS085</t>
  </si>
  <si>
    <t>LAS085</t>
  </si>
  <si>
    <t>The Leasehold Advisory Service</t>
  </si>
  <si>
    <t>CPIDPIN085 Planning Inspectorate</t>
  </si>
  <si>
    <t>CPIDPIN085</t>
  </si>
  <si>
    <t>PIN085</t>
  </si>
  <si>
    <t>Planning Inspectorate</t>
  </si>
  <si>
    <t>CPIDRSH085 Regulator for Social Housing</t>
  </si>
  <si>
    <t>CPIDRSH085</t>
  </si>
  <si>
    <t>RSH085</t>
  </si>
  <si>
    <t>Regulator for Social Housing</t>
  </si>
  <si>
    <t>CPIDTHO085 The Housing Ombudsman</t>
  </si>
  <si>
    <t>CPIDTHO085</t>
  </si>
  <si>
    <t>THO085</t>
  </si>
  <si>
    <t>The Housing Ombudsman</t>
  </si>
  <si>
    <t>CPIDVTE085 Valuation Tribunal For England</t>
  </si>
  <si>
    <t>CPIDVTE085</t>
  </si>
  <si>
    <t>VTE085</t>
  </si>
  <si>
    <t>Valuation Tribunal For England</t>
  </si>
  <si>
    <t>CPIDVTS085 Valuation Tribunals Service</t>
  </si>
  <si>
    <t>CPIDVTS085</t>
  </si>
  <si>
    <t>VTS085</t>
  </si>
  <si>
    <t>Valuation Tribunals Service</t>
  </si>
  <si>
    <t>CPIDDLH085 DLUHC Trust Statement</t>
  </si>
  <si>
    <t>CPIDDLH085</t>
  </si>
  <si>
    <t>DLH085</t>
  </si>
  <si>
    <t>DLUHC Trust Statement</t>
  </si>
  <si>
    <t>This is a New CPID Ref</t>
  </si>
  <si>
    <t>CPIDBTP004 British Transport Police Authority</t>
  </si>
  <si>
    <t>CPIDBTP004</t>
  </si>
  <si>
    <t>BTP004</t>
  </si>
  <si>
    <t>British Transport Police Authority</t>
  </si>
  <si>
    <t>Department for Transport</t>
  </si>
  <si>
    <t>CPIDDFT004 Air Safety Support International Limited</t>
  </si>
  <si>
    <t>CPIDDFT004</t>
  </si>
  <si>
    <t>DFT004</t>
  </si>
  <si>
    <t>Air Safety Support International Limited</t>
  </si>
  <si>
    <t>CPIDDFT004 Air Travel Trust Fund</t>
  </si>
  <si>
    <t>Air Travel Trust Fund</t>
  </si>
  <si>
    <t>CPIDDFT004 CTRL Section 1 Finance Plc</t>
  </si>
  <si>
    <t>CTRL Section 1 Finance Plc</t>
  </si>
  <si>
    <t>CPIDDFT004 Department for Transport</t>
  </si>
  <si>
    <t>CPIDDFT004 Directly Operated Railways</t>
  </si>
  <si>
    <t>Directly Operated Railways</t>
  </si>
  <si>
    <t>CPIDDFT004 Disabled Persons Transport Advisory Committee</t>
  </si>
  <si>
    <t>Disabled Persons Transport Advisory Committee</t>
  </si>
  <si>
    <t>CPIDDFT004 Driver &amp; Vehicle Standards Agency</t>
  </si>
  <si>
    <t>Driver &amp; Vehicle Standards Agency</t>
  </si>
  <si>
    <t>CPIDDFT004 East West Rail Company Limited</t>
  </si>
  <si>
    <t>East West Rail Company Limited</t>
  </si>
  <si>
    <t>CPIDDFT004 High Speed Two (HS2) Limited</t>
  </si>
  <si>
    <t>High Speed Two (HS2) Limited</t>
  </si>
  <si>
    <t>CPIDDFT004 LCR Finance Plc</t>
  </si>
  <si>
    <t>LCR Finance Plc</t>
  </si>
  <si>
    <t>CPIDDFT004 Maritime and Coastguard Agency</t>
  </si>
  <si>
    <t>Maritime and Coastguard Agency</t>
  </si>
  <si>
    <t>CPIDDFT004 National Highways (Formerly Highways England)</t>
  </si>
  <si>
    <t>National Highways (Formerly Highways England)</t>
  </si>
  <si>
    <t>CPIDDFT004 Passenger Focus</t>
  </si>
  <si>
    <t>Passenger Focus</t>
  </si>
  <si>
    <t>CPIDDFT004 The Commissioners of Irish Lights</t>
  </si>
  <si>
    <t>The Commissioners of Irish Lights</t>
  </si>
  <si>
    <t>CPIDDFT004 The Commissioners of Northern Lighthouses</t>
  </si>
  <si>
    <t>The Commissioners of Northern Lighthouses</t>
  </si>
  <si>
    <t>CPIDDFT004 Train Fleet</t>
  </si>
  <si>
    <t>Train Fleet</t>
  </si>
  <si>
    <t>CPIDDFT004 Trinity House Lighthouse Service</t>
  </si>
  <si>
    <t>Trinity House Lighthouse Service</t>
  </si>
  <si>
    <t>CPIDDFT004 Vehicle Certification Agency</t>
  </si>
  <si>
    <t>Vehicle Certification Agency</t>
  </si>
  <si>
    <t>CPIDDVL004 Driver and Vehicle Licensing Agency</t>
  </si>
  <si>
    <t>CPIDDVL004</t>
  </si>
  <si>
    <t>DVL004</t>
  </si>
  <si>
    <t>Driver and Vehicle Licensing Agency</t>
  </si>
  <si>
    <t>CPIDNWR004 Network Rail</t>
  </si>
  <si>
    <t>CPIDNWR004</t>
  </si>
  <si>
    <t>NWR004</t>
  </si>
  <si>
    <t>Network Rail</t>
  </si>
  <si>
    <t>CPIDDWP032 BPDTS (Ltd)</t>
  </si>
  <si>
    <t>CPIDDWP032</t>
  </si>
  <si>
    <t>DWP032</t>
  </si>
  <si>
    <t>BPDTS (Ltd)</t>
  </si>
  <si>
    <t>Department for Work and Pensions (DWP)</t>
  </si>
  <si>
    <t>CPIDDWP032 Department for Work and Pensions</t>
  </si>
  <si>
    <t>Department for Work and Pensions</t>
  </si>
  <si>
    <t>CPIDDWP032 Disabled People's Employment Programme (DPEC)</t>
  </si>
  <si>
    <t>Disabled People's Employment Programme (DPEC)</t>
  </si>
  <si>
    <t>CPIDDWP032 Health and Safety Executive (HSE)</t>
  </si>
  <si>
    <t>Health and Safety Executive (HSE)</t>
  </si>
  <si>
    <t>CPIDDWP032 Industrial Injuries Advisory Council (IIAC)</t>
  </si>
  <si>
    <t>Industrial Injuries Advisory Council (IIAC)</t>
  </si>
  <si>
    <t>CPIDDWP032 Ombudsman for the Board of the Pension Protection Fund (OPPF)</t>
  </si>
  <si>
    <t>Ombudsman for the Board of the Pension Protection Fund (OPPF)</t>
  </si>
  <si>
    <t>CPIDDWP032 Social Security Advisory Committee (SSAC)</t>
  </si>
  <si>
    <t>Social Security Advisory Committee (SSAC)</t>
  </si>
  <si>
    <t>CPIDDWP032 The Money and Pensions Service</t>
  </si>
  <si>
    <t>The Money and Pensions Service</t>
  </si>
  <si>
    <t>CPIDDWP032 The Pensions Ombudsman (TPO)</t>
  </si>
  <si>
    <t>The Pensions Ombudsman (TPO)</t>
  </si>
  <si>
    <t>CPIDTPR032 The Pensions Regulator</t>
  </si>
  <si>
    <t>CPIDTPR032</t>
  </si>
  <si>
    <t>TPR032</t>
  </si>
  <si>
    <t>The Pensions Regulator</t>
  </si>
  <si>
    <t>CPIDAXG033 Wiltshire Health and Care LLP</t>
  </si>
  <si>
    <t>CPIDAXG033</t>
  </si>
  <si>
    <t>AXG033</t>
  </si>
  <si>
    <t>Wiltshire Health and Care LLP</t>
  </si>
  <si>
    <t>Department of Health and Social Care</t>
  </si>
  <si>
    <t>CPIDBSA033 NHS Business Services Authority</t>
  </si>
  <si>
    <t>CPIDBSA033</t>
  </si>
  <si>
    <t>BSA033</t>
  </si>
  <si>
    <t>NHS Business Services Authority</t>
  </si>
  <si>
    <t>CPIDCBA033 NHS England</t>
  </si>
  <si>
    <t>CPIDCBA033</t>
  </si>
  <si>
    <t>CBA033</t>
  </si>
  <si>
    <t>NHS England</t>
  </si>
  <si>
    <t>Use for Commisioning Support  Units</t>
  </si>
  <si>
    <t>CPIDCFA033 NHS Counter Fraud Authority</t>
  </si>
  <si>
    <t>CPIDCFA033</t>
  </si>
  <si>
    <t>CFA033</t>
  </si>
  <si>
    <t>NHS Counter Fraud Authority</t>
  </si>
  <si>
    <t>CPIDCHP033 Community Health Partnerships Ltd</t>
  </si>
  <si>
    <t>CPIDCHP033</t>
  </si>
  <si>
    <t>CHP033</t>
  </si>
  <si>
    <t>Community Health Partnerships Ltd</t>
  </si>
  <si>
    <t>CPIDCQC033 Care Quality Commission</t>
  </si>
  <si>
    <t>CPIDCQC033</t>
  </si>
  <si>
    <t>CQC033</t>
  </si>
  <si>
    <t>Care Quality Commission</t>
  </si>
  <si>
    <t>CPIDDOH033 Administration of Radioactive Substances Advisory Committee</t>
  </si>
  <si>
    <t>CPIDDOH033</t>
  </si>
  <si>
    <t>DOH033</t>
  </si>
  <si>
    <t>Administration of Radioactive Substances Advisory Committee</t>
  </si>
  <si>
    <t>CPIDDOH033 Advisory Committee on Antimicrobial Resistance and Healthcare Associated Infection</t>
  </si>
  <si>
    <t>Advisory Committee on Antimicrobial Resistance and Healthcare Associated Infection</t>
  </si>
  <si>
    <t>CPIDDOH033 Advisory Committee on Borderline Substances</t>
  </si>
  <si>
    <t>Advisory Committee on Borderline Substances</t>
  </si>
  <si>
    <t>CPIDDOH033 Advisory Committee on Clinical Excellence Awards</t>
  </si>
  <si>
    <t>Advisory Committee on Clinical Excellence Awards</t>
  </si>
  <si>
    <t>CPIDDOH033 Advisory Committee on Dangerous Pathogens</t>
  </si>
  <si>
    <t>Advisory Committee on Dangerous Pathogens</t>
  </si>
  <si>
    <t>CPIDDOH033 Advisory Committee on the Safety of Blood, Tissues and Organs</t>
  </si>
  <si>
    <t>Advisory Committee on the Safety of Blood, Tissues and Organs</t>
  </si>
  <si>
    <t>CPIDDOH033 Advisory Group on Hepatitis</t>
  </si>
  <si>
    <t>Advisory Group on Hepatitis</t>
  </si>
  <si>
    <t>CPIDDOH033 Committee on Carcinogenicity of Chemicals in Food, Consumer Products and the Environment</t>
  </si>
  <si>
    <t>Committee on Carcinogenicity of Chemicals in Food, Consumer Products and the Environment</t>
  </si>
  <si>
    <t>CPIDDOH033 Committee on the Medical Aspects of Radiation in the Environment</t>
  </si>
  <si>
    <t>Committee on the Medical Aspects of Radiation in the Environment</t>
  </si>
  <si>
    <t>CPIDDOH033 Committee on the Medical Effects of Air Pollutants</t>
  </si>
  <si>
    <t>Committee on the Medical Effects of Air Pollutants</t>
  </si>
  <si>
    <t>CPIDDOH033 Committee on the Mutagenicity of Chemicals in Food, Consumer Products and the Environment</t>
  </si>
  <si>
    <t>Committee on the Mutagenicity of Chemicals in Food, Consumer Products and the Environment</t>
  </si>
  <si>
    <t>CPIDDOH033 Department of Health and Social Care (formerly Department of Health)</t>
  </si>
  <si>
    <t>Department of Health and Social Care (formerly Department of Health)</t>
  </si>
  <si>
    <t>Include all PCTs and all SHAs</t>
  </si>
  <si>
    <t>CPIDDOH033 Expert Advisory Group on AIDS</t>
  </si>
  <si>
    <t>Expert Advisory Group on AIDS</t>
  </si>
  <si>
    <t>CPIDDOH033 Healthwatch England</t>
  </si>
  <si>
    <t>Healthwatch England</t>
  </si>
  <si>
    <t>CPIDDOH033 Independent Reconfiguration Panel</t>
  </si>
  <si>
    <t>Independent Reconfiguration Panel</t>
  </si>
  <si>
    <t>CPIDDOH033 Joint Committee on Vaccination and Immunisation</t>
  </si>
  <si>
    <t>Joint Committee on Vaccination and Immunisation</t>
  </si>
  <si>
    <t>CPIDDOH033 Review Body on Doctors’ and Dentists’ Remuneration</t>
  </si>
  <si>
    <t>Review Body on Doctors’ and Dentists’ Remuneration</t>
  </si>
  <si>
    <t>CPIDDOH033 Scientific Advisory Committee on Nutrition</t>
  </si>
  <si>
    <t>Scientific Advisory Committee on Nutrition</t>
  </si>
  <si>
    <t>CPIDDOH033 The NHS Pay Review Body</t>
  </si>
  <si>
    <t>The NHS Pay Review Body</t>
  </si>
  <si>
    <t>CPIDGEL033 Genomics England Limited</t>
  </si>
  <si>
    <t>CPIDGEL033</t>
  </si>
  <si>
    <t>GEL033</t>
  </si>
  <si>
    <t>Genomics England Limited</t>
  </si>
  <si>
    <t>CPIDHEE033 Health Education England</t>
  </si>
  <si>
    <t>CPIDHEE033</t>
  </si>
  <si>
    <t>HEE033</t>
  </si>
  <si>
    <t>Health Education England</t>
  </si>
  <si>
    <t>CPIDHFE033 Human Fertilisation and Embryology Authority</t>
  </si>
  <si>
    <t>CPIDHFE033</t>
  </si>
  <si>
    <t>HFE033</t>
  </si>
  <si>
    <t>Human Fertilisation and Embryology Authority</t>
  </si>
  <si>
    <t>CPIDHIC033 NHS Digital</t>
  </si>
  <si>
    <t>CPIDHIC033</t>
  </si>
  <si>
    <t>HIC033</t>
  </si>
  <si>
    <t>NHS Digital</t>
  </si>
  <si>
    <t>CPIDHPC033 Health &amp; Care Professions Council</t>
  </si>
  <si>
    <t>CPIDHPC033</t>
  </si>
  <si>
    <t>HPC033</t>
  </si>
  <si>
    <t>Health &amp; Care Professions Council</t>
  </si>
  <si>
    <t>CPIDHRA033 Health Research Authority</t>
  </si>
  <si>
    <t>CPIDHRA033</t>
  </si>
  <si>
    <t>HRA033</t>
  </si>
  <si>
    <t>Health Research Authority</t>
  </si>
  <si>
    <t>CPIDHSA033 UK Health and Security Agency</t>
  </si>
  <si>
    <t>CPIDHSA033</t>
  </si>
  <si>
    <t>HSA033</t>
  </si>
  <si>
    <t>UK Health and Security Agency</t>
  </si>
  <si>
    <t>CPIDHTA033 Human Tissue Authority</t>
  </si>
  <si>
    <t>CPIDHTA033</t>
  </si>
  <si>
    <t>HTA033</t>
  </si>
  <si>
    <t>Human Tissue Authority</t>
  </si>
  <si>
    <t>CPIDMIR033 Indp Regulator for NHS Found Trusts (Monitor)</t>
  </si>
  <si>
    <t>CPIDMIR033</t>
  </si>
  <si>
    <t>MIR033</t>
  </si>
  <si>
    <t>Indp Regulator for NHS Found Trusts (Monitor)</t>
  </si>
  <si>
    <t>CPIDNCE033 National Institute for Health &amp; Care Excellence</t>
  </si>
  <si>
    <t>CPIDNCE033</t>
  </si>
  <si>
    <t>NCE033</t>
  </si>
  <si>
    <t>National Institute for Health &amp; Care Excellence</t>
  </si>
  <si>
    <t>CPIDNFTCHR NHS Charitable Trusts</t>
  </si>
  <si>
    <t>CPIDNFTCHR</t>
  </si>
  <si>
    <t>NFTCHR</t>
  </si>
  <si>
    <t>NHS Charitable Trusts</t>
  </si>
  <si>
    <t>CPIDNMC033 The Nursing and Midwifery Council</t>
  </si>
  <si>
    <t>CPIDNMC033</t>
  </si>
  <si>
    <t>NMC033</t>
  </si>
  <si>
    <t>The Nursing and Midwifery Council</t>
  </si>
  <si>
    <t>CPIDNPS033 NHS Property Services Ltd</t>
  </si>
  <si>
    <t>CPIDNPS033</t>
  </si>
  <si>
    <t>NPS033</t>
  </si>
  <si>
    <t>NHS Property Services Ltd</t>
  </si>
  <si>
    <t>CPIDPSA033 Professional Standards Auth for Health &amp; Soc Care</t>
  </si>
  <si>
    <t>CPIDPSA033</t>
  </si>
  <si>
    <t>PSA033</t>
  </si>
  <si>
    <t>Professional Standards Auth for Health &amp; Soc Care</t>
  </si>
  <si>
    <t>CPIDRES033 NHS Resolution (also known as NHS Litigation Authority)</t>
  </si>
  <si>
    <t>CPIDRES033</t>
  </si>
  <si>
    <t>RES033</t>
  </si>
  <si>
    <t>NHS Resolution (also known as NHS Litigation Authority)</t>
  </si>
  <si>
    <t>CPIDSCC033 Supply Chain Coordination Ltd</t>
  </si>
  <si>
    <t>CPIDSCC033</t>
  </si>
  <si>
    <t>SCC033</t>
  </si>
  <si>
    <t>Supply Chain Coordination Ltd</t>
  </si>
  <si>
    <t>CPIDSKF033 Skipton Fund Limited</t>
  </si>
  <si>
    <t>CPIDSKF033</t>
  </si>
  <si>
    <t>SKF033</t>
  </si>
  <si>
    <t>Skipton Fund Limited</t>
  </si>
  <si>
    <t>CPIDTDA033 NHS Trust Development Authority</t>
  </si>
  <si>
    <t>CPIDTDA033</t>
  </si>
  <si>
    <t>TDA033</t>
  </si>
  <si>
    <t>NHS Trust Development Authority</t>
  </si>
  <si>
    <t>CPIDCOH084 Companies House</t>
  </si>
  <si>
    <t>CPIDCOH084</t>
  </si>
  <si>
    <t>COH084</t>
  </si>
  <si>
    <t>Companies House</t>
  </si>
  <si>
    <t>Dept for Business, Energy &amp; Industrial Strategy</t>
  </si>
  <si>
    <t>CPIDFSA026 Advisory Committee for Social Science (formerly Social Science Research Committee)</t>
  </si>
  <si>
    <t>CPIDFSA026</t>
  </si>
  <si>
    <t>FSA026</t>
  </si>
  <si>
    <t>Advisory Committee for Social Science (formerly Social Science Research Committee)</t>
  </si>
  <si>
    <t>Food Standards Agency</t>
  </si>
  <si>
    <t>CPIDFSA026 Advisory Committee on Animal Feedingstuffs</t>
  </si>
  <si>
    <t>Advisory Committee on Animal Feedingstuffs</t>
  </si>
  <si>
    <t>CPIDFSA026 Advisory Committee on Novel Foods and Processes</t>
  </si>
  <si>
    <t>Advisory Committee on Novel Foods and Processes</t>
  </si>
  <si>
    <t>CPIDFSA026 Advisory Committee on the Microbiological Safety of Food</t>
  </si>
  <si>
    <t>Advisory Committee on the Microbiological Safety of Food</t>
  </si>
  <si>
    <t>CPIDFSA026 Committee on Toxicity of Chemicals in Food, Consumer Products and the Environment</t>
  </si>
  <si>
    <t>Committee on Toxicity of Chemicals in Food, Consumer Products and the Environment</t>
  </si>
  <si>
    <t>CPIDFSA026 Food Standards Agency</t>
  </si>
  <si>
    <t>CPIDFSA026 Science Council</t>
  </si>
  <si>
    <t>Science Council</t>
  </si>
  <si>
    <t>CPIDFCD030 Marshall Aid Commemoration Commission</t>
  </si>
  <si>
    <t>CPIDFCD030</t>
  </si>
  <si>
    <t>FCD030</t>
  </si>
  <si>
    <t>Marshall Aid Commemoration Commission</t>
  </si>
  <si>
    <t>Foreign and Commonwealth Office</t>
  </si>
  <si>
    <t>CPIDFCD030 The Great Britain-China Centre</t>
  </si>
  <si>
    <t>The Great Britain-China Centre</t>
  </si>
  <si>
    <t>CPIDFCD030 The Westminster Foundation for Democracy Limited</t>
  </si>
  <si>
    <t>The Westminster Foundation for Democracy Limited</t>
  </si>
  <si>
    <t>CPIDCSC030 Commonwealth Scholarship Commission in the UK</t>
  </si>
  <si>
    <t>CPIDCSC030</t>
  </si>
  <si>
    <t>CSC030</t>
  </si>
  <si>
    <t>Commonwealth Scholarship Commission in the UK</t>
  </si>
  <si>
    <t>Foreign, Commonwealth and Development Office</t>
  </si>
  <si>
    <t>CPIDFCD030 Foreign, Commonwealth and Development Office</t>
  </si>
  <si>
    <t>CPIDFCS030 FCO Services</t>
  </si>
  <si>
    <t>CPIDFCS030</t>
  </si>
  <si>
    <t>FCS030</t>
  </si>
  <si>
    <t>FCO Services</t>
  </si>
  <si>
    <t>CPIDICA030 The Independent Commission for Aid Impact</t>
  </si>
  <si>
    <t>CPIDICA030</t>
  </si>
  <si>
    <t>ICA030</t>
  </si>
  <si>
    <t>The Independent Commission for Aid Impact</t>
  </si>
  <si>
    <t>CPIDHMR041 HM Revenue &amp; Customs</t>
  </si>
  <si>
    <t>CPIDHMR041</t>
  </si>
  <si>
    <t>HMR041</t>
  </si>
  <si>
    <t>HM Revenue &amp; Customs</t>
  </si>
  <si>
    <t>HM Revenue and Customs</t>
  </si>
  <si>
    <r>
      <rPr>
        <b/>
        <sz val="11"/>
        <color rgb="FFFF0000"/>
        <rFont val="Calibri"/>
        <family val="2"/>
        <scheme val="minor"/>
      </rPr>
      <t>NOT</t>
    </r>
    <r>
      <rPr>
        <sz val="11"/>
        <rFont val="Calibri"/>
        <family val="2"/>
        <scheme val="minor"/>
      </rPr>
      <t xml:space="preserve"> for Tax - see below. Use for HMRC as a dept - e.g. if you have seconded staff to them.</t>
    </r>
  </si>
  <si>
    <t>CPIDHMR041 RCDTS</t>
  </si>
  <si>
    <t>RCDTS</t>
  </si>
  <si>
    <t>CPIDHMR041 Valuation Office Agency</t>
  </si>
  <si>
    <t>Valuation Office Agency</t>
  </si>
  <si>
    <t>CPIDDMO087 UK Debt Management Office</t>
  </si>
  <si>
    <t>CPIDDMO087</t>
  </si>
  <si>
    <t>DMO087</t>
  </si>
  <si>
    <t>UK Debt Management Office</t>
  </si>
  <si>
    <t>HM Treasury</t>
  </si>
  <si>
    <t>CPIDGIA087 Government Internal Audit Agency</t>
  </si>
  <si>
    <t>CPIDGIA087</t>
  </si>
  <si>
    <t>GIA087</t>
  </si>
  <si>
    <t>Government Internal Audit Agency</t>
  </si>
  <si>
    <t>CPIDHMT087 Financial Reporting Advisory Board</t>
  </si>
  <si>
    <t>CPIDHMT087</t>
  </si>
  <si>
    <t>HMT087</t>
  </si>
  <si>
    <t>Financial Reporting Advisory Board</t>
  </si>
  <si>
    <t>CPIDHMT087 HM Treasury</t>
  </si>
  <si>
    <t>CPIDHMT087 IUK Investments Holdings Limited</t>
  </si>
  <si>
    <t>IUK Investments Holdings Limited</t>
  </si>
  <si>
    <t>CPIDHMT087 IUK Investments Limited</t>
  </si>
  <si>
    <t>IUK Investments Limited</t>
  </si>
  <si>
    <t>CPIDHMT087 Local Partnerships LLP</t>
  </si>
  <si>
    <t>Local Partnerships LLP</t>
  </si>
  <si>
    <t>CPIDHMT087 National Infrastructure Commission</t>
  </si>
  <si>
    <t>National Infrastructure Commission</t>
  </si>
  <si>
    <t>CPIDHMT087 Royal Mint Advisory Committee on the Design of Coins, Medals, Seals and Decorations</t>
  </si>
  <si>
    <t>Royal Mint Advisory Committee on the Design of Coins, Medals, Seals and Decorations</t>
  </si>
  <si>
    <t>CPIDHMT087 UK Government Investments</t>
  </si>
  <si>
    <t>UK Government Investments</t>
  </si>
  <si>
    <t>CPIDHTB087 Help to Buy (HMT) Limited</t>
  </si>
  <si>
    <t>CPIDHTB087</t>
  </si>
  <si>
    <t>HTB087</t>
  </si>
  <si>
    <t>Help to Buy (HMT) Limited</t>
  </si>
  <si>
    <t>CPIDOBR087 Office for Budget Responsibility</t>
  </si>
  <si>
    <t>CPIDOBR087</t>
  </si>
  <si>
    <t>OBR087</t>
  </si>
  <si>
    <t>Office for Budget Responsibility</t>
  </si>
  <si>
    <t>CPIDRFL087 Reclaim Fund Ltd</t>
  </si>
  <si>
    <t>CPIDRFL087</t>
  </si>
  <si>
    <t>RFL087</t>
  </si>
  <si>
    <t>Reclaim Fund Ltd</t>
  </si>
  <si>
    <t>CPIDRHH087 Royal Household</t>
  </si>
  <si>
    <t>CPIDRHH087</t>
  </si>
  <si>
    <t>RHH087</t>
  </si>
  <si>
    <t>Royal Household</t>
  </si>
  <si>
    <t>CPIDSUK087 UK Sovereign Sukuk</t>
  </si>
  <si>
    <t>CPIDSUK087</t>
  </si>
  <si>
    <t>SUK087</t>
  </si>
  <si>
    <t>UK Sovereign Sukuk</t>
  </si>
  <si>
    <t>CPIDUIB087 UK Infrastructure Bank</t>
  </si>
  <si>
    <t>CPIDUIB087</t>
  </si>
  <si>
    <t>UIB087</t>
  </si>
  <si>
    <t>UK Infrastructure Bank</t>
  </si>
  <si>
    <t>CPIDUKR087 UKAR Asset Resolution Limited</t>
  </si>
  <si>
    <t>CPIDUKR087</t>
  </si>
  <si>
    <t>UKR087</t>
  </si>
  <si>
    <t>UKAR Asset Resolution Limited</t>
  </si>
  <si>
    <t>CPIDCOP034 College of Policing</t>
  </si>
  <si>
    <t>CPIDCOP034</t>
  </si>
  <si>
    <t>COP034</t>
  </si>
  <si>
    <t>College of Policing</t>
  </si>
  <si>
    <t>Home Office</t>
  </si>
  <si>
    <t>CPIDDBS034 Disclosure and Barring Service</t>
  </si>
  <si>
    <t>CPIDDBS034</t>
  </si>
  <si>
    <t>DBS034</t>
  </si>
  <si>
    <t>Disclosure and Barring Service</t>
  </si>
  <si>
    <t>CPIDGLA034 Gangmasters and Labour Abuse Authority</t>
  </si>
  <si>
    <t>CPIDGLA034</t>
  </si>
  <si>
    <t>GLA034</t>
  </si>
  <si>
    <t>Gangmasters and Labour Abuse Authority</t>
  </si>
  <si>
    <t>CPIDHOF034 Advisory Council on the Misuse of Drugs (formerly The Advisory Council on the Misuse of Drugs)</t>
  </si>
  <si>
    <t>CPIDHOF034</t>
  </si>
  <si>
    <t>HOF034</t>
  </si>
  <si>
    <t>Advisory Council on the Misuse of Drugs (formerly The Advisory Council on the Misuse of Drugs)</t>
  </si>
  <si>
    <t>CPIDHOF034 Animals in Science Committee</t>
  </si>
  <si>
    <t>Animals in Science Committee</t>
  </si>
  <si>
    <t>CPIDHOF034 His Majesty's Inspectorate of Constabulary and Fire &amp; Rescue Services</t>
  </si>
  <si>
    <t>His Majesty's Inspectorate of Constabulary and Fire &amp; Rescue Services</t>
  </si>
  <si>
    <t>CPIDHOF034 Home Office</t>
  </si>
  <si>
    <t>CPIDHOF034 Independent Chief Inspector of Borders and Immigration</t>
  </si>
  <si>
    <t>Independent Chief Inspector of Borders and Immigration</t>
  </si>
  <si>
    <t>CPIDHOF034 Investigatory Powers Tribunal</t>
  </si>
  <si>
    <t>Investigatory Powers Tribunal</t>
  </si>
  <si>
    <t>CPIDHOF034 Migration Advisory Committee</t>
  </si>
  <si>
    <t>Migration Advisory Committee</t>
  </si>
  <si>
    <t>CPIDHOF034 National DNA Database Ethics Group</t>
  </si>
  <si>
    <t>National DNA Database Ethics Group</t>
  </si>
  <si>
    <t>CPIDHOF034 Police (Discipline) Appeals Tribunal</t>
  </si>
  <si>
    <t>Police (Discipline) Appeals Tribunal</t>
  </si>
  <si>
    <t>CPIDHOF034 Police Advisory Board for England and Wales</t>
  </si>
  <si>
    <t>Police Advisory Board for England and Wales</t>
  </si>
  <si>
    <t>CPIDHOF034 Technical Advisory Board</t>
  </si>
  <si>
    <t>Technical Advisory Board</t>
  </si>
  <si>
    <t>CPIDHTS034 Home Office Trust Statement</t>
  </si>
  <si>
    <t>CPIDHTS034</t>
  </si>
  <si>
    <t>HTS034</t>
  </si>
  <si>
    <t>Home Office Trust Statement</t>
  </si>
  <si>
    <t>CPIDIPO034 Independent Office for Policy Conduct</t>
  </si>
  <si>
    <t>CPIDIPO034</t>
  </si>
  <si>
    <t>IPO034</t>
  </si>
  <si>
    <t>Independent Office for Policy Conduct</t>
  </si>
  <si>
    <t>CPIDOIS034 Office of the Immigration Services Commissioner</t>
  </si>
  <si>
    <t>CPIDOIS034</t>
  </si>
  <si>
    <t>OIS034</t>
  </si>
  <si>
    <t>Office of the Immigration Services Commissioner</t>
  </si>
  <si>
    <t>CPIDSIY034 Security Industry Authority</t>
  </si>
  <si>
    <t>CPIDSIY034</t>
  </si>
  <si>
    <t>SIY034</t>
  </si>
  <si>
    <t>Security Industry Authority</t>
  </si>
  <si>
    <t>CPIDMOD017 Advisory Committee on Conscientious Objectors</t>
  </si>
  <si>
    <t>CPIDMOD017</t>
  </si>
  <si>
    <t>MOD017</t>
  </si>
  <si>
    <t>Advisory Committee on Conscientious Objectors</t>
  </si>
  <si>
    <t>Ministry of Defence</t>
  </si>
  <si>
    <t>CPIDMOD017 Advisory Group on Military Medicine</t>
  </si>
  <si>
    <t>Advisory Group on Military Medicine</t>
  </si>
  <si>
    <t>CPIDMOD017 Armed Forces Covenant Fund Trust</t>
  </si>
  <si>
    <t>Armed Forces Covenant Fund Trust</t>
  </si>
  <si>
    <t>CPIDMOD017 Armed Forces Pay Review Body</t>
  </si>
  <si>
    <t>Armed Forces Pay Review Body</t>
  </si>
  <si>
    <t>CPIDMOD017 Central Advisory Committee on Compensation</t>
  </si>
  <si>
    <t>Central Advisory Committee on Compensation</t>
  </si>
  <si>
    <t>CPIDMOD017 Commonwealth War Graves Commission</t>
  </si>
  <si>
    <t>Commonwealth War Graves Commission</t>
  </si>
  <si>
    <t>CPIDMOD017 Council of Reserve Forces and Cadet Associations</t>
  </si>
  <si>
    <t>Council of Reserve Forces and Cadet Associations</t>
  </si>
  <si>
    <t>CPIDMOD017 Defence Nuclear Safety Committee</t>
  </si>
  <si>
    <t>Defence Nuclear Safety Committee</t>
  </si>
  <si>
    <t>CPIDMOD017 Defence Scientific Advisory Council</t>
  </si>
  <si>
    <t>Defence Scientific Advisory Council</t>
  </si>
  <si>
    <t>CPIDMOD017 Independent Monitoring Board for the Military Corrective Training Centre (MCTC) Colchester</t>
  </si>
  <si>
    <t>Independent Monitoring Board for the Military Corrective Training Centre (MCTC) Colchester</t>
  </si>
  <si>
    <t>CPIDMOD017 International Military Services Ltd</t>
  </si>
  <si>
    <t>International Military Services Ltd</t>
  </si>
  <si>
    <t>CPIDMOD017 Ministry of Defence</t>
  </si>
  <si>
    <t>CPIDMOD017 National Employer Advisory Board</t>
  </si>
  <si>
    <t>National Employer Advisory Board</t>
  </si>
  <si>
    <t>CPIDMOD017 National Museum of the Royal Navy</t>
  </si>
  <si>
    <t>National Museum of the Royal Navy</t>
  </si>
  <si>
    <t>CPIDMOD017 Nuclear Research Advisory Council</t>
  </si>
  <si>
    <t>Nuclear Research Advisory Council</t>
  </si>
  <si>
    <t>CPIDMOD017 Science Advisory Committee on the Medical Implications of Less Lethal Weapons</t>
  </si>
  <si>
    <t>Science Advisory Committee on the Medical Implications of Less Lethal Weapons</t>
  </si>
  <si>
    <t>CPIDMOD017 Service Complaints Ombudsman</t>
  </si>
  <si>
    <t>Service Complaints Ombudsman</t>
  </si>
  <si>
    <t>CPIDMOD017 Service Prosecuting Authority</t>
  </si>
  <si>
    <t>Service Prosecuting Authority</t>
  </si>
  <si>
    <t>CPIDMOD017 Single Source Regulations Office</t>
  </si>
  <si>
    <t>Single Source Regulations Office</t>
  </si>
  <si>
    <t>CPIDMOD017 Veterans Advisory and Pensions Committees</t>
  </si>
  <si>
    <t>Veterans Advisory and Pensions Committees</t>
  </si>
  <si>
    <t>CPIDNAM017 National Army Museum</t>
  </si>
  <si>
    <t>CPIDNAM017</t>
  </si>
  <si>
    <t>NAM017</t>
  </si>
  <si>
    <t>National Army Museum</t>
  </si>
  <si>
    <t>CPIDRAF017 Royal Air Force Museum</t>
  </si>
  <si>
    <t>CPIDRAF017</t>
  </si>
  <si>
    <t>RAF017</t>
  </si>
  <si>
    <t>Royal Air Force Museum</t>
  </si>
  <si>
    <t>CPIDRHC017 Royal Hospital Chelsea</t>
  </si>
  <si>
    <t>CPIDRHC017</t>
  </si>
  <si>
    <t>RHC017</t>
  </si>
  <si>
    <t>Royal Hospital Chelsea</t>
  </si>
  <si>
    <t>CPIDMOJ047 Advisory Committee on Civil Costs</t>
  </si>
  <si>
    <t>CPIDMOJ047</t>
  </si>
  <si>
    <t>MOJ047</t>
  </si>
  <si>
    <t>Advisory Committee on Civil Costs</t>
  </si>
  <si>
    <t>Ministry of Justice</t>
  </si>
  <si>
    <t>CPIDMOJ047 Advisory Committees on Justices of the Peace in England and Wales</t>
  </si>
  <si>
    <t>Advisory Committees on Justices of the Peace in England and Wales</t>
  </si>
  <si>
    <t>CPIDMOJ047 Assessor for Compensation of Miscarriages of Justice</t>
  </si>
  <si>
    <t>Assessor for Compensation of Miscarriages of Justice</t>
  </si>
  <si>
    <t>CPIDMOJ047 Chief Coroner's Office</t>
  </si>
  <si>
    <t>Chief Coroner's Office</t>
  </si>
  <si>
    <t>CPIDMOJ047 Children and Family Court Advisory and Support Service</t>
  </si>
  <si>
    <t>Children and Family Court Advisory and Support Service</t>
  </si>
  <si>
    <t>CPIDMOJ047 Civil Justice Council</t>
  </si>
  <si>
    <t>Civil Justice Council</t>
  </si>
  <si>
    <t>CPIDMOJ047 Civil Procedure Rule Committee</t>
  </si>
  <si>
    <t>Civil Procedure Rule Committee</t>
  </si>
  <si>
    <t>CPIDMOJ047 Criminal Cases Review Commission</t>
  </si>
  <si>
    <t>Criminal Cases Review Commission</t>
  </si>
  <si>
    <t>CPIDMOJ047 Criminal Injuries Compensation Authority</t>
  </si>
  <si>
    <t>Criminal Injuries Compensation Authority</t>
  </si>
  <si>
    <t>CPIDMOJ047 Criminal Procedure Rule Committee</t>
  </si>
  <si>
    <t>Criminal Procedure Rule Committee</t>
  </si>
  <si>
    <t>CPIDMOJ047 Family Justice Council</t>
  </si>
  <si>
    <t>Family Justice Council</t>
  </si>
  <si>
    <t>CPIDMOJ047 Family Procedure Rules Committee</t>
  </si>
  <si>
    <t>Family Procedure Rules Committee</t>
  </si>
  <si>
    <t>CPIDMOJ047 Government Facility Services Limited</t>
  </si>
  <si>
    <t>Government Facility Services Limited</t>
  </si>
  <si>
    <t>CPIDMOJ047 Her Majesty's Courts &amp; Tribunals Service</t>
  </si>
  <si>
    <t>Her Majesty's Courts &amp; Tribunals Service</t>
  </si>
  <si>
    <t>CPIDMOJ047 HM Prison &amp; Probation Service (HMPPS)</t>
  </si>
  <si>
    <t>HM Prison &amp; Probation Service (HMPPS)</t>
  </si>
  <si>
    <t>CPIDMOJ047 Independent Advisory Panel on Deaths in Custody</t>
  </si>
  <si>
    <t>Independent Advisory Panel on Deaths in Custody</t>
  </si>
  <si>
    <t>CPIDMOJ047 Independent Monitoring Authority for the Citizens' Rights Agreements</t>
  </si>
  <si>
    <t>Independent Monitoring Authority for the Citizens' Rights Agreements</t>
  </si>
  <si>
    <t>CPIDMOJ047 Independent Monitoring Boards of Prisons, Immigration Removal Centres and Immigration Holding Facilities</t>
  </si>
  <si>
    <t>Independent Monitoring Boards of Prisons, Immigration Removal Centres and Immigration Holding Facilities</t>
  </si>
  <si>
    <t>CPIDMOJ047 Judicial Appointments and Conduct Ombudsman</t>
  </si>
  <si>
    <t>Judicial Appointments and Conduct Ombudsman</t>
  </si>
  <si>
    <t>CPIDMOJ047 Judicial Appointments Commission</t>
  </si>
  <si>
    <t>Judicial Appointments Commission</t>
  </si>
  <si>
    <t>CPIDMOJ047 Judicial College</t>
  </si>
  <si>
    <t>Judicial College</t>
  </si>
  <si>
    <t>CPIDMOJ047 Judicial Office</t>
  </si>
  <si>
    <t>Judicial Office</t>
  </si>
  <si>
    <t>CPIDMOJ047 Law Commission</t>
  </si>
  <si>
    <t>Law Commission</t>
  </si>
  <si>
    <t>CPIDMOJ047 Legal Aid Agency</t>
  </si>
  <si>
    <t>Legal Aid Agency</t>
  </si>
  <si>
    <t>CPIDMOJ047 Legal Services Board</t>
  </si>
  <si>
    <t>Legal Services Board</t>
  </si>
  <si>
    <t>CPIDMOJ047 Ministry of Justice</t>
  </si>
  <si>
    <t>CPIDMOJ047 Office for Legal Complaints</t>
  </si>
  <si>
    <t>Office for Legal Complaints</t>
  </si>
  <si>
    <t>CPIDMOJ047 Office of HM Inspectorate of Prisons</t>
  </si>
  <si>
    <t>Office of HM Inspectorate of Prisons</t>
  </si>
  <si>
    <t>CPIDMOJ047 Office of HM Inspectorate of Probation</t>
  </si>
  <si>
    <t>Office of HM Inspectorate of Probation</t>
  </si>
  <si>
    <t>CPIDMOJ047 Office of the Commissioner for Victims and Witnesses</t>
  </si>
  <si>
    <t>Office of the Commissioner for Victims and Witnesses</t>
  </si>
  <si>
    <t>CPIDMOJ047 Office of the Judge Advocate General</t>
  </si>
  <si>
    <t>Office of the Judge Advocate General</t>
  </si>
  <si>
    <t>CPIDMOJ047 Office of the Public Guardian</t>
  </si>
  <si>
    <t>Office of the Public Guardian</t>
  </si>
  <si>
    <t>CPIDMOJ047 Official Solicitor and Public Trustee</t>
  </si>
  <si>
    <t>Official Solicitor and Public Trustee</t>
  </si>
  <si>
    <t>CPIDMOJ047 Parole Board for England and Wales</t>
  </si>
  <si>
    <t>Parole Board for England and Wales</t>
  </si>
  <si>
    <t>CPIDMOJ047 Press Recognitional Panel</t>
  </si>
  <si>
    <t>Press Recognitional Panel</t>
  </si>
  <si>
    <t>CPIDMOJ047 Prison Service Pay Review Body</t>
  </si>
  <si>
    <t>Prison Service Pay Review Body</t>
  </si>
  <si>
    <t>CPIDMOJ047 Prisons and Probation Ombudsman</t>
  </si>
  <si>
    <t>Prisons and Probation Ombudsman</t>
  </si>
  <si>
    <t>CPIDMOJ047 Probation Trusts (as established under section 5 of the Offender Management Act 2007)</t>
  </si>
  <si>
    <t>Probation Trusts (as established under section 5 of the Offender Management Act 2007)</t>
  </si>
  <si>
    <t>CPIDMOJ047 Sentencing Council for England and Wales</t>
  </si>
  <si>
    <t>Sentencing Council for England and Wales</t>
  </si>
  <si>
    <t>CPIDMOJ047 Tribunal Procedure Committee</t>
  </si>
  <si>
    <t>Tribunal Procedure Committee</t>
  </si>
  <si>
    <t>CPIDMOJ047 Youth Justice Board for England and Wales</t>
  </si>
  <si>
    <t>Youth Justice Board for England and Wales</t>
  </si>
  <si>
    <t>CPIDARI201 Agrifood and Biosciences Institute of NIE</t>
  </si>
  <si>
    <t>CPIDARI201</t>
  </si>
  <si>
    <t>ARI201</t>
  </si>
  <si>
    <t>Agrifood and Biosciences Institute of NIE</t>
  </si>
  <si>
    <t>Northern Ireland</t>
  </si>
  <si>
    <t>CPIDCEA203 NIE Council for the Curriculum Exam &amp; Assess</t>
  </si>
  <si>
    <t>CPIDCEA203</t>
  </si>
  <si>
    <t>CEA203</t>
  </si>
  <si>
    <t>NIE Council for the Curriculum Exam &amp; Assess</t>
  </si>
  <si>
    <t>CPIDDAE205 Dept of Agriculture Environ and Rural Affairs -NI</t>
  </si>
  <si>
    <t>CPIDDAE205</t>
  </si>
  <si>
    <t>DAE205</t>
  </si>
  <si>
    <t>Dept of Agriculture Environ and Rural Affairs -NI</t>
  </si>
  <si>
    <t>CPIDDEY205 Department for The Economy - NI</t>
  </si>
  <si>
    <t>CPIDDEY205</t>
  </si>
  <si>
    <t>DEY205</t>
  </si>
  <si>
    <t>Department for The Economy - NI</t>
  </si>
  <si>
    <t>CPIDDFC205 Department for Communities - NI</t>
  </si>
  <si>
    <t>CPIDDFC205</t>
  </si>
  <si>
    <t>DFC205</t>
  </si>
  <si>
    <t>Department for Communities - NI</t>
  </si>
  <si>
    <t>CPIDDFI205 Department for Infrastructure - NI</t>
  </si>
  <si>
    <t>CPIDDFI205</t>
  </si>
  <si>
    <t>DFI205</t>
  </si>
  <si>
    <t>Department for Infrastructure - NI</t>
  </si>
  <si>
    <t>CPIDDOF205 Department of Finance - NI</t>
  </si>
  <si>
    <t>CPIDDOF205</t>
  </si>
  <si>
    <t>DOF205</t>
  </si>
  <si>
    <t>Department of Finance - NI</t>
  </si>
  <si>
    <t>CPIDDOJ213 Department of Justice - Northern Ireland</t>
  </si>
  <si>
    <t>CPIDDOJ213</t>
  </si>
  <si>
    <t>DOJ213</t>
  </si>
  <si>
    <t>Department of Justice - Northern Ireland</t>
  </si>
  <si>
    <t>CPIDEDA203 Education Authority</t>
  </si>
  <si>
    <t>CPIDEDA203</t>
  </si>
  <si>
    <t>EDA203</t>
  </si>
  <si>
    <t>Education Authority</t>
  </si>
  <si>
    <t>CPIDENI203 Department of Education - Northern Ireland</t>
  </si>
  <si>
    <t>CPIDENI203</t>
  </si>
  <si>
    <t>ENI203</t>
  </si>
  <si>
    <t>Department of Education - Northern Ireland</t>
  </si>
  <si>
    <t>CPIDFHA201 Northern Ireland Fishery Harbour Authority</t>
  </si>
  <si>
    <t>CPIDFHA201</t>
  </si>
  <si>
    <t>FHA201</t>
  </si>
  <si>
    <t>Northern Ireland Fishery Harbour Authority</t>
  </si>
  <si>
    <t>CPIDFIA208 Northern Ireland Fire and Rescue Service</t>
  </si>
  <si>
    <t>CPIDFIA208</t>
  </si>
  <si>
    <t>FIA208</t>
  </si>
  <si>
    <t>Northern Ireland Fire and Rescue Service</t>
  </si>
  <si>
    <t>CPIDHSP208 Department of Health - NI</t>
  </si>
  <si>
    <t>CPIDHSP208</t>
  </si>
  <si>
    <t>HSP208</t>
  </si>
  <si>
    <t>Department of Health - NI</t>
  </si>
  <si>
    <t>CPIDINL204 Invest Northern Ireland</t>
  </si>
  <si>
    <t>CPIDINL204</t>
  </si>
  <si>
    <t>INL204</t>
  </si>
  <si>
    <t>Invest Northern Ireland</t>
  </si>
  <si>
    <t>CPIDLPS205 DoF - Land and Property Services Trust Statement</t>
  </si>
  <si>
    <t>CPIDLPS205</t>
  </si>
  <si>
    <t>LPS205</t>
  </si>
  <si>
    <t>DoF - Land and Property Services Trust Statement</t>
  </si>
  <si>
    <t>CPIDNCF843 Northern Ireland Consolidated Fund</t>
  </si>
  <si>
    <t>CPIDNCF843</t>
  </si>
  <si>
    <t>NCF843</t>
  </si>
  <si>
    <t>Northern Ireland Consolidated Fund</t>
  </si>
  <si>
    <t>CPIDNIS202 Northern Ireland Screen Commission</t>
  </si>
  <si>
    <t>CPIDNIS202</t>
  </si>
  <si>
    <t>NIS202</t>
  </si>
  <si>
    <t>Northern Ireland Screen Commission</t>
  </si>
  <si>
    <t>CPIDNLY202 Northern Ireland Library Authority</t>
  </si>
  <si>
    <t>CPIDNLY202</t>
  </si>
  <si>
    <t>NLY202</t>
  </si>
  <si>
    <t>Northern Ireland Library Authority</t>
  </si>
  <si>
    <t>CPIDNMN202 National Museums and Galleries of Northern Ireland</t>
  </si>
  <si>
    <t>CPIDNMN202</t>
  </si>
  <si>
    <t>NMN202</t>
  </si>
  <si>
    <t>National Museums and Galleries of Northern Ireland</t>
  </si>
  <si>
    <t>CPIDNTB204 Northern Ireland Tourist Board</t>
  </si>
  <si>
    <t>CPIDNTB204</t>
  </si>
  <si>
    <t>NTB204</t>
  </si>
  <si>
    <t>Northern Ireland Tourist Board</t>
  </si>
  <si>
    <t>CPIDPBN097 Probation Board for Northern Ireland</t>
  </si>
  <si>
    <t>CPIDPBN097</t>
  </si>
  <si>
    <t>PBN097</t>
  </si>
  <si>
    <t>Probation Board for Northern Ireland</t>
  </si>
  <si>
    <t>CPIDPMD208 Northern Ireland Medical and Dental Training Agency</t>
  </si>
  <si>
    <t>CPIDPMD208</t>
  </si>
  <si>
    <t>PMD208</t>
  </si>
  <si>
    <t>Northern Ireland Medical and Dental Training Agency</t>
  </si>
  <si>
    <t>CPIDPRS214 Public Prosecution Service - Northern Ireland</t>
  </si>
  <si>
    <t>CPIDPRS214</t>
  </si>
  <si>
    <t>PRS214</t>
  </si>
  <si>
    <t>Public Prosecution Service - Northern Ireland</t>
  </si>
  <si>
    <t>CPIDPSN097 Police Service of Northern Ireland</t>
  </si>
  <si>
    <t>CPIDPSN097</t>
  </si>
  <si>
    <t>PSN097</t>
  </si>
  <si>
    <t>Police Service of Northern Ireland</t>
  </si>
  <si>
    <t>CPIDSIB211 Strategic Investment Board</t>
  </si>
  <si>
    <t>CPIDSIB211</t>
  </si>
  <si>
    <t>SIB211</t>
  </si>
  <si>
    <t>Strategic Investment Board</t>
  </si>
  <si>
    <t>CPIDTEO205 The Executive Office - NI</t>
  </si>
  <si>
    <t>CPIDTEO205</t>
  </si>
  <si>
    <t>TEO205</t>
  </si>
  <si>
    <t>The Executive Office - NI</t>
  </si>
  <si>
    <t>CPIDVTA206 Driver &amp; Vehicle Agcy NIE (formerly Driver &amp; Vehicle Agcy (Trad Fnd element only) NIE)</t>
  </si>
  <si>
    <t>CPIDVTA206</t>
  </si>
  <si>
    <t>VTA206</t>
  </si>
  <si>
    <t>Driver &amp; Vehicle Agcy NIE (formerly Driver &amp; Vehicle Agcy (Trad Fnd element only) NIE)</t>
  </si>
  <si>
    <t>CPIDBMC207 Belfast Metropolitan College</t>
  </si>
  <si>
    <t>CPIDBMC207</t>
  </si>
  <si>
    <t>BMC207</t>
  </si>
  <si>
    <t>Belfast Metropolitan College</t>
  </si>
  <si>
    <t>Northern Ireland Office</t>
  </si>
  <si>
    <t>CPIDNIO097 Northern Ireland Boundary Commission</t>
  </si>
  <si>
    <t>CPIDNIO097</t>
  </si>
  <si>
    <t>NIO097</t>
  </si>
  <si>
    <t>Northern Ireland Boundary Commission</t>
  </si>
  <si>
    <t>CPIDNIO097 Northern Ireland Office</t>
  </si>
  <si>
    <t>CPIDNRC207 Northern Regional College</t>
  </si>
  <si>
    <t>CPIDNRC207</t>
  </si>
  <si>
    <t>NRC207</t>
  </si>
  <si>
    <t>Northern Regional College</t>
  </si>
  <si>
    <t>CPIDNWC207 North West Regional College</t>
  </si>
  <si>
    <t>CPIDNWC207</t>
  </si>
  <si>
    <t>NWC207</t>
  </si>
  <si>
    <t>North West Regional College</t>
  </si>
  <si>
    <t>CPIDSEC207 South Eastern Regional College</t>
  </si>
  <si>
    <t>CPIDSEC207</t>
  </si>
  <si>
    <t>SEC207</t>
  </si>
  <si>
    <t>South Eastern Regional College</t>
  </si>
  <si>
    <t>CPIDSRC207 Southern Regional College</t>
  </si>
  <si>
    <t>CPIDSRC207</t>
  </si>
  <si>
    <t>SRC207</t>
  </si>
  <si>
    <t>Southern Regional College</t>
  </si>
  <si>
    <t>CPIDSUC207 Stranmillis University College</t>
  </si>
  <si>
    <t>CPIDSUC207</t>
  </si>
  <si>
    <t>SUC207</t>
  </si>
  <si>
    <t>Stranmillis University College</t>
  </si>
  <si>
    <t>CPIDSWC207 South West College</t>
  </si>
  <si>
    <t>CPIDSWC207</t>
  </si>
  <si>
    <t>SWC207</t>
  </si>
  <si>
    <t>South West College</t>
  </si>
  <si>
    <t>CPIDNIW099 Northern Ireland Water Ltd</t>
  </si>
  <si>
    <t>CPIDNIW099</t>
  </si>
  <si>
    <t>NIW099</t>
  </si>
  <si>
    <t>Northern Ireland Water Ltd</t>
  </si>
  <si>
    <t>Northern Ireland Public Corporation</t>
  </si>
  <si>
    <t>CPIDTHC209 Northern Ireland Transport Holding Company</t>
  </si>
  <si>
    <t>CPIDTHC209</t>
  </si>
  <si>
    <t>THC209</t>
  </si>
  <si>
    <t>Northern Ireland Transport Holding Company</t>
  </si>
  <si>
    <t>CPIDSCO042 Scotland Office and Office of the Advocate General</t>
  </si>
  <si>
    <t>CPIDSCO042</t>
  </si>
  <si>
    <t>SCO042</t>
  </si>
  <si>
    <t>Scotland Office and Office of the Advocate General</t>
  </si>
  <si>
    <t>Scotland Office</t>
  </si>
  <si>
    <t>CPIDSCF842 Scottish Consolidated Fund</t>
  </si>
  <si>
    <t>CPIDSCF842</t>
  </si>
  <si>
    <t>SCF842</t>
  </si>
  <si>
    <t>Scottish Consolidated Fund</t>
  </si>
  <si>
    <t>Scottish Central Fund</t>
  </si>
  <si>
    <t>CPIDCIS075 Care Inspectorate (SCSWIS)</t>
  </si>
  <si>
    <t>CPIDCIS075</t>
  </si>
  <si>
    <t>CIS075</t>
  </si>
  <si>
    <t>Care Inspectorate (SCSWIS)</t>
  </si>
  <si>
    <t>Scottish Central Government</t>
  </si>
  <si>
    <t>CPIDCRA075 Scottish Childrens Reporter Administration</t>
  </si>
  <si>
    <t>CPIDCRA075</t>
  </si>
  <si>
    <t>CRA075</t>
  </si>
  <si>
    <t>Scottish Childrens Reporter Administration</t>
  </si>
  <si>
    <t>CPIDCRC075 Scottish Court Service</t>
  </si>
  <si>
    <t>CPIDCRC075</t>
  </si>
  <si>
    <t>CRC075</t>
  </si>
  <si>
    <t>Scottish Court Service</t>
  </si>
  <si>
    <t>CPIDCRE075 Creative Scotland</t>
  </si>
  <si>
    <t>CPIDCRE075</t>
  </si>
  <si>
    <t>CRE075</t>
  </si>
  <si>
    <t>Creative Scotland</t>
  </si>
  <si>
    <t>CPIDCRF075 Creative Scotland National Lottery Distribut Fund</t>
  </si>
  <si>
    <t>CPIDCRF075</t>
  </si>
  <si>
    <t>CRF075</t>
  </si>
  <si>
    <t>Creative Scotland National Lottery Distribut Fund</t>
  </si>
  <si>
    <t>CPIDDMB075 David MacBrayne Ltd</t>
  </si>
  <si>
    <t>CPIDDMB075</t>
  </si>
  <si>
    <t>DMB075</t>
  </si>
  <si>
    <t>David MacBrayne Ltd</t>
  </si>
  <si>
    <t>CPIDEPA075 Scottish Environment Protection Agency</t>
  </si>
  <si>
    <t>CPIDEPA075</t>
  </si>
  <si>
    <t>EPA075</t>
  </si>
  <si>
    <t>Scottish Environment Protection Agency</t>
  </si>
  <si>
    <t>CPIDHES075 Historic Environment Scotland</t>
  </si>
  <si>
    <t>CPIDHES075</t>
  </si>
  <si>
    <t>HES075</t>
  </si>
  <si>
    <t>Historic Environment Scotland</t>
  </si>
  <si>
    <t>CPIDHIA075 Highlands and Islands Airports Ltd</t>
  </si>
  <si>
    <t>CPIDHIA075</t>
  </si>
  <si>
    <t>HIA075</t>
  </si>
  <si>
    <t>Highlands and Islands Airports Ltd</t>
  </si>
  <si>
    <t>CPIDHIE075 Highlands and Islands Enterprise</t>
  </si>
  <si>
    <t>CPIDHIE075</t>
  </si>
  <si>
    <t>HIE075</t>
  </si>
  <si>
    <t>Highlands and Islands Enterprise</t>
  </si>
  <si>
    <t>CPIDILF075 Independent Living Fund Scotland</t>
  </si>
  <si>
    <t>CPIDILF075</t>
  </si>
  <si>
    <t>ILF075</t>
  </si>
  <si>
    <t>Independent Living Fund Scotland</t>
  </si>
  <si>
    <t>CPIDLAB075 Scottish Legal Aid Board</t>
  </si>
  <si>
    <t>CPIDLAB075</t>
  </si>
  <si>
    <t>LAB075</t>
  </si>
  <si>
    <t>Scottish Legal Aid Board</t>
  </si>
  <si>
    <t>CPIDNGS075 National Galleries of Scotland</t>
  </si>
  <si>
    <t>CPIDNGS075</t>
  </si>
  <si>
    <t>NGS075</t>
  </si>
  <si>
    <t>National Galleries of Scotland</t>
  </si>
  <si>
    <t>CPIDNLS075 National Library of Scotland</t>
  </si>
  <si>
    <t>CPIDNLS075</t>
  </si>
  <si>
    <t>NLS075</t>
  </si>
  <si>
    <t>National Library of Scotland</t>
  </si>
  <si>
    <t>CPIDNMU075 National Museums of Scotland</t>
  </si>
  <si>
    <t>CPIDNMU075</t>
  </si>
  <si>
    <t>NMU075</t>
  </si>
  <si>
    <t>National Museums of Scotland</t>
  </si>
  <si>
    <t>CPIDNRS075 National Records of Scotland</t>
  </si>
  <si>
    <t>CPIDNRS075</t>
  </si>
  <si>
    <t>NRS075</t>
  </si>
  <si>
    <t>National Records of Scotland</t>
  </si>
  <si>
    <t>CPIDPFS075 Crown Office &amp; Procurator Fiscal Svc - Scotland</t>
  </si>
  <si>
    <t>CPIDPFS075</t>
  </si>
  <si>
    <t>PFS075</t>
  </si>
  <si>
    <t>Crown Office &amp; Procurator Fiscal Svc - Scotland</t>
  </si>
  <si>
    <t>CPIDRBG075 Royal Botanic Garden Edinburgh</t>
  </si>
  <si>
    <t>CPIDRBG075</t>
  </si>
  <si>
    <t>RBG075</t>
  </si>
  <si>
    <t>Royal Botanic Garden Edinburgh</t>
  </si>
  <si>
    <t>CPIDS200XX Scottish Fire and Rescue Service</t>
  </si>
  <si>
    <t>CPIDS200XX</t>
  </si>
  <si>
    <t>S200XX</t>
  </si>
  <si>
    <t>Scottish Fire and Rescue Service</t>
  </si>
  <si>
    <t>CPIDSCT075 Scottish Forestry</t>
  </si>
  <si>
    <t>CPIDSCT075</t>
  </si>
  <si>
    <t>SCT075</t>
  </si>
  <si>
    <t>Scottish Forestry</t>
  </si>
  <si>
    <t>CPIDSCT075 Scottish Government</t>
  </si>
  <si>
    <t>Scottish Government</t>
  </si>
  <si>
    <t>CPIDSDS075 Skills Development Scotland</t>
  </si>
  <si>
    <t>CPIDSDS075</t>
  </si>
  <si>
    <t>SDS075</t>
  </si>
  <si>
    <t>Skills Development Scotland</t>
  </si>
  <si>
    <t>CPIDSEN075 Scottish Enterprise</t>
  </si>
  <si>
    <t>CPIDSEN075</t>
  </si>
  <si>
    <t>SEN075</t>
  </si>
  <si>
    <t>Scottish Enterprise</t>
  </si>
  <si>
    <t>CPIDSFC075 Scottish Funding Council</t>
  </si>
  <si>
    <t>CPIDSFC075</t>
  </si>
  <si>
    <t>SFC075</t>
  </si>
  <si>
    <t>Scottish Funding Council</t>
  </si>
  <si>
    <t>CPIDSFE075 Scottish Further Education</t>
  </si>
  <si>
    <t>CPIDSFE075</t>
  </si>
  <si>
    <t>SFE075</t>
  </si>
  <si>
    <t>Scottish Further Education</t>
  </si>
  <si>
    <t>CPIDSNH075 Scottish Natural Heritage</t>
  </si>
  <si>
    <t>CPIDSNH075</t>
  </si>
  <si>
    <t>SNH075</t>
  </si>
  <si>
    <t>Scottish Natural Heritage</t>
  </si>
  <si>
    <t>CPIDSPA075 Scottish Police Authority</t>
  </si>
  <si>
    <t>CPIDSPA075</t>
  </si>
  <si>
    <t>SPA075</t>
  </si>
  <si>
    <t>Scottish Police Authority</t>
  </si>
  <si>
    <t>CPIDSPF075 SportScotland National Lottery Distribution Fund</t>
  </si>
  <si>
    <t>CPIDSPF075</t>
  </si>
  <si>
    <t>SPF075</t>
  </si>
  <si>
    <t>SportScotland National Lottery Distribution Fund</t>
  </si>
  <si>
    <t>CPIDSPS075 SportScotland</t>
  </si>
  <si>
    <t>CPIDSPS075</t>
  </si>
  <si>
    <t>SPS075</t>
  </si>
  <si>
    <t>SportScotland</t>
  </si>
  <si>
    <t>CPIDSQA075 Scottish Qualifications Authority</t>
  </si>
  <si>
    <t>CPIDSQA075</t>
  </si>
  <si>
    <t>SQA075</t>
  </si>
  <si>
    <t>Scottish Qualifications Authority</t>
  </si>
  <si>
    <t>CPIDSSO075 Scottish Social Services Council</t>
  </si>
  <si>
    <t>CPIDSSO075</t>
  </si>
  <si>
    <t>SSO075</t>
  </si>
  <si>
    <t>Scottish Social Services Council</t>
  </si>
  <si>
    <t>CPIDSTB075 Visit Scotland</t>
  </si>
  <si>
    <t>CPIDSTB075</t>
  </si>
  <si>
    <t>STB075</t>
  </si>
  <si>
    <t>Visit Scotland</t>
  </si>
  <si>
    <t>CPIDCPS016 The Crown Prosecution Service</t>
  </si>
  <si>
    <t>CPIDCPS016</t>
  </si>
  <si>
    <t>CPS016</t>
  </si>
  <si>
    <t>The Crown Prosecution Service</t>
  </si>
  <si>
    <t>CPIDWOF091 Wales Office</t>
  </si>
  <si>
    <t>CPIDWOF091</t>
  </si>
  <si>
    <t>WOF091</t>
  </si>
  <si>
    <t>Wales Office</t>
  </si>
  <si>
    <t>CPIDWCF854 Welsh Consolidated Fund</t>
  </si>
  <si>
    <t>CPIDWCF854</t>
  </si>
  <si>
    <t>WCF854</t>
  </si>
  <si>
    <t>Welsh Consolidated Fund</t>
  </si>
  <si>
    <t>Welsh Central Fund</t>
  </si>
  <si>
    <t>CPIDACW048 Arts Council of Wales Lottery</t>
  </si>
  <si>
    <t>CPIDACW048</t>
  </si>
  <si>
    <t>ACW048</t>
  </si>
  <si>
    <t>Arts Council of Wales Lottery</t>
  </si>
  <si>
    <t>Welsh Central Government</t>
  </si>
  <si>
    <t>CPIDACW090 Arts Council of Wales</t>
  </si>
  <si>
    <t>CPIDACW090</t>
  </si>
  <si>
    <t>ACW090</t>
  </si>
  <si>
    <t>Arts Council of Wales</t>
  </si>
  <si>
    <t>CPIDCLW090 Social Care Wales</t>
  </si>
  <si>
    <t>CPIDCLW090</t>
  </si>
  <si>
    <t>CLW090</t>
  </si>
  <si>
    <t>Social Care Wales</t>
  </si>
  <si>
    <t>CPIDDHC090 Digital Health and Care Wales</t>
  </si>
  <si>
    <t>CPIDDHC090</t>
  </si>
  <si>
    <t>DHC090</t>
  </si>
  <si>
    <t>Digital Health and Care Wales</t>
  </si>
  <si>
    <t>CPIDHEI090 Health Education and Improvement Wales</t>
  </si>
  <si>
    <t>CPIDHEI090</t>
  </si>
  <si>
    <t>HEI090</t>
  </si>
  <si>
    <t>Health Education and Improvement Wales</t>
  </si>
  <si>
    <t>CPIDHFW090 Higher Education Funding Council for Wales</t>
  </si>
  <si>
    <t>CPIDHFW090</t>
  </si>
  <si>
    <t>HFW090</t>
  </si>
  <si>
    <t>Higher Education Funding Council for Wales</t>
  </si>
  <si>
    <t>CPIDNLW090 National Library of Wales</t>
  </si>
  <si>
    <t>CPIDNLW090</t>
  </si>
  <si>
    <t>NLW090</t>
  </si>
  <si>
    <t>National Library of Wales</t>
  </si>
  <si>
    <t>CPIDNMW090 National Museums and Galleries of Wales</t>
  </si>
  <si>
    <t>CPIDNMW090</t>
  </si>
  <si>
    <t>NMW090</t>
  </si>
  <si>
    <t>National Museums and Galleries of Wales</t>
  </si>
  <si>
    <t>CPIDNRW090 Natural Resources Wales</t>
  </si>
  <si>
    <t>CPIDNRW090</t>
  </si>
  <si>
    <t>NRW090</t>
  </si>
  <si>
    <t>Natural Resources Wales</t>
  </si>
  <si>
    <t>CPIDSCL090 Sport Wales National Lottery</t>
  </si>
  <si>
    <t>CPIDSCL090</t>
  </si>
  <si>
    <t>SCL090</t>
  </si>
  <si>
    <t>Sport Wales National Lottery</t>
  </si>
  <si>
    <t>CPIDSCW090 Sport Wales</t>
  </si>
  <si>
    <t>CPIDSCW090</t>
  </si>
  <si>
    <t>SCW090</t>
  </si>
  <si>
    <t>Sport Wales</t>
  </si>
  <si>
    <t>CPIDWAG090 Welsh Government</t>
  </si>
  <si>
    <t>CPIDWAG090</t>
  </si>
  <si>
    <t>WAG090</t>
  </si>
  <si>
    <t>Welsh Government</t>
  </si>
  <si>
    <t>CPIDWOB001 Careers Wales Dewis Gyrfa Ltd</t>
  </si>
  <si>
    <t>CPIDWOB001</t>
  </si>
  <si>
    <t>WOB001</t>
  </si>
  <si>
    <t>Careers Wales Dewis Gyrfa Ltd</t>
  </si>
  <si>
    <t>CPIDWOB003 Development Bank of Wales Plc</t>
  </si>
  <si>
    <t>CPIDWOB003</t>
  </si>
  <si>
    <t>WOB003</t>
  </si>
  <si>
    <t>Development Bank of Wales Plc</t>
  </si>
  <si>
    <t>CPIDWTR090 Transport for Wales Limited</t>
  </si>
  <si>
    <t>CPIDWTR090</t>
  </si>
  <si>
    <t>WTR090</t>
  </si>
  <si>
    <t>Transport for Wales Limited</t>
  </si>
  <si>
    <t>CPIDWNHT13 Velindre NHS Trust</t>
  </si>
  <si>
    <t>CPIDWNHT13</t>
  </si>
  <si>
    <t>WNHT13</t>
  </si>
  <si>
    <t>Velindre NHS Trust</t>
  </si>
  <si>
    <t>CPIDWNHT14 Welsh Ambulance Service NHS Trust</t>
  </si>
  <si>
    <t>CPIDWNHT14</t>
  </si>
  <si>
    <t>WNHT14</t>
  </si>
  <si>
    <t>Welsh Ambulance Service NHS Trust</t>
  </si>
  <si>
    <t>CPIDWNHT15 Public Health Wales NHS Trust</t>
  </si>
  <si>
    <t>CPIDWNHT15</t>
  </si>
  <si>
    <t>WNHT15</t>
  </si>
  <si>
    <t>Public Health Wales NHS Trust</t>
  </si>
  <si>
    <t>CPIDE0101X Bath &amp; North East Somerset Council</t>
  </si>
  <si>
    <t>CPIDE0101X</t>
  </si>
  <si>
    <t>E0101X</t>
  </si>
  <si>
    <t>Bath &amp; North East Somerset Council</t>
  </si>
  <si>
    <t>English Local Government</t>
  </si>
  <si>
    <t>CPIDE0102X Bristol City Council</t>
  </si>
  <si>
    <t>CPIDE0102X</t>
  </si>
  <si>
    <t>E0102X</t>
  </si>
  <si>
    <t>Bristol City Council</t>
  </si>
  <si>
    <t>CPIDE0103X South Gloucestershire Council</t>
  </si>
  <si>
    <t>CPIDE0103X</t>
  </si>
  <si>
    <t>E0103X</t>
  </si>
  <si>
    <t>South Gloucestershire Council</t>
  </si>
  <si>
    <t>CPIDE0104X North Somerset Council</t>
  </si>
  <si>
    <t>CPIDE0104X</t>
  </si>
  <si>
    <t>E0104X</t>
  </si>
  <si>
    <t>North Somerset Council</t>
  </si>
  <si>
    <t>CPIDE0201X Luton Borough Council</t>
  </si>
  <si>
    <t>CPIDE0201X</t>
  </si>
  <si>
    <t>E0201X</t>
  </si>
  <si>
    <t>Luton Borough Council</t>
  </si>
  <si>
    <t>CPIDE0202X Bedford Unitary Authority</t>
  </si>
  <si>
    <t>CPIDE0202X</t>
  </si>
  <si>
    <t>E0202X</t>
  </si>
  <si>
    <t>Bedford Unitary Authority</t>
  </si>
  <si>
    <t>CPIDE0203X Central Bedfordshire Unitary Authority</t>
  </si>
  <si>
    <t>CPIDE0203X</t>
  </si>
  <si>
    <t>E0203X</t>
  </si>
  <si>
    <t>Central Bedfordshire Unitary Authority</t>
  </si>
  <si>
    <t>CPIDE0301X Bracknell Forest Borough Council</t>
  </si>
  <si>
    <t>CPIDE0301X</t>
  </si>
  <si>
    <t>E0301X</t>
  </si>
  <si>
    <t>Bracknell Forest Borough Council</t>
  </si>
  <si>
    <t>CPIDE0302X West Berkshire Council</t>
  </si>
  <si>
    <t>CPIDE0302X</t>
  </si>
  <si>
    <t>E0302X</t>
  </si>
  <si>
    <t>West Berkshire Council</t>
  </si>
  <si>
    <t>CPIDE0303X Reading Borough Council</t>
  </si>
  <si>
    <t>CPIDE0303X</t>
  </si>
  <si>
    <t>E0303X</t>
  </si>
  <si>
    <t>Reading Borough Council</t>
  </si>
  <si>
    <t>CPIDE0304X Slough Borough Council</t>
  </si>
  <si>
    <t>CPIDE0304X</t>
  </si>
  <si>
    <t>E0304X</t>
  </si>
  <si>
    <t>Slough Borough Council</t>
  </si>
  <si>
    <t>CPIDE0305X Windsor and Maidenhead (Royal Borough of)</t>
  </si>
  <si>
    <t>CPIDE0305X</t>
  </si>
  <si>
    <t>E0305X</t>
  </si>
  <si>
    <t>Windsor and Maidenhead (Royal Borough of)</t>
  </si>
  <si>
    <t>CPIDE0306X Wokingham Council</t>
  </si>
  <si>
    <t>CPIDE0306X</t>
  </si>
  <si>
    <t>E0306X</t>
  </si>
  <si>
    <t>Wokingham Council</t>
  </si>
  <si>
    <t>CPIDE0401X Milton Keynes Council</t>
  </si>
  <si>
    <t>CPIDE0401X</t>
  </si>
  <si>
    <t>E0401X</t>
  </si>
  <si>
    <t>Milton Keynes Council</t>
  </si>
  <si>
    <t>CPIDE0430X Buckinghamshire Council</t>
  </si>
  <si>
    <t>CPIDE0430X</t>
  </si>
  <si>
    <t>E0430X</t>
  </si>
  <si>
    <t>Buckinghamshire Council</t>
  </si>
  <si>
    <t>CPIDE0501X Peterborough City Council</t>
  </si>
  <si>
    <t>CPIDE0501X</t>
  </si>
  <si>
    <t>E0501X</t>
  </si>
  <si>
    <t>Peterborough City Council</t>
  </si>
  <si>
    <t>CPIDE0521X Cambridgeshire County Council</t>
  </si>
  <si>
    <t>CPIDE0521X</t>
  </si>
  <si>
    <t>E0521X</t>
  </si>
  <si>
    <t>Cambridgeshire County Council</t>
  </si>
  <si>
    <t>CPIDE0531X Cambridge City Council</t>
  </si>
  <si>
    <t>CPIDE0531X</t>
  </si>
  <si>
    <t>E0531X</t>
  </si>
  <si>
    <t>Cambridge City Council</t>
  </si>
  <si>
    <t>CPIDE0532X East Cambridgeshire District Council</t>
  </si>
  <si>
    <t>CPIDE0532X</t>
  </si>
  <si>
    <t>E0532X</t>
  </si>
  <si>
    <t>East Cambridgeshire District Council</t>
  </si>
  <si>
    <t>CPIDE0533X Fenland District Council</t>
  </si>
  <si>
    <t>CPIDE0533X</t>
  </si>
  <si>
    <t>E0533X</t>
  </si>
  <si>
    <t>Fenland District Council</t>
  </si>
  <si>
    <t>CPIDE0536X South Cambridgeshire District Council</t>
  </si>
  <si>
    <t>CPIDE0536X</t>
  </si>
  <si>
    <t>E0536X</t>
  </si>
  <si>
    <t>South Cambridgeshire District Council</t>
  </si>
  <si>
    <t>CPIDE0551X Huntingdonshire District Council</t>
  </si>
  <si>
    <t>CPIDE0551X</t>
  </si>
  <si>
    <t>E0551X</t>
  </si>
  <si>
    <t>Huntingdonshire District Council</t>
  </si>
  <si>
    <t>CPIDE0601X Halton Borough Council</t>
  </si>
  <si>
    <t>CPIDE0601X</t>
  </si>
  <si>
    <t>E0601X</t>
  </si>
  <si>
    <t>Halton Borough Council</t>
  </si>
  <si>
    <t>CPIDE0602X Warrington Borough Council</t>
  </si>
  <si>
    <t>CPIDE0602X</t>
  </si>
  <si>
    <t>E0602X</t>
  </si>
  <si>
    <t>Warrington Borough Council</t>
  </si>
  <si>
    <t>CPIDE0603X Cheshire East Unitary Authority</t>
  </si>
  <si>
    <t>CPIDE0603X</t>
  </si>
  <si>
    <t>E0603X</t>
  </si>
  <si>
    <t>Cheshire East Unitary Authority</t>
  </si>
  <si>
    <t>CPIDE0604X Cheshire West and Chester Unitary Authority</t>
  </si>
  <si>
    <t>CPIDE0604X</t>
  </si>
  <si>
    <t>E0604X</t>
  </si>
  <si>
    <t>Cheshire West and Chester Unitary Authority</t>
  </si>
  <si>
    <t>CPIDE0701X Hartlepool Borough Council</t>
  </si>
  <si>
    <t>CPIDE0701X</t>
  </si>
  <si>
    <t>E0701X</t>
  </si>
  <si>
    <t>Hartlepool Borough Council</t>
  </si>
  <si>
    <t>CPIDE0702X Middlesbrough Council</t>
  </si>
  <si>
    <t>CPIDE0702X</t>
  </si>
  <si>
    <t>E0702X</t>
  </si>
  <si>
    <t>Middlesbrough Council</t>
  </si>
  <si>
    <t>CPIDE0703X Redcar and Cleveland Borough Council</t>
  </si>
  <si>
    <t>CPIDE0703X</t>
  </si>
  <si>
    <t>E0703X</t>
  </si>
  <si>
    <t>Redcar and Cleveland Borough Council</t>
  </si>
  <si>
    <t>CPIDE0704X Stockton-on-Tees Borough Council</t>
  </si>
  <si>
    <t>CPIDE0704X</t>
  </si>
  <si>
    <t>E0704X</t>
  </si>
  <si>
    <t>Stockton-on-Tees Borough Council</t>
  </si>
  <si>
    <t>CPIDE0801X Cornwall Unitary Authority</t>
  </si>
  <si>
    <t>CPIDE0801X</t>
  </si>
  <si>
    <t>E0801X</t>
  </si>
  <si>
    <t>Cornwall Unitary Authority</t>
  </si>
  <si>
    <t>CPIDE0920X Cumbria County Council</t>
  </si>
  <si>
    <t>CPIDE0920X</t>
  </si>
  <si>
    <t>E0920X</t>
  </si>
  <si>
    <t>Cumbria County Council</t>
  </si>
  <si>
    <t>CPIDE0931X Allerdale Borough Council</t>
  </si>
  <si>
    <t>CPIDE0931X</t>
  </si>
  <si>
    <t>E0931X</t>
  </si>
  <si>
    <t>Allerdale Borough Council</t>
  </si>
  <si>
    <t>CPIDE0932X Barrow-in-Furness Borough Council</t>
  </si>
  <si>
    <t>CPIDE0932X</t>
  </si>
  <si>
    <t>E0932X</t>
  </si>
  <si>
    <t>Barrow-in-Furness Borough Council</t>
  </si>
  <si>
    <t>CPIDE0933X Carlisle City Council</t>
  </si>
  <si>
    <t>CPIDE0933X</t>
  </si>
  <si>
    <t>E0933X</t>
  </si>
  <si>
    <t>Carlisle City Council</t>
  </si>
  <si>
    <t>CPIDE0934X Copeland Borough Council</t>
  </si>
  <si>
    <t>CPIDE0934X</t>
  </si>
  <si>
    <t>E0934X</t>
  </si>
  <si>
    <t>Copeland Borough Council</t>
  </si>
  <si>
    <t>CPIDE0935X Eden District Council</t>
  </si>
  <si>
    <t>CPIDE0935X</t>
  </si>
  <si>
    <t>E0935X</t>
  </si>
  <si>
    <t>Eden District Council</t>
  </si>
  <si>
    <t>CPIDE0936X South Lakeland District Council</t>
  </si>
  <si>
    <t>CPIDE0936X</t>
  </si>
  <si>
    <t>E0936X</t>
  </si>
  <si>
    <t>South Lakeland District Council</t>
  </si>
  <si>
    <t>CPIDE1001X Derby City Council</t>
  </si>
  <si>
    <t>CPIDE1001X</t>
  </si>
  <si>
    <t>E1001X</t>
  </si>
  <si>
    <t>Derby City Council</t>
  </si>
  <si>
    <t>CPIDE1021X Derbyshire County Council</t>
  </si>
  <si>
    <t>CPIDE1021X</t>
  </si>
  <si>
    <t>E1021X</t>
  </si>
  <si>
    <t>Derbyshire County Council</t>
  </si>
  <si>
    <t>CPIDE1031X Amber Valley Borough Council</t>
  </si>
  <si>
    <t>CPIDE1031X</t>
  </si>
  <si>
    <t>E1031X</t>
  </si>
  <si>
    <t>Amber Valley Borough Council</t>
  </si>
  <si>
    <t>CPIDE1032X Bolsover District Council</t>
  </si>
  <si>
    <t>CPIDE1032X</t>
  </si>
  <si>
    <t>E1032X</t>
  </si>
  <si>
    <t>Bolsover District Council</t>
  </si>
  <si>
    <t>CPIDE1033X Chesterfield Borough Council</t>
  </si>
  <si>
    <t>CPIDE1033X</t>
  </si>
  <si>
    <t>E1033X</t>
  </si>
  <si>
    <t>Chesterfield Borough Council</t>
  </si>
  <si>
    <t>CPIDE1035X Derbyshire Dales District Council</t>
  </si>
  <si>
    <t>CPIDE1035X</t>
  </si>
  <si>
    <t>E1035X</t>
  </si>
  <si>
    <t>Derbyshire Dales District Council</t>
  </si>
  <si>
    <t>CPIDE1036X Erewash Borough Council</t>
  </si>
  <si>
    <t>CPIDE1036X</t>
  </si>
  <si>
    <t>E1036X</t>
  </si>
  <si>
    <t>Erewash Borough Council</t>
  </si>
  <si>
    <t>CPIDE1037X High Peak Borough Council</t>
  </si>
  <si>
    <t>CPIDE1037X</t>
  </si>
  <si>
    <t>E1037X</t>
  </si>
  <si>
    <t>High Peak Borough Council</t>
  </si>
  <si>
    <t>CPIDE1038X North East Derbyshire District Council</t>
  </si>
  <si>
    <t>CPIDE1038X</t>
  </si>
  <si>
    <t>E1038X</t>
  </si>
  <si>
    <t>North East Derbyshire District Council</t>
  </si>
  <si>
    <t>CPIDE1039X South Derbyshire District Council</t>
  </si>
  <si>
    <t>CPIDE1039X</t>
  </si>
  <si>
    <t>E1039X</t>
  </si>
  <si>
    <t>South Derbyshire District Council</t>
  </si>
  <si>
    <t>CPIDE1101X Plymouth City Council</t>
  </si>
  <si>
    <t>CPIDE1101X</t>
  </si>
  <si>
    <t>E1101X</t>
  </si>
  <si>
    <t>Plymouth City Council</t>
  </si>
  <si>
    <t>CPIDE1102X Torbay Council</t>
  </si>
  <si>
    <t>CPIDE1102X</t>
  </si>
  <si>
    <t>E1102X</t>
  </si>
  <si>
    <t>Torbay Council</t>
  </si>
  <si>
    <t>CPIDE1121X Devon County Council</t>
  </si>
  <si>
    <t>CPIDE1121X</t>
  </si>
  <si>
    <t>E1121X</t>
  </si>
  <si>
    <t>Devon County Council</t>
  </si>
  <si>
    <t>CPIDE1131X East Devon District Council</t>
  </si>
  <si>
    <t>CPIDE1131X</t>
  </si>
  <si>
    <t>E1131X</t>
  </si>
  <si>
    <t>East Devon District Council</t>
  </si>
  <si>
    <t>CPIDE1132X Exeter City Council</t>
  </si>
  <si>
    <t>CPIDE1132X</t>
  </si>
  <si>
    <t>E1132X</t>
  </si>
  <si>
    <t>Exeter City Council</t>
  </si>
  <si>
    <t>CPIDE1133X Mid Devon District Council</t>
  </si>
  <si>
    <t>CPIDE1133X</t>
  </si>
  <si>
    <t>E1133X</t>
  </si>
  <si>
    <t>Mid Devon District Council</t>
  </si>
  <si>
    <t>CPIDE1134X North Devon District Council</t>
  </si>
  <si>
    <t>CPIDE1134X</t>
  </si>
  <si>
    <t>E1134X</t>
  </si>
  <si>
    <t>North Devon District Council</t>
  </si>
  <si>
    <t>CPIDE1136X South Hams District Council</t>
  </si>
  <si>
    <t>CPIDE1136X</t>
  </si>
  <si>
    <t>E1136X</t>
  </si>
  <si>
    <t>South Hams District Council</t>
  </si>
  <si>
    <t>CPIDE1137X Teignbridge District Council</t>
  </si>
  <si>
    <t>CPIDE1137X</t>
  </si>
  <si>
    <t>E1137X</t>
  </si>
  <si>
    <t>Teignbridge District Council</t>
  </si>
  <si>
    <t>CPIDE1139X Torridge District Council</t>
  </si>
  <si>
    <t>CPIDE1139X</t>
  </si>
  <si>
    <t>E1139X</t>
  </si>
  <si>
    <t>Torridge District Council</t>
  </si>
  <si>
    <t>CPIDE1140X West Devon Borough Council</t>
  </si>
  <si>
    <t>CPIDE1140X</t>
  </si>
  <si>
    <t>E1140X</t>
  </si>
  <si>
    <t>West Devon Borough Council</t>
  </si>
  <si>
    <t>CPIDE1203X Bournemouth, Christchurch and Poole Council</t>
  </si>
  <si>
    <t>CPIDE1203X</t>
  </si>
  <si>
    <t>E1203X</t>
  </si>
  <si>
    <t>Bournemouth, Christchurch and Poole Council</t>
  </si>
  <si>
    <t>CPIDE1239X Dorset Council</t>
  </si>
  <si>
    <t>CPIDE1239X</t>
  </si>
  <si>
    <t>E1239X</t>
  </si>
  <si>
    <t>Dorset Council</t>
  </si>
  <si>
    <t>CPIDE1301X Darlington Borough Council</t>
  </si>
  <si>
    <t>CPIDE1301X</t>
  </si>
  <si>
    <t>E1301X</t>
  </si>
  <si>
    <t>Darlington Borough Council</t>
  </si>
  <si>
    <t>CPIDE1302X County Durham Unitary Authority</t>
  </si>
  <si>
    <t>CPIDE1302X</t>
  </si>
  <si>
    <t>E1302X</t>
  </si>
  <si>
    <t>County Durham Unitary Authority</t>
  </si>
  <si>
    <t>CPIDE1401X Brighton &amp; Hove City Council</t>
  </si>
  <si>
    <t>CPIDE1401X</t>
  </si>
  <si>
    <t>E1401X</t>
  </si>
  <si>
    <t>Brighton &amp; Hove City Council</t>
  </si>
  <si>
    <t>CPIDE1421X East Sussex County Council</t>
  </si>
  <si>
    <t>CPIDE1421X</t>
  </si>
  <si>
    <t>E1421X</t>
  </si>
  <si>
    <t>East Sussex County Council</t>
  </si>
  <si>
    <t>CPIDE1432X Eastbourne Borough Council</t>
  </si>
  <si>
    <t>CPIDE1432X</t>
  </si>
  <si>
    <t>E1432X</t>
  </si>
  <si>
    <t>Eastbourne Borough Council</t>
  </si>
  <si>
    <t>CPIDE1433X Hastings Borough Council</t>
  </si>
  <si>
    <t>CPIDE1433X</t>
  </si>
  <si>
    <t>E1433X</t>
  </si>
  <si>
    <t>Hastings Borough Council</t>
  </si>
  <si>
    <t>CPIDE1435X Lewes District Council</t>
  </si>
  <si>
    <t>CPIDE1435X</t>
  </si>
  <si>
    <t>E1435X</t>
  </si>
  <si>
    <t>Lewes District Council</t>
  </si>
  <si>
    <t>CPIDE1436X Rother District Council</t>
  </si>
  <si>
    <t>CPIDE1436X</t>
  </si>
  <si>
    <t>E1436X</t>
  </si>
  <si>
    <t>Rother District Council</t>
  </si>
  <si>
    <t>CPIDE1437X Wealden District Council</t>
  </si>
  <si>
    <t>CPIDE1437X</t>
  </si>
  <si>
    <t>E1437X</t>
  </si>
  <si>
    <t>Wealden District Council</t>
  </si>
  <si>
    <t>CPIDE1501X Southend-on-Sea Borough Council</t>
  </si>
  <si>
    <t>CPIDE1501X</t>
  </si>
  <si>
    <t>E1501X</t>
  </si>
  <si>
    <t>Southend-on-Sea Borough Council</t>
  </si>
  <si>
    <t>CPIDE1502X Thurrock Borough Council</t>
  </si>
  <si>
    <t>CPIDE1502X</t>
  </si>
  <si>
    <t>E1502X</t>
  </si>
  <si>
    <t>Thurrock Borough Council</t>
  </si>
  <si>
    <t>CPIDE1521X Essex County Council</t>
  </si>
  <si>
    <t>CPIDE1521X</t>
  </si>
  <si>
    <t>E1521X</t>
  </si>
  <si>
    <t>Essex County Council</t>
  </si>
  <si>
    <t>CPIDE1531X Basildon District Council</t>
  </si>
  <si>
    <t>CPIDE1531X</t>
  </si>
  <si>
    <t>E1531X</t>
  </si>
  <si>
    <t>Basildon District Council</t>
  </si>
  <si>
    <t>CPIDE1532X Braintree District Council</t>
  </si>
  <si>
    <t>CPIDE1532X</t>
  </si>
  <si>
    <t>E1532X</t>
  </si>
  <si>
    <t>Braintree District Council</t>
  </si>
  <si>
    <t>CPIDE1533X Brentwood Borough Council</t>
  </si>
  <si>
    <t>CPIDE1533X</t>
  </si>
  <si>
    <t>E1533X</t>
  </si>
  <si>
    <t>Brentwood Borough Council</t>
  </si>
  <si>
    <t>CPIDE1534X Castle Point Borough Council</t>
  </si>
  <si>
    <t>CPIDE1534X</t>
  </si>
  <si>
    <t>E1534X</t>
  </si>
  <si>
    <t>Castle Point Borough Council</t>
  </si>
  <si>
    <t>CPIDE1535X Chelmsford Borough Council</t>
  </si>
  <si>
    <t>CPIDE1535X</t>
  </si>
  <si>
    <t>E1535X</t>
  </si>
  <si>
    <t>Chelmsford Borough Council</t>
  </si>
  <si>
    <t>CPIDE1536X Colchester Borough Council</t>
  </si>
  <si>
    <t>CPIDE1536X</t>
  </si>
  <si>
    <t>E1536X</t>
  </si>
  <si>
    <t>Colchester Borough Council</t>
  </si>
  <si>
    <t>CPIDE1537X Epping Forest District Council</t>
  </si>
  <si>
    <t>CPIDE1537X</t>
  </si>
  <si>
    <t>E1537X</t>
  </si>
  <si>
    <t>Epping Forest District Council</t>
  </si>
  <si>
    <t>CPIDE1538X Harlow District Council</t>
  </si>
  <si>
    <t>CPIDE1538X</t>
  </si>
  <si>
    <t>E1538X</t>
  </si>
  <si>
    <t>Harlow District Council</t>
  </si>
  <si>
    <t>CPIDE1539X Maldon District Council</t>
  </si>
  <si>
    <t>CPIDE1539X</t>
  </si>
  <si>
    <t>E1539X</t>
  </si>
  <si>
    <t>Maldon District Council</t>
  </si>
  <si>
    <t>CPIDE1540X Rochford District Council</t>
  </si>
  <si>
    <t>CPIDE1540X</t>
  </si>
  <si>
    <t>E1540X</t>
  </si>
  <si>
    <t>Rochford District Council</t>
  </si>
  <si>
    <t>CPIDE1542X Tendring District Council</t>
  </si>
  <si>
    <t>CPIDE1542X</t>
  </si>
  <si>
    <t>E1542X</t>
  </si>
  <si>
    <t>Tendring District Council</t>
  </si>
  <si>
    <t>CPIDE1544X Uttlesford District Council</t>
  </si>
  <si>
    <t>CPIDE1544X</t>
  </si>
  <si>
    <t>E1544X</t>
  </si>
  <si>
    <t>Uttlesford District Council</t>
  </si>
  <si>
    <t>CPIDE1620X Gloucestershire County Council</t>
  </si>
  <si>
    <t>CPIDE1620X</t>
  </si>
  <si>
    <t>E1620X</t>
  </si>
  <si>
    <t>Gloucestershire County Council</t>
  </si>
  <si>
    <t>CPIDE1631X Cheltenham Borough Council</t>
  </si>
  <si>
    <t>CPIDE1631X</t>
  </si>
  <si>
    <t>E1631X</t>
  </si>
  <si>
    <t>Cheltenham Borough Council</t>
  </si>
  <si>
    <t>CPIDE1632X Cotswold District Council</t>
  </si>
  <si>
    <t>CPIDE1632X</t>
  </si>
  <si>
    <t>E1632X</t>
  </si>
  <si>
    <t>Cotswold District Council</t>
  </si>
  <si>
    <t>CPIDE1633X Forest of Dean District Council</t>
  </si>
  <si>
    <t>CPIDE1633X</t>
  </si>
  <si>
    <t>E1633X</t>
  </si>
  <si>
    <t>Forest of Dean District Council</t>
  </si>
  <si>
    <t>CPIDE1634X Gloucester City Council</t>
  </si>
  <si>
    <t>CPIDE1634X</t>
  </si>
  <si>
    <t>E1634X</t>
  </si>
  <si>
    <t>Gloucester City Council</t>
  </si>
  <si>
    <t>CPIDE1635X Stroud District Council</t>
  </si>
  <si>
    <t>CPIDE1635X</t>
  </si>
  <si>
    <t>E1635X</t>
  </si>
  <si>
    <t>Stroud District Council</t>
  </si>
  <si>
    <t>CPIDE1636X Tewkesbury Borough Council</t>
  </si>
  <si>
    <t>CPIDE1636X</t>
  </si>
  <si>
    <t>E1636X</t>
  </si>
  <si>
    <t>Tewkesbury Borough Council</t>
  </si>
  <si>
    <t>CPIDE1701X Portsmouth City Council</t>
  </si>
  <si>
    <t>CPIDE1701X</t>
  </si>
  <si>
    <t>E1701X</t>
  </si>
  <si>
    <t>Portsmouth City Council</t>
  </si>
  <si>
    <t>CPIDE1702X Southampton City Council</t>
  </si>
  <si>
    <t>CPIDE1702X</t>
  </si>
  <si>
    <t>E1702X</t>
  </si>
  <si>
    <t>Southampton City Council</t>
  </si>
  <si>
    <t>CPIDE1721X Hampshire County Council</t>
  </si>
  <si>
    <t>CPIDE1721X</t>
  </si>
  <si>
    <t>E1721X</t>
  </si>
  <si>
    <t>Hampshire County Council</t>
  </si>
  <si>
    <t>CPIDE1731X Basingstoke and Deane Borough Council</t>
  </si>
  <si>
    <t>CPIDE1731X</t>
  </si>
  <si>
    <t>E1731X</t>
  </si>
  <si>
    <t>Basingstoke and Deane Borough Council</t>
  </si>
  <si>
    <t>CPIDE1732X East Hampshire District Council</t>
  </si>
  <si>
    <t>CPIDE1732X</t>
  </si>
  <si>
    <t>E1732X</t>
  </si>
  <si>
    <t>East Hampshire District Council</t>
  </si>
  <si>
    <t>CPIDE1733X Eastleigh Borough Council</t>
  </si>
  <si>
    <t>CPIDE1733X</t>
  </si>
  <si>
    <t>E1733X</t>
  </si>
  <si>
    <t>Eastleigh Borough Council</t>
  </si>
  <si>
    <t>CPIDE1734X Fareham Borough Council</t>
  </si>
  <si>
    <t>CPIDE1734X</t>
  </si>
  <si>
    <t>E1734X</t>
  </si>
  <si>
    <t>Fareham Borough Council</t>
  </si>
  <si>
    <t>CPIDE1735X Gosport Borough Council</t>
  </si>
  <si>
    <t>CPIDE1735X</t>
  </si>
  <si>
    <t>E1735X</t>
  </si>
  <si>
    <t>Gosport Borough Council</t>
  </si>
  <si>
    <t>CPIDE1736X Hart District Council</t>
  </si>
  <si>
    <t>CPIDE1736X</t>
  </si>
  <si>
    <t>E1736X</t>
  </si>
  <si>
    <t>Hart District Council</t>
  </si>
  <si>
    <t>CPIDE1737X Havant Borough Council</t>
  </si>
  <si>
    <t>CPIDE1737X</t>
  </si>
  <si>
    <t>E1737X</t>
  </si>
  <si>
    <t>Havant Borough Council</t>
  </si>
  <si>
    <t>CPIDE1738X New Forest District Council</t>
  </si>
  <si>
    <t>CPIDE1738X</t>
  </si>
  <si>
    <t>E1738X</t>
  </si>
  <si>
    <t>New Forest District Council</t>
  </si>
  <si>
    <t>CPIDE1740X Rushmoor Borough Council</t>
  </si>
  <si>
    <t>CPIDE1740X</t>
  </si>
  <si>
    <t>E1740X</t>
  </si>
  <si>
    <t>Rushmoor Borough Council</t>
  </si>
  <si>
    <t>CPIDE1742X Test Valley Borough Council</t>
  </si>
  <si>
    <t>CPIDE1742X</t>
  </si>
  <si>
    <t>E1742X</t>
  </si>
  <si>
    <t>Test Valley Borough Council</t>
  </si>
  <si>
    <t>CPIDE1743X Winchester City Council</t>
  </si>
  <si>
    <t>CPIDE1743X</t>
  </si>
  <si>
    <t>E1743X</t>
  </si>
  <si>
    <t>Winchester City Council</t>
  </si>
  <si>
    <t>CPIDE1801X Herefordshire Council</t>
  </si>
  <si>
    <t>CPIDE1801X</t>
  </si>
  <si>
    <t>E1801X</t>
  </si>
  <si>
    <t>Herefordshire Council</t>
  </si>
  <si>
    <t>CPIDE1821X Worcestershire County Council</t>
  </si>
  <si>
    <t>CPIDE1821X</t>
  </si>
  <si>
    <t>E1821X</t>
  </si>
  <si>
    <t>Worcestershire County Council</t>
  </si>
  <si>
    <t>CPIDE1831X Bromsgrove District Council</t>
  </si>
  <si>
    <t>CPIDE1831X</t>
  </si>
  <si>
    <t>E1831X</t>
  </si>
  <si>
    <t>Bromsgrove District Council</t>
  </si>
  <si>
    <t>CPIDE1835X Redditch Borough Council</t>
  </si>
  <si>
    <t>CPIDE1835X</t>
  </si>
  <si>
    <t>E1835X</t>
  </si>
  <si>
    <t>Redditch Borough Council</t>
  </si>
  <si>
    <t>CPIDE1837X Worcester City Council</t>
  </si>
  <si>
    <t>CPIDE1837X</t>
  </si>
  <si>
    <t>E1837X</t>
  </si>
  <si>
    <t>Worcester City Council</t>
  </si>
  <si>
    <t>CPIDE1838X Wychavon District Council</t>
  </si>
  <si>
    <t>CPIDE1838X</t>
  </si>
  <si>
    <t>E1838X</t>
  </si>
  <si>
    <t>Wychavon District Council</t>
  </si>
  <si>
    <t>CPIDE1839X Wyre Forest District Council</t>
  </si>
  <si>
    <t>CPIDE1839X</t>
  </si>
  <si>
    <t>E1839X</t>
  </si>
  <si>
    <t>Wyre Forest District Council</t>
  </si>
  <si>
    <t>CPIDE1851X Malvern Hills District Council</t>
  </si>
  <si>
    <t>CPIDE1851X</t>
  </si>
  <si>
    <t>E1851X</t>
  </si>
  <si>
    <t>Malvern Hills District Council</t>
  </si>
  <si>
    <t>CPIDE1920X Hertfordshire County Council</t>
  </si>
  <si>
    <t>CPIDE1920X</t>
  </si>
  <si>
    <t>E1920X</t>
  </si>
  <si>
    <t>Hertfordshire County Council</t>
  </si>
  <si>
    <t>CPIDE1931X Broxbourne Borough Council</t>
  </si>
  <si>
    <t>CPIDE1931X</t>
  </si>
  <si>
    <t>E1931X</t>
  </si>
  <si>
    <t>Broxbourne Borough Council</t>
  </si>
  <si>
    <t>CPIDE1932X Dacorum Borough Council</t>
  </si>
  <si>
    <t>CPIDE1932X</t>
  </si>
  <si>
    <t>E1932X</t>
  </si>
  <si>
    <t>Dacorum Borough Council</t>
  </si>
  <si>
    <t>CPIDE1933X East Hertfordshire District Council</t>
  </si>
  <si>
    <t>CPIDE1933X</t>
  </si>
  <si>
    <t>E1933X</t>
  </si>
  <si>
    <t>East Hertfordshire District Council</t>
  </si>
  <si>
    <t>CPIDE1934X Hertsmere Borough Council</t>
  </si>
  <si>
    <t>CPIDE1934X</t>
  </si>
  <si>
    <t>E1934X</t>
  </si>
  <si>
    <t>Hertsmere Borough Council</t>
  </si>
  <si>
    <t>CPIDE1935X North Hertfordshire District Council</t>
  </si>
  <si>
    <t>CPIDE1935X</t>
  </si>
  <si>
    <t>E1935X</t>
  </si>
  <si>
    <t>North Hertfordshire District Council</t>
  </si>
  <si>
    <t>CPIDE1936X St Albans City and District Council</t>
  </si>
  <si>
    <t>CPIDE1936X</t>
  </si>
  <si>
    <t>E1936X</t>
  </si>
  <si>
    <t>St Albans City and District Council</t>
  </si>
  <si>
    <t>CPIDE1937X Stevenage Borough Council</t>
  </si>
  <si>
    <t>CPIDE1937X</t>
  </si>
  <si>
    <t>E1937X</t>
  </si>
  <si>
    <t>Stevenage Borough Council</t>
  </si>
  <si>
    <t>CPIDE1938X Three Rivers District Council</t>
  </si>
  <si>
    <t>CPIDE1938X</t>
  </si>
  <si>
    <t>E1938X</t>
  </si>
  <si>
    <t>Three Rivers District Council</t>
  </si>
  <si>
    <t>CPIDE1939X Watford Borough Council</t>
  </si>
  <si>
    <t>CPIDE1939X</t>
  </si>
  <si>
    <t>E1939X</t>
  </si>
  <si>
    <t>Watford Borough Council</t>
  </si>
  <si>
    <t>CPIDE1940X Welwyn Hatfield District Council</t>
  </si>
  <si>
    <t>CPIDE1940X</t>
  </si>
  <si>
    <t>E1940X</t>
  </si>
  <si>
    <t>Welwyn Hatfield District Council</t>
  </si>
  <si>
    <t>CPIDE2001X East Riding of Yorkshire Council</t>
  </si>
  <si>
    <t>CPIDE2001X</t>
  </si>
  <si>
    <t>E2001X</t>
  </si>
  <si>
    <t>East Riding of Yorkshire Council</t>
  </si>
  <si>
    <t>CPIDE2002X Kingston upon Hull City Council</t>
  </si>
  <si>
    <t>CPIDE2002X</t>
  </si>
  <si>
    <t>E2002X</t>
  </si>
  <si>
    <t>Kingston upon Hull City Council</t>
  </si>
  <si>
    <t>CPIDE2003X North East Lincolnshire Council</t>
  </si>
  <si>
    <t>CPIDE2003X</t>
  </si>
  <si>
    <t>E2003X</t>
  </si>
  <si>
    <t>North East Lincolnshire Council</t>
  </si>
  <si>
    <t>CPIDE2004X North Lincolnshire Council</t>
  </si>
  <si>
    <t>CPIDE2004X</t>
  </si>
  <si>
    <t>E2004X</t>
  </si>
  <si>
    <t>North Lincolnshire Council</t>
  </si>
  <si>
    <t>CPIDE2101X Isle of Wight Council</t>
  </si>
  <si>
    <t>CPIDE2101X</t>
  </si>
  <si>
    <t>E2101X</t>
  </si>
  <si>
    <t>Isle of Wight Council</t>
  </si>
  <si>
    <t>CPIDE2201X Medway Council</t>
  </si>
  <si>
    <t>CPIDE2201X</t>
  </si>
  <si>
    <t>E2201X</t>
  </si>
  <si>
    <t>Medway Council</t>
  </si>
  <si>
    <t>CPIDE2221X Kent County Council</t>
  </si>
  <si>
    <t>CPIDE2221X</t>
  </si>
  <si>
    <t>E2221X</t>
  </si>
  <si>
    <t>Kent County Council</t>
  </si>
  <si>
    <t>CPIDE2231X Ashford Borough Council</t>
  </si>
  <si>
    <t>CPIDE2231X</t>
  </si>
  <si>
    <t>E2231X</t>
  </si>
  <si>
    <t>Ashford Borough Council</t>
  </si>
  <si>
    <t>CPIDE2232X Canterbury City Council</t>
  </si>
  <si>
    <t>CPIDE2232X</t>
  </si>
  <si>
    <t>E2232X</t>
  </si>
  <si>
    <t>Canterbury City Council</t>
  </si>
  <si>
    <t>CPIDE2233X Dartford Borough Council</t>
  </si>
  <si>
    <t>CPIDE2233X</t>
  </si>
  <si>
    <t>E2233X</t>
  </si>
  <si>
    <t>Dartford Borough Council</t>
  </si>
  <si>
    <t>CPIDE2234X Dover District Council</t>
  </si>
  <si>
    <t>CPIDE2234X</t>
  </si>
  <si>
    <t>E2234X</t>
  </si>
  <si>
    <t>Dover District Council</t>
  </si>
  <si>
    <t>CPIDE2236X Gravesham Borough Council</t>
  </si>
  <si>
    <t>CPIDE2236X</t>
  </si>
  <si>
    <t>E2236X</t>
  </si>
  <si>
    <t>Gravesham Borough Council</t>
  </si>
  <si>
    <t>CPIDE2237X Maidstone Borough Council</t>
  </si>
  <si>
    <t>CPIDE2237X</t>
  </si>
  <si>
    <t>E2237X</t>
  </si>
  <si>
    <t>Maidstone Borough Council</t>
  </si>
  <si>
    <t>CPIDE2239X Sevenoaks District Council</t>
  </si>
  <si>
    <t>CPIDE2239X</t>
  </si>
  <si>
    <t>E2239X</t>
  </si>
  <si>
    <t>Sevenoaks District Council</t>
  </si>
  <si>
    <t>CPIDE2240X Folkestone &amp; Hythe District Council (formerly Shepway District Council)</t>
  </si>
  <si>
    <t>CPIDE2240X</t>
  </si>
  <si>
    <t>E2240X</t>
  </si>
  <si>
    <t>Folkestone &amp; Hythe District Council (formerly Shepway District Council)</t>
  </si>
  <si>
    <t>CPIDE2241X Swale Borough Council</t>
  </si>
  <si>
    <t>CPIDE2241X</t>
  </si>
  <si>
    <t>E2241X</t>
  </si>
  <si>
    <t>Swale Borough Council</t>
  </si>
  <si>
    <t>CPIDE2242X Thanet District Council</t>
  </si>
  <si>
    <t>CPIDE2242X</t>
  </si>
  <si>
    <t>E2242X</t>
  </si>
  <si>
    <t>Thanet District Council</t>
  </si>
  <si>
    <t>CPIDE2243X Tonbridge and Malling Borough Council</t>
  </si>
  <si>
    <t>CPIDE2243X</t>
  </si>
  <si>
    <t>E2243X</t>
  </si>
  <si>
    <t>Tonbridge and Malling Borough Council</t>
  </si>
  <si>
    <t>CPIDE2244X Tunbridge Wells Borough Council</t>
  </si>
  <si>
    <t>CPIDE2244X</t>
  </si>
  <si>
    <t>E2244X</t>
  </si>
  <si>
    <t>Tunbridge Wells Borough Council</t>
  </si>
  <si>
    <t>CPIDE2301X Blackburn with Darwen Borough Council</t>
  </si>
  <si>
    <t>CPIDE2301X</t>
  </si>
  <si>
    <t>E2301X</t>
  </si>
  <si>
    <t>Blackburn with Darwen Borough Council</t>
  </si>
  <si>
    <t>CPIDE2302X Blackpool Borough Council</t>
  </si>
  <si>
    <t>CPIDE2302X</t>
  </si>
  <si>
    <t>E2302X</t>
  </si>
  <si>
    <t>Blackpool Borough Council</t>
  </si>
  <si>
    <t>CPIDE2321X Lancashire County Council</t>
  </si>
  <si>
    <t>CPIDE2321X</t>
  </si>
  <si>
    <t>E2321X</t>
  </si>
  <si>
    <t>Lancashire County Council</t>
  </si>
  <si>
    <t>CPIDE2333X Burnley Borough Council</t>
  </si>
  <si>
    <t>CPIDE2333X</t>
  </si>
  <si>
    <t>E2333X</t>
  </si>
  <si>
    <t>Burnley Borough Council</t>
  </si>
  <si>
    <t>CPIDE2334X Chorley Borough Council</t>
  </si>
  <si>
    <t>CPIDE2334X</t>
  </si>
  <si>
    <t>E2334X</t>
  </si>
  <si>
    <t>Chorley Borough Council</t>
  </si>
  <si>
    <t>CPIDE2335X Fylde Borough Council</t>
  </si>
  <si>
    <t>CPIDE2335X</t>
  </si>
  <si>
    <t>E2335X</t>
  </si>
  <si>
    <t>Fylde Borough Council</t>
  </si>
  <si>
    <t>CPIDE2336X Hyndburn Borough Council</t>
  </si>
  <si>
    <t>CPIDE2336X</t>
  </si>
  <si>
    <t>E2336X</t>
  </si>
  <si>
    <t>Hyndburn Borough Council</t>
  </si>
  <si>
    <t>CPIDE2337X Lancaster City Council</t>
  </si>
  <si>
    <t>CPIDE2337X</t>
  </si>
  <si>
    <t>E2337X</t>
  </si>
  <si>
    <t>Lancaster City Council</t>
  </si>
  <si>
    <t>CPIDE2338X Pendle Borough Council</t>
  </si>
  <si>
    <t>CPIDE2338X</t>
  </si>
  <si>
    <t>E2338X</t>
  </si>
  <si>
    <t>Pendle Borough Council</t>
  </si>
  <si>
    <t>CPIDE2339X Preston City Council</t>
  </si>
  <si>
    <t>CPIDE2339X</t>
  </si>
  <si>
    <t>E2339X</t>
  </si>
  <si>
    <t>Preston City Council</t>
  </si>
  <si>
    <t>CPIDE2340X Ribble Valley Borough Council</t>
  </si>
  <si>
    <t>CPIDE2340X</t>
  </si>
  <si>
    <t>E2340X</t>
  </si>
  <si>
    <t>Ribble Valley Borough Council</t>
  </si>
  <si>
    <t>CPIDE2341X Rossendale Borough Council</t>
  </si>
  <si>
    <t>CPIDE2341X</t>
  </si>
  <si>
    <t>E2341X</t>
  </si>
  <si>
    <t>Rossendale Borough Council</t>
  </si>
  <si>
    <t>CPIDE2342X South Ribble Borough Council</t>
  </si>
  <si>
    <t>CPIDE2342X</t>
  </si>
  <si>
    <t>E2342X</t>
  </si>
  <si>
    <t>South Ribble Borough Council</t>
  </si>
  <si>
    <t>CPIDE2343X West Lancashire District Council</t>
  </si>
  <si>
    <t>CPIDE2343X</t>
  </si>
  <si>
    <t>E2343X</t>
  </si>
  <si>
    <t>West Lancashire District Council</t>
  </si>
  <si>
    <t>CPIDE2344X Wyre Borough Council</t>
  </si>
  <si>
    <t>CPIDE2344X</t>
  </si>
  <si>
    <t>E2344X</t>
  </si>
  <si>
    <t>Wyre Borough Council</t>
  </si>
  <si>
    <t>CPIDE2401X Leicester City Council</t>
  </si>
  <si>
    <t>CPIDE2401X</t>
  </si>
  <si>
    <t>E2401X</t>
  </si>
  <si>
    <t>Leicester City Council</t>
  </si>
  <si>
    <t>CPIDE2402X Rutland County Council</t>
  </si>
  <si>
    <t>CPIDE2402X</t>
  </si>
  <si>
    <t>E2402X</t>
  </si>
  <si>
    <t>Rutland County Council</t>
  </si>
  <si>
    <t>CPIDE2421X Leicestershire County Council</t>
  </si>
  <si>
    <t>CPIDE2421X</t>
  </si>
  <si>
    <t>E2421X</t>
  </si>
  <si>
    <t>Leicestershire County Council</t>
  </si>
  <si>
    <t>CPIDE2431X Blaby District Council</t>
  </si>
  <si>
    <t>CPIDE2431X</t>
  </si>
  <si>
    <t>E2431X</t>
  </si>
  <si>
    <t>Blaby District Council</t>
  </si>
  <si>
    <t>CPIDE2432X Charnwood Borough Council</t>
  </si>
  <si>
    <t>CPIDE2432X</t>
  </si>
  <si>
    <t>E2432X</t>
  </si>
  <si>
    <t>Charnwood Borough Council</t>
  </si>
  <si>
    <t>CPIDE2433X Harborough District Council</t>
  </si>
  <si>
    <t>CPIDE2433X</t>
  </si>
  <si>
    <t>E2433X</t>
  </si>
  <si>
    <t>Harborough District Council</t>
  </si>
  <si>
    <t>CPIDE2434X Hinckley and Bosworth Borough Council</t>
  </si>
  <si>
    <t>CPIDE2434X</t>
  </si>
  <si>
    <t>E2434X</t>
  </si>
  <si>
    <t>Hinckley and Bosworth Borough Council</t>
  </si>
  <si>
    <t>CPIDE2436X Melton Borough Council</t>
  </si>
  <si>
    <t>CPIDE2436X</t>
  </si>
  <si>
    <t>E2436X</t>
  </si>
  <si>
    <t>Melton Borough Council</t>
  </si>
  <si>
    <t>CPIDE2437X North West Leicestershire District Council</t>
  </si>
  <si>
    <t>CPIDE2437X</t>
  </si>
  <si>
    <t>E2437X</t>
  </si>
  <si>
    <t>North West Leicestershire District Council</t>
  </si>
  <si>
    <t>CPIDE2438X Oadby and Wigston Borough Council</t>
  </si>
  <si>
    <t>CPIDE2438X</t>
  </si>
  <si>
    <t>E2438X</t>
  </si>
  <si>
    <t>Oadby and Wigston Borough Council</t>
  </si>
  <si>
    <t>CPIDE2520X Lincolnshire County Council</t>
  </si>
  <si>
    <t>CPIDE2520X</t>
  </si>
  <si>
    <t>E2520X</t>
  </si>
  <si>
    <t>Lincolnshire County Council</t>
  </si>
  <si>
    <t>CPIDE2531X Boston Borough Council</t>
  </si>
  <si>
    <t>CPIDE2531X</t>
  </si>
  <si>
    <t>E2531X</t>
  </si>
  <si>
    <t>Boston Borough Council</t>
  </si>
  <si>
    <t>CPIDE2532X East Lindsey District Council</t>
  </si>
  <si>
    <t>CPIDE2532X</t>
  </si>
  <si>
    <t>E2532X</t>
  </si>
  <si>
    <t>East Lindsey District Council</t>
  </si>
  <si>
    <t>CPIDE2533X Lincoln City Council</t>
  </si>
  <si>
    <t>CPIDE2533X</t>
  </si>
  <si>
    <t>E2533X</t>
  </si>
  <si>
    <t>Lincoln City Council</t>
  </si>
  <si>
    <t>CPIDE2534X North Kesteven District Council</t>
  </si>
  <si>
    <t>CPIDE2534X</t>
  </si>
  <si>
    <t>E2534X</t>
  </si>
  <si>
    <t>North Kesteven District Council</t>
  </si>
  <si>
    <t>CPIDE2535X South Holland District Council</t>
  </si>
  <si>
    <t>CPIDE2535X</t>
  </si>
  <si>
    <t>E2535X</t>
  </si>
  <si>
    <t>South Holland District Council</t>
  </si>
  <si>
    <t>CPIDE2536X South Kesteven District Council</t>
  </si>
  <si>
    <t>CPIDE2536X</t>
  </si>
  <si>
    <t>E2536X</t>
  </si>
  <si>
    <t>South Kesteven District Council</t>
  </si>
  <si>
    <t>CPIDE2537X West Lindsey District Council</t>
  </si>
  <si>
    <t>CPIDE2537X</t>
  </si>
  <si>
    <t>E2537X</t>
  </si>
  <si>
    <t>West Lindsey District Council</t>
  </si>
  <si>
    <t>CPIDE2620X Norfolk County Council</t>
  </si>
  <si>
    <t>CPIDE2620X</t>
  </si>
  <si>
    <t>E2620X</t>
  </si>
  <si>
    <t>Norfolk County Council</t>
  </si>
  <si>
    <t>CPIDE2631X Breckland District Council</t>
  </si>
  <si>
    <t>CPIDE2631X</t>
  </si>
  <si>
    <t>E2631X</t>
  </si>
  <si>
    <t>Breckland District Council</t>
  </si>
  <si>
    <t>CPIDE2632X Broadland District Council</t>
  </si>
  <si>
    <t>CPIDE2632X</t>
  </si>
  <si>
    <t>E2632X</t>
  </si>
  <si>
    <t>Broadland District Council</t>
  </si>
  <si>
    <t>CPIDE2633X Great Yarmouth Borough Council</t>
  </si>
  <si>
    <t>CPIDE2633X</t>
  </si>
  <si>
    <t>E2633X</t>
  </si>
  <si>
    <t>Great Yarmouth Borough Council</t>
  </si>
  <si>
    <t>CPIDE2634X Kings Lynn and West Norfolk Borough Council</t>
  </si>
  <si>
    <t>CPIDE2634X</t>
  </si>
  <si>
    <t>E2634X</t>
  </si>
  <si>
    <t>Kings Lynn and West Norfolk Borough Council</t>
  </si>
  <si>
    <t>CPIDE2635X North Norfolk District Council</t>
  </si>
  <si>
    <t>CPIDE2635X</t>
  </si>
  <si>
    <t>E2635X</t>
  </si>
  <si>
    <t>North Norfolk District Council</t>
  </si>
  <si>
    <t>CPIDE2636X Norwich City Council</t>
  </si>
  <si>
    <t>CPIDE2636X</t>
  </si>
  <si>
    <t>E2636X</t>
  </si>
  <si>
    <t>Norwich City Council</t>
  </si>
  <si>
    <t>CPIDE2637X South Norfolk District Council</t>
  </si>
  <si>
    <t>CPIDE2637X</t>
  </si>
  <si>
    <t>E2637X</t>
  </si>
  <si>
    <t>South Norfolk District Council</t>
  </si>
  <si>
    <t>CPIDE2701X City of York Council</t>
  </si>
  <si>
    <t>CPIDE2701X</t>
  </si>
  <si>
    <t>E2701X</t>
  </si>
  <si>
    <t>City of York Council</t>
  </si>
  <si>
    <t>CPIDE2721X North Yorkshire County Council</t>
  </si>
  <si>
    <t>CPIDE2721X</t>
  </si>
  <si>
    <t>E2721X</t>
  </si>
  <si>
    <t>North Yorkshire County Council</t>
  </si>
  <si>
    <t>CPIDE2731X Craven District Council</t>
  </si>
  <si>
    <t>CPIDE2731X</t>
  </si>
  <si>
    <t>E2731X</t>
  </si>
  <si>
    <t>Craven District Council</t>
  </si>
  <si>
    <t>CPIDE2732X Hambleton District Council</t>
  </si>
  <si>
    <t>CPIDE2732X</t>
  </si>
  <si>
    <t>E2732X</t>
  </si>
  <si>
    <t>Hambleton District Council</t>
  </si>
  <si>
    <t>CPIDE2734X Richmondshire District Council</t>
  </si>
  <si>
    <t>CPIDE2734X</t>
  </si>
  <si>
    <t>E2734X</t>
  </si>
  <si>
    <t>Richmondshire District Council</t>
  </si>
  <si>
    <t>CPIDE2736X Scarborough Borough Council</t>
  </si>
  <si>
    <t>CPIDE2736X</t>
  </si>
  <si>
    <t>E2736X</t>
  </si>
  <si>
    <t>Scarborough Borough Council</t>
  </si>
  <si>
    <t>CPIDE2753X Harrogate Borough Council</t>
  </si>
  <si>
    <t>CPIDE2753X</t>
  </si>
  <si>
    <t>E2753X</t>
  </si>
  <si>
    <t>Harrogate Borough Council</t>
  </si>
  <si>
    <t>CPIDE2755X Ryedale District Council</t>
  </si>
  <si>
    <t>CPIDE2755X</t>
  </si>
  <si>
    <t>E2755X</t>
  </si>
  <si>
    <t>Ryedale District Council</t>
  </si>
  <si>
    <t>CPIDE2757X Selby District Council</t>
  </si>
  <si>
    <t>CPIDE2757X</t>
  </si>
  <si>
    <t>E2757X</t>
  </si>
  <si>
    <t>Selby District Council</t>
  </si>
  <si>
    <t>CPIDE2820X Northamptonshire County Council</t>
  </si>
  <si>
    <t>CPIDE2820X</t>
  </si>
  <si>
    <t>E2820X</t>
  </si>
  <si>
    <t>Northamptonshire County Council</t>
  </si>
  <si>
    <t>CPIDE2821X Northamptonshire Commissioner Fire and Rescue Service</t>
  </si>
  <si>
    <t>CPIDE2821X</t>
  </si>
  <si>
    <t>E2821X</t>
  </si>
  <si>
    <t>Northamptonshire Commissioner Fire and Rescue Service</t>
  </si>
  <si>
    <t>CPIDE2901X Northumberland Unitary Authority</t>
  </si>
  <si>
    <t>CPIDE2901X</t>
  </si>
  <si>
    <t>E2901X</t>
  </si>
  <si>
    <t>Northumberland Unitary Authority</t>
  </si>
  <si>
    <t>CPIDE3001X Nottingham City Council</t>
  </si>
  <si>
    <t>CPIDE3001X</t>
  </si>
  <si>
    <t>E3001X</t>
  </si>
  <si>
    <t>Nottingham City Council</t>
  </si>
  <si>
    <t>CPIDE3021X Nottinghamshire County Council</t>
  </si>
  <si>
    <t>CPIDE3021X</t>
  </si>
  <si>
    <t>E3021X</t>
  </si>
  <si>
    <t>Nottinghamshire County Council</t>
  </si>
  <si>
    <t>CPIDE3031X Ashfield District Council</t>
  </si>
  <si>
    <t>CPIDE3031X</t>
  </si>
  <si>
    <t>E3031X</t>
  </si>
  <si>
    <t>Ashfield District Council</t>
  </si>
  <si>
    <t>CPIDE3032X Bassetlaw District Council</t>
  </si>
  <si>
    <t>CPIDE3032X</t>
  </si>
  <si>
    <t>E3032X</t>
  </si>
  <si>
    <t>Bassetlaw District Council</t>
  </si>
  <si>
    <t>CPIDE3033X Broxtowe Borough Council</t>
  </si>
  <si>
    <t>CPIDE3033X</t>
  </si>
  <si>
    <t>E3033X</t>
  </si>
  <si>
    <t>Broxtowe Borough Council</t>
  </si>
  <si>
    <t>CPIDE3034X Gedling Borough Council</t>
  </si>
  <si>
    <t>CPIDE3034X</t>
  </si>
  <si>
    <t>E3034X</t>
  </si>
  <si>
    <t>Gedling Borough Council</t>
  </si>
  <si>
    <t>CPIDE3035X Mansfield District Council</t>
  </si>
  <si>
    <t>CPIDE3035X</t>
  </si>
  <si>
    <t>E3035X</t>
  </si>
  <si>
    <t>Mansfield District Council</t>
  </si>
  <si>
    <t>CPIDE3036X Newark and Sherwood District Council</t>
  </si>
  <si>
    <t>CPIDE3036X</t>
  </si>
  <si>
    <t>E3036X</t>
  </si>
  <si>
    <t>Newark and Sherwood District Council</t>
  </si>
  <si>
    <t>CPIDE3038X Rushcliffe Borough Council</t>
  </si>
  <si>
    <t>CPIDE3038X</t>
  </si>
  <si>
    <t>E3038X</t>
  </si>
  <si>
    <t>Rushcliffe Borough Council</t>
  </si>
  <si>
    <t>CPIDE3120X Oxfordshire County Council</t>
  </si>
  <si>
    <t>CPIDE3120X</t>
  </si>
  <si>
    <t>E3120X</t>
  </si>
  <si>
    <t>Oxfordshire County Council</t>
  </si>
  <si>
    <t>CPIDE3131X Cherwell District Council</t>
  </si>
  <si>
    <t>CPIDE3131X</t>
  </si>
  <si>
    <t>E3131X</t>
  </si>
  <si>
    <t>Cherwell District Council</t>
  </si>
  <si>
    <t>CPIDE3132X Oxford City Council</t>
  </si>
  <si>
    <t>CPIDE3132X</t>
  </si>
  <si>
    <t>E3132X</t>
  </si>
  <si>
    <t>Oxford City Council</t>
  </si>
  <si>
    <t>CPIDE3133X South Oxfordshire District Council</t>
  </si>
  <si>
    <t>CPIDE3133X</t>
  </si>
  <si>
    <t>E3133X</t>
  </si>
  <si>
    <t>South Oxfordshire District Council</t>
  </si>
  <si>
    <t>CPIDE3134X Vale of White Horse District Council</t>
  </si>
  <si>
    <t>CPIDE3134X</t>
  </si>
  <si>
    <t>E3134X</t>
  </si>
  <si>
    <t>Vale of White Horse District Council</t>
  </si>
  <si>
    <t>CPIDE3135X West Oxfordshire District Council</t>
  </si>
  <si>
    <t>CPIDE3135X</t>
  </si>
  <si>
    <t>E3135X</t>
  </si>
  <si>
    <t>West Oxfordshire District Council</t>
  </si>
  <si>
    <t>CPIDE3201X Telford and Wrekin (Borough of)</t>
  </si>
  <si>
    <t>CPIDE3201X</t>
  </si>
  <si>
    <t>E3201X</t>
  </si>
  <si>
    <t>Telford and Wrekin (Borough of)</t>
  </si>
  <si>
    <t>CPIDE3202X Shropshire Unitary Authority</t>
  </si>
  <si>
    <t>CPIDE3202X</t>
  </si>
  <si>
    <t>E3202X</t>
  </si>
  <si>
    <t>Shropshire Unitary Authority</t>
  </si>
  <si>
    <t>CPIDE3320X Somerset County Council</t>
  </si>
  <si>
    <t>CPIDE3320X</t>
  </si>
  <si>
    <t>E3320X</t>
  </si>
  <si>
    <t>Somerset County Council</t>
  </si>
  <si>
    <t>CPIDE3331X Mendip District Council</t>
  </si>
  <si>
    <t>CPIDE3331X</t>
  </si>
  <si>
    <t>E3331X</t>
  </si>
  <si>
    <t>Mendip District Council</t>
  </si>
  <si>
    <t>CPIDE3332X Sedgemoor District Council</t>
  </si>
  <si>
    <t>CPIDE3332X</t>
  </si>
  <si>
    <t>E3332X</t>
  </si>
  <si>
    <t>Sedgemoor District Council</t>
  </si>
  <si>
    <t>CPIDE3334X South Somerset District Council</t>
  </si>
  <si>
    <t>CPIDE3334X</t>
  </si>
  <si>
    <t>E3334X</t>
  </si>
  <si>
    <t>South Somerset District Council</t>
  </si>
  <si>
    <t>CPIDE3336X Somerset West and Taunton Council</t>
  </si>
  <si>
    <t>CPIDE3336X</t>
  </si>
  <si>
    <t>E3336X</t>
  </si>
  <si>
    <t>Somerset West and Taunton Council</t>
  </si>
  <si>
    <t>CPIDE3401X Stoke-on-Trent City Council</t>
  </si>
  <si>
    <t>CPIDE3401X</t>
  </si>
  <si>
    <t>E3401X</t>
  </si>
  <si>
    <t>Stoke-on-Trent City Council</t>
  </si>
  <si>
    <t>CPIDE3421X Staffordshire County Council</t>
  </si>
  <si>
    <t>CPIDE3421X</t>
  </si>
  <si>
    <t>E3421X</t>
  </si>
  <si>
    <t>Staffordshire County Council</t>
  </si>
  <si>
    <t>CPIDE3431X Cannock Chase District Council</t>
  </si>
  <si>
    <t>CPIDE3431X</t>
  </si>
  <si>
    <t>E3431X</t>
  </si>
  <si>
    <t>Cannock Chase District Council</t>
  </si>
  <si>
    <t>CPIDE3432X East Staffordshire Borough Council</t>
  </si>
  <si>
    <t>CPIDE3432X</t>
  </si>
  <si>
    <t>E3432X</t>
  </si>
  <si>
    <t>East Staffordshire Borough Council</t>
  </si>
  <si>
    <t>CPIDE3433X Lichfield District Council</t>
  </si>
  <si>
    <t>CPIDE3433X</t>
  </si>
  <si>
    <t>E3433X</t>
  </si>
  <si>
    <t>Lichfield District Council</t>
  </si>
  <si>
    <t>CPIDE3434X Newcastle-under-Lyme Borough Council</t>
  </si>
  <si>
    <t>CPIDE3434X</t>
  </si>
  <si>
    <t>E3434X</t>
  </si>
  <si>
    <t>Newcastle-under-Lyme Borough Council</t>
  </si>
  <si>
    <t>CPIDE3435X South Staffordshire District Council</t>
  </si>
  <si>
    <t>CPIDE3435X</t>
  </si>
  <si>
    <t>E3435X</t>
  </si>
  <si>
    <t>South Staffordshire District Council</t>
  </si>
  <si>
    <t>CPIDE3436X Stafford Borough Council</t>
  </si>
  <si>
    <t>CPIDE3436X</t>
  </si>
  <si>
    <t>E3436X</t>
  </si>
  <si>
    <t>Stafford Borough Council</t>
  </si>
  <si>
    <t>CPIDE3437X Staffordshire Moorlands District Council</t>
  </si>
  <si>
    <t>CPIDE3437X</t>
  </si>
  <si>
    <t>E3437X</t>
  </si>
  <si>
    <t>Staffordshire Moorlands District Council</t>
  </si>
  <si>
    <t>CPIDE3439X Tamworth Borough Council</t>
  </si>
  <si>
    <t>CPIDE3439X</t>
  </si>
  <si>
    <t>E3439X</t>
  </si>
  <si>
    <t>Tamworth Borough Council</t>
  </si>
  <si>
    <t>CPIDE3520X Suffolk County Council</t>
  </si>
  <si>
    <t>CPIDE3520X</t>
  </si>
  <si>
    <t>E3520X</t>
  </si>
  <si>
    <t>Suffolk County Council</t>
  </si>
  <si>
    <t>CPIDE3531X Babergh District Council</t>
  </si>
  <si>
    <t>CPIDE3531X</t>
  </si>
  <si>
    <t>E3531X</t>
  </si>
  <si>
    <t>Babergh District Council</t>
  </si>
  <si>
    <t>CPIDE3533X Ipswich Borough Council</t>
  </si>
  <si>
    <t>CPIDE3533X</t>
  </si>
  <si>
    <t>E3533X</t>
  </si>
  <si>
    <t>Ipswich Borough Council</t>
  </si>
  <si>
    <t>CPIDE3534X Mid Suffolk District Council</t>
  </si>
  <si>
    <t>CPIDE3534X</t>
  </si>
  <si>
    <t>E3534X</t>
  </si>
  <si>
    <t>Mid Suffolk District Council</t>
  </si>
  <si>
    <t>CPIDE3538X West Suffolk Council</t>
  </si>
  <si>
    <t>CPIDE3538X</t>
  </si>
  <si>
    <t>E3538X</t>
  </si>
  <si>
    <t>West Suffolk Council</t>
  </si>
  <si>
    <t>CPIDE3539X East Suffolk Council</t>
  </si>
  <si>
    <t>CPIDE3539X</t>
  </si>
  <si>
    <t>E3539X</t>
  </si>
  <si>
    <t>East Suffolk Council</t>
  </si>
  <si>
    <t>CPIDE3620X Surrey County Council</t>
  </si>
  <si>
    <t>CPIDE3620X</t>
  </si>
  <si>
    <t>E3620X</t>
  </si>
  <si>
    <t>Surrey County Council</t>
  </si>
  <si>
    <t>CPIDE3631X Elmbridge Borough Council</t>
  </si>
  <si>
    <t>CPIDE3631X</t>
  </si>
  <si>
    <t>E3631X</t>
  </si>
  <si>
    <t>Elmbridge Borough Council</t>
  </si>
  <si>
    <t>CPIDE3632X Epsom and Ewell Borough Council</t>
  </si>
  <si>
    <t>CPIDE3632X</t>
  </si>
  <si>
    <t>E3632X</t>
  </si>
  <si>
    <t>Epsom and Ewell Borough Council</t>
  </si>
  <si>
    <t>CPIDE3633X Guildford Borough Council</t>
  </si>
  <si>
    <t>CPIDE3633X</t>
  </si>
  <si>
    <t>E3633X</t>
  </si>
  <si>
    <t>Guildford Borough Council</t>
  </si>
  <si>
    <t>CPIDE3634X Mole Valley District Council</t>
  </si>
  <si>
    <t>CPIDE3634X</t>
  </si>
  <si>
    <t>E3634X</t>
  </si>
  <si>
    <t>Mole Valley District Council</t>
  </si>
  <si>
    <t>CPIDE3635X Reigate and Banstead Borough Council</t>
  </si>
  <si>
    <t>CPIDE3635X</t>
  </si>
  <si>
    <t>E3635X</t>
  </si>
  <si>
    <t>Reigate and Banstead Borough Council</t>
  </si>
  <si>
    <t>CPIDE3636X Runnymede Borough Council</t>
  </si>
  <si>
    <t>CPIDE3636X</t>
  </si>
  <si>
    <t>E3636X</t>
  </si>
  <si>
    <t>Runnymede Borough Council</t>
  </si>
  <si>
    <t>CPIDE3637X Spelthorne Borough Council</t>
  </si>
  <si>
    <t>CPIDE3637X</t>
  </si>
  <si>
    <t>E3637X</t>
  </si>
  <si>
    <t>Spelthorne Borough Council</t>
  </si>
  <si>
    <t>CPIDE3638X Surrey Heath Borough Council</t>
  </si>
  <si>
    <t>CPIDE3638X</t>
  </si>
  <si>
    <t>E3638X</t>
  </si>
  <si>
    <t>Surrey Heath Borough Council</t>
  </si>
  <si>
    <t>CPIDE3639X Tandridge District Council</t>
  </si>
  <si>
    <t>CPIDE3639X</t>
  </si>
  <si>
    <t>E3639X</t>
  </si>
  <si>
    <t>Tandridge District Council</t>
  </si>
  <si>
    <t>CPIDE3640X Waverley Borough Council</t>
  </si>
  <si>
    <t>CPIDE3640X</t>
  </si>
  <si>
    <t>E3640X</t>
  </si>
  <si>
    <t>Waverley Borough Council</t>
  </si>
  <si>
    <t>CPIDE3641X Woking Borough Council</t>
  </si>
  <si>
    <t>CPIDE3641X</t>
  </si>
  <si>
    <t>E3641X</t>
  </si>
  <si>
    <t>Woking Borough Council</t>
  </si>
  <si>
    <t>CPIDE3720X Warwickshire County Council</t>
  </si>
  <si>
    <t>CPIDE3720X</t>
  </si>
  <si>
    <t>E3720X</t>
  </si>
  <si>
    <t>Warwickshire County Council</t>
  </si>
  <si>
    <t>CPIDE3731X North Warwickshire Borough Council</t>
  </si>
  <si>
    <t>CPIDE3731X</t>
  </si>
  <si>
    <t>E3731X</t>
  </si>
  <si>
    <t>North Warwickshire Borough Council</t>
  </si>
  <si>
    <t>CPIDE3732X Nuneaton and Bedworth Borough Council</t>
  </si>
  <si>
    <t>CPIDE3732X</t>
  </si>
  <si>
    <t>E3732X</t>
  </si>
  <si>
    <t>Nuneaton and Bedworth Borough Council</t>
  </si>
  <si>
    <t>CPIDE3733X Rugby Borough Council</t>
  </si>
  <si>
    <t>CPIDE3733X</t>
  </si>
  <si>
    <t>E3733X</t>
  </si>
  <si>
    <t>Rugby Borough Council</t>
  </si>
  <si>
    <t>CPIDE3734X Stratford-on-Avon District Council</t>
  </si>
  <si>
    <t>CPIDE3734X</t>
  </si>
  <si>
    <t>E3734X</t>
  </si>
  <si>
    <t>Stratford-on-Avon District Council</t>
  </si>
  <si>
    <t>CPIDE3735X Warwick District Council</t>
  </si>
  <si>
    <t>CPIDE3735X</t>
  </si>
  <si>
    <t>E3735X</t>
  </si>
  <si>
    <t>Warwick District Council</t>
  </si>
  <si>
    <t>CPIDE3820X West Sussex County Council</t>
  </si>
  <si>
    <t>CPIDE3820X</t>
  </si>
  <si>
    <t>E3820X</t>
  </si>
  <si>
    <t>West Sussex County Council</t>
  </si>
  <si>
    <t>CPIDE3831X Adur District Council</t>
  </si>
  <si>
    <t>CPIDE3831X</t>
  </si>
  <si>
    <t>E3831X</t>
  </si>
  <si>
    <t>Adur District Council</t>
  </si>
  <si>
    <t>CPIDE3832X Arun District Council</t>
  </si>
  <si>
    <t>CPIDE3832X</t>
  </si>
  <si>
    <t>E3832X</t>
  </si>
  <si>
    <t>Arun District Council</t>
  </si>
  <si>
    <t>CPIDE3833X Chichester District Council</t>
  </si>
  <si>
    <t>CPIDE3833X</t>
  </si>
  <si>
    <t>E3833X</t>
  </si>
  <si>
    <t>Chichester District Council</t>
  </si>
  <si>
    <t>CPIDE3834X Crawley Borough Council</t>
  </si>
  <si>
    <t>CPIDE3834X</t>
  </si>
  <si>
    <t>E3834X</t>
  </si>
  <si>
    <t>Crawley Borough Council</t>
  </si>
  <si>
    <t>CPIDE3835X Horsham District Council</t>
  </si>
  <si>
    <t>CPIDE3835X</t>
  </si>
  <si>
    <t>E3835X</t>
  </si>
  <si>
    <t>Horsham District Council</t>
  </si>
  <si>
    <t>CPIDE3836X Mid Sussex District Council</t>
  </si>
  <si>
    <t>CPIDE3836X</t>
  </si>
  <si>
    <t>E3836X</t>
  </si>
  <si>
    <t>Mid Sussex District Council</t>
  </si>
  <si>
    <t>CPIDE3837X Worthing Borough Council</t>
  </si>
  <si>
    <t>CPIDE3837X</t>
  </si>
  <si>
    <t>E3837X</t>
  </si>
  <si>
    <t>Worthing Borough Council</t>
  </si>
  <si>
    <t>CPIDE3901X Swindon Borough Council</t>
  </si>
  <si>
    <t>CPIDE3901X</t>
  </si>
  <si>
    <t>E3901X</t>
  </si>
  <si>
    <t>Swindon Borough Council</t>
  </si>
  <si>
    <t>CPIDE3902X Wiltshire Unitary Authority</t>
  </si>
  <si>
    <t>CPIDE3902X</t>
  </si>
  <si>
    <t>E3902X</t>
  </si>
  <si>
    <t>Wiltshire Unitary Authority</t>
  </si>
  <si>
    <t>CPIDE4001X Isles of Scilly (Council of the)</t>
  </si>
  <si>
    <t>CPIDE4001X</t>
  </si>
  <si>
    <t>E4001X</t>
  </si>
  <si>
    <t>Isles of Scilly (Council of the)</t>
  </si>
  <si>
    <t>CPIDE4201X Bolton Metropolitan Borough Council</t>
  </si>
  <si>
    <t>CPIDE4201X</t>
  </si>
  <si>
    <t>E4201X</t>
  </si>
  <si>
    <t>Bolton Metropolitan Borough Council</t>
  </si>
  <si>
    <t>CPIDE4202X Bury Metropolitan Borough Council</t>
  </si>
  <si>
    <t>CPIDE4202X</t>
  </si>
  <si>
    <t>E4202X</t>
  </si>
  <si>
    <t>Bury Metropolitan Borough Council</t>
  </si>
  <si>
    <t>CPIDE4203X Manchester City Council</t>
  </si>
  <si>
    <t>CPIDE4203X</t>
  </si>
  <si>
    <t>E4203X</t>
  </si>
  <si>
    <t>Manchester City Council</t>
  </si>
  <si>
    <t>CPIDE4204X Oldham Metropolitan Borough Council</t>
  </si>
  <si>
    <t>CPIDE4204X</t>
  </si>
  <si>
    <t>E4204X</t>
  </si>
  <si>
    <t>Oldham Metropolitan Borough Council</t>
  </si>
  <si>
    <t>CPIDE4205X Rochdale Borough Council</t>
  </si>
  <si>
    <t>CPIDE4205X</t>
  </si>
  <si>
    <t>E4205X</t>
  </si>
  <si>
    <t>Rochdale Borough Council</t>
  </si>
  <si>
    <t>CPIDE4206X Salford City Council</t>
  </si>
  <si>
    <t>CPIDE4206X</t>
  </si>
  <si>
    <t>E4206X</t>
  </si>
  <si>
    <t>Salford City Council</t>
  </si>
  <si>
    <t>CPIDE4207X Stockport Metropolitan Borough Council</t>
  </si>
  <si>
    <t>CPIDE4207X</t>
  </si>
  <si>
    <t>E4207X</t>
  </si>
  <si>
    <t>Stockport Metropolitan Borough Council</t>
  </si>
  <si>
    <t>CPIDE4208X Tameside Metropolitan Borough Council</t>
  </si>
  <si>
    <t>CPIDE4208X</t>
  </si>
  <si>
    <t>E4208X</t>
  </si>
  <si>
    <t>Tameside Metropolitan Borough Council</t>
  </si>
  <si>
    <t>CPIDE4209X Trafford Metropolitan Borough Council</t>
  </si>
  <si>
    <t>CPIDE4209X</t>
  </si>
  <si>
    <t>E4209X</t>
  </si>
  <si>
    <t>Trafford Metropolitan Borough Council</t>
  </si>
  <si>
    <t>CPIDE4210X Wigan Metropolitan Borough Council</t>
  </si>
  <si>
    <t>CPIDE4210X</t>
  </si>
  <si>
    <t>E4210X</t>
  </si>
  <si>
    <t>Wigan Metropolitan Borough Council</t>
  </si>
  <si>
    <t>CPIDE4301X Knowsley Metropolitan Borough Council</t>
  </si>
  <si>
    <t>CPIDE4301X</t>
  </si>
  <si>
    <t>E4301X</t>
  </si>
  <si>
    <t>Knowsley Metropolitan Borough Council</t>
  </si>
  <si>
    <t>CPIDE4302X Liverpool City Council</t>
  </si>
  <si>
    <t>CPIDE4302X</t>
  </si>
  <si>
    <t>E4302X</t>
  </si>
  <si>
    <t>Liverpool City Council</t>
  </si>
  <si>
    <t>CPIDE4303X St Helens Metropolitan Borough Council</t>
  </si>
  <si>
    <t>CPIDE4303X</t>
  </si>
  <si>
    <t>E4303X</t>
  </si>
  <si>
    <t>St Helens Metropolitan Borough Council</t>
  </si>
  <si>
    <t>CPIDE4304X Sefton Metropolitan Borough Council</t>
  </si>
  <si>
    <t>CPIDE4304X</t>
  </si>
  <si>
    <t>E4304X</t>
  </si>
  <si>
    <t>Sefton Metropolitan Borough Council</t>
  </si>
  <si>
    <t>CPIDE4305X Wirral Metropolitan Borough Council</t>
  </si>
  <si>
    <t>CPIDE4305X</t>
  </si>
  <si>
    <t>E4305X</t>
  </si>
  <si>
    <t>Wirral Metropolitan Borough Council</t>
  </si>
  <si>
    <t>CPIDE4401X Barnsley Metropolitan Borough Council</t>
  </si>
  <si>
    <t>CPIDE4401X</t>
  </si>
  <si>
    <t>E4401X</t>
  </si>
  <si>
    <t>Barnsley Metropolitan Borough Council</t>
  </si>
  <si>
    <t>CPIDE4402X Doncaster Metropolitan Borough Council</t>
  </si>
  <si>
    <t>CPIDE4402X</t>
  </si>
  <si>
    <t>E4402X</t>
  </si>
  <si>
    <t>Doncaster Metropolitan Borough Council</t>
  </si>
  <si>
    <t>CPIDE4403X Rotherham Borough Council</t>
  </si>
  <si>
    <t>CPIDE4403X</t>
  </si>
  <si>
    <t>E4403X</t>
  </si>
  <si>
    <t>Rotherham Borough Council</t>
  </si>
  <si>
    <t>CPIDE4404X Sheffield City Council</t>
  </si>
  <si>
    <t>CPIDE4404X</t>
  </si>
  <si>
    <t>E4404X</t>
  </si>
  <si>
    <t>Sheffield City Council</t>
  </si>
  <si>
    <t>CPIDE4501X Gateshead Council</t>
  </si>
  <si>
    <t>CPIDE4501X</t>
  </si>
  <si>
    <t>E4501X</t>
  </si>
  <si>
    <t>Gateshead Council</t>
  </si>
  <si>
    <t>CPIDE4502X Newcastle upon Tyne City Council</t>
  </si>
  <si>
    <t>CPIDE4502X</t>
  </si>
  <si>
    <t>E4502X</t>
  </si>
  <si>
    <t>Newcastle upon Tyne City Council</t>
  </si>
  <si>
    <t>CPIDE4503X North Tyneside Metropolitan Borough Council</t>
  </si>
  <si>
    <t>CPIDE4503X</t>
  </si>
  <si>
    <t>E4503X</t>
  </si>
  <si>
    <t>North Tyneside Metropolitan Borough Council</t>
  </si>
  <si>
    <t>CPIDE4504X South Tyneside Council</t>
  </si>
  <si>
    <t>CPIDE4504X</t>
  </si>
  <si>
    <t>E4504X</t>
  </si>
  <si>
    <t>South Tyneside Council</t>
  </si>
  <si>
    <t>CPIDE4505X Sunderland City Metropolitan Borough Council</t>
  </si>
  <si>
    <t>CPIDE4505X</t>
  </si>
  <si>
    <t>E4505X</t>
  </si>
  <si>
    <t>Sunderland City Metropolitan Borough Council</t>
  </si>
  <si>
    <t>CPIDE4601X Birmingham City Council</t>
  </si>
  <si>
    <t>CPIDE4601X</t>
  </si>
  <si>
    <t>E4601X</t>
  </si>
  <si>
    <t>CPIDE4602X Coventry City Council</t>
  </si>
  <si>
    <t>CPIDE4602X</t>
  </si>
  <si>
    <t>E4602X</t>
  </si>
  <si>
    <t>Coventry City Council</t>
  </si>
  <si>
    <t>CPIDE4603X Dudley Metropolitan Borough Council</t>
  </si>
  <si>
    <t>CPIDE4603X</t>
  </si>
  <si>
    <t>E4603X</t>
  </si>
  <si>
    <t>Dudley Metropolitan Borough Council</t>
  </si>
  <si>
    <t>CPIDE4604X Sandwell Metropolitan Borough Council</t>
  </si>
  <si>
    <t>CPIDE4604X</t>
  </si>
  <si>
    <t>E4604X</t>
  </si>
  <si>
    <t>Sandwell Metropolitan Borough Council</t>
  </si>
  <si>
    <t>CPIDE4605X Solihull Metropolitan Borough Council</t>
  </si>
  <si>
    <t>CPIDE4605X</t>
  </si>
  <si>
    <t>E4605X</t>
  </si>
  <si>
    <t>Solihull Metropolitan Borough Council</t>
  </si>
  <si>
    <t>CPIDE4606X Walsall Metropolitan Borough Council</t>
  </si>
  <si>
    <t>CPIDE4606X</t>
  </si>
  <si>
    <t>E4606X</t>
  </si>
  <si>
    <t>Walsall Metropolitan Borough Council</t>
  </si>
  <si>
    <t>CPIDE4607X Wolverhampton City Council</t>
  </si>
  <si>
    <t>CPIDE4607X</t>
  </si>
  <si>
    <t>E4607X</t>
  </si>
  <si>
    <t>Wolverhampton City Council</t>
  </si>
  <si>
    <t>Do not use for LGPS related entries. LGPS is outside the WGA boundary and has no CPID.</t>
  </si>
  <si>
    <t>CPIDE4701X Bradford City Council</t>
  </si>
  <si>
    <t>CPIDE4701X</t>
  </si>
  <si>
    <t>E4701X</t>
  </si>
  <si>
    <t>Bradford City Council</t>
  </si>
  <si>
    <t>CPIDE4702X Calderdale Metropolitan Borough Council</t>
  </si>
  <si>
    <t>CPIDE4702X</t>
  </si>
  <si>
    <t>E4702X</t>
  </si>
  <si>
    <t>Calderdale Metropolitan Borough Council</t>
  </si>
  <si>
    <t>CPIDE4703X Kirklees Metropolitan Council</t>
  </si>
  <si>
    <t>CPIDE4703X</t>
  </si>
  <si>
    <t>E4703X</t>
  </si>
  <si>
    <t>Kirklees Metropolitan Council</t>
  </si>
  <si>
    <t>CPIDE4704X Leeds City Council</t>
  </si>
  <si>
    <t>CPIDE4704X</t>
  </si>
  <si>
    <t>E4704X</t>
  </si>
  <si>
    <t>Leeds City Council</t>
  </si>
  <si>
    <t>CPIDE4705X Wakefield City Council</t>
  </si>
  <si>
    <t>CPIDE4705X</t>
  </si>
  <si>
    <t>E4705X</t>
  </si>
  <si>
    <t>Wakefield City Council</t>
  </si>
  <si>
    <t>CPIDE4706X Ebbsfleet Development Corporation</t>
  </si>
  <si>
    <t>CPIDE4706X</t>
  </si>
  <si>
    <t>E4706X</t>
  </si>
  <si>
    <t>Ebbsfleet Development Corporation</t>
  </si>
  <si>
    <t>CPIDE5010X Common Council of the City of London</t>
  </si>
  <si>
    <t>CPIDE5010X</t>
  </si>
  <si>
    <t>E5010X</t>
  </si>
  <si>
    <t>Common Council of the City of London</t>
  </si>
  <si>
    <t>CPIDE5011X Camden London Borough Council</t>
  </si>
  <si>
    <t>CPIDE5011X</t>
  </si>
  <si>
    <t>E5011X</t>
  </si>
  <si>
    <t>Camden London Borough Council</t>
  </si>
  <si>
    <t>CPIDE5012X Greenwich London Borough Council</t>
  </si>
  <si>
    <t>CPIDE5012X</t>
  </si>
  <si>
    <t>E5012X</t>
  </si>
  <si>
    <t>Greenwich London Borough Council</t>
  </si>
  <si>
    <t>CPIDE5013X Hackney London Borough Council</t>
  </si>
  <si>
    <t>CPIDE5013X</t>
  </si>
  <si>
    <t>E5013X</t>
  </si>
  <si>
    <t>Hackney London Borough Council</t>
  </si>
  <si>
    <t>CPIDE5014X Hammersmith and Fulham London Borough Council</t>
  </si>
  <si>
    <t>CPIDE5014X</t>
  </si>
  <si>
    <t>E5014X</t>
  </si>
  <si>
    <t>Hammersmith and Fulham London Borough Council</t>
  </si>
  <si>
    <t>CPIDE5015X Islington London Borough Council</t>
  </si>
  <si>
    <t>CPIDE5015X</t>
  </si>
  <si>
    <t>E5015X</t>
  </si>
  <si>
    <t>Islington London Borough Council</t>
  </si>
  <si>
    <t>CPIDE5016X Kensington and Chelsea Council (Royal Borough of)</t>
  </si>
  <si>
    <t>CPIDE5016X</t>
  </si>
  <si>
    <t>E5016X</t>
  </si>
  <si>
    <t>Kensington and Chelsea Council (Royal Borough of)</t>
  </si>
  <si>
    <t>CPIDE5017X Lambeth London Borough Council</t>
  </si>
  <si>
    <t>CPIDE5017X</t>
  </si>
  <si>
    <t>E5017X</t>
  </si>
  <si>
    <t>Lambeth London Borough Council</t>
  </si>
  <si>
    <t>CPIDE5018X Lewisham London Borough Council</t>
  </si>
  <si>
    <t>CPIDE5018X</t>
  </si>
  <si>
    <t>E5018X</t>
  </si>
  <si>
    <t>Lewisham London Borough Council</t>
  </si>
  <si>
    <t>CPIDE5019X Southwark London Borough Council</t>
  </si>
  <si>
    <t>CPIDE5019X</t>
  </si>
  <si>
    <t>E5019X</t>
  </si>
  <si>
    <t>Southwark London Borough Council</t>
  </si>
  <si>
    <t>CPIDE5020X Tower Hamlets London Borough Council</t>
  </si>
  <si>
    <t>CPIDE5020X</t>
  </si>
  <si>
    <t>E5020X</t>
  </si>
  <si>
    <t>Tower Hamlets London Borough Council</t>
  </si>
  <si>
    <t>CPIDE5021X Wandsworth London Borough Council</t>
  </si>
  <si>
    <t>CPIDE5021X</t>
  </si>
  <si>
    <t>E5021X</t>
  </si>
  <si>
    <t>Wandsworth London Borough Council</t>
  </si>
  <si>
    <t>CPIDE5022X Westminster City Council</t>
  </si>
  <si>
    <t>CPIDE5022X</t>
  </si>
  <si>
    <t>E5022X</t>
  </si>
  <si>
    <t>Westminster City Council</t>
  </si>
  <si>
    <t>CPIDE5030X Barking &amp; Dagenham London Borough Council</t>
  </si>
  <si>
    <t>CPIDE5030X</t>
  </si>
  <si>
    <t>E5030X</t>
  </si>
  <si>
    <t>Barking &amp; Dagenham London Borough Council</t>
  </si>
  <si>
    <t>CPIDE5031X Barnet London Borough Council</t>
  </si>
  <si>
    <t>CPIDE5031X</t>
  </si>
  <si>
    <t>E5031X</t>
  </si>
  <si>
    <t>Barnet London Borough Council</t>
  </si>
  <si>
    <t>CPIDE5032X Bexley London Borough Council</t>
  </si>
  <si>
    <t>CPIDE5032X</t>
  </si>
  <si>
    <t>E5032X</t>
  </si>
  <si>
    <t>Bexley London Borough Council</t>
  </si>
  <si>
    <t>CPIDE5033X Brent London Borough Council</t>
  </si>
  <si>
    <t>CPIDE5033X</t>
  </si>
  <si>
    <t>E5033X</t>
  </si>
  <si>
    <t>Brent London Borough Council</t>
  </si>
  <si>
    <t>CPIDE5034X Bromley London Borough Council</t>
  </si>
  <si>
    <t>CPIDE5034X</t>
  </si>
  <si>
    <t>E5034X</t>
  </si>
  <si>
    <t>Bromley London Borough Council</t>
  </si>
  <si>
    <t>CPIDE5035X Croydon London Borough Council</t>
  </si>
  <si>
    <t>CPIDE5035X</t>
  </si>
  <si>
    <t>E5035X</t>
  </si>
  <si>
    <t>Croydon London Borough Council</t>
  </si>
  <si>
    <t>CPIDE5036X Ealing London Borough Council</t>
  </si>
  <si>
    <t>CPIDE5036X</t>
  </si>
  <si>
    <t>E5036X</t>
  </si>
  <si>
    <t>Ealing London Borough Council</t>
  </si>
  <si>
    <t>CPIDE5037X Enfield London Borough Council</t>
  </si>
  <si>
    <t>CPIDE5037X</t>
  </si>
  <si>
    <t>E5037X</t>
  </si>
  <si>
    <t>Enfield London Borough Council</t>
  </si>
  <si>
    <t>CPIDE5038X Haringey London Borough Council</t>
  </si>
  <si>
    <t>CPIDE5038X</t>
  </si>
  <si>
    <t>E5038X</t>
  </si>
  <si>
    <t>Haringey London Borough Council</t>
  </si>
  <si>
    <t>CPIDE5039X Harrow London Borough Council</t>
  </si>
  <si>
    <t>CPIDE5039X</t>
  </si>
  <si>
    <t>E5039X</t>
  </si>
  <si>
    <t>Harrow London Borough Council</t>
  </si>
  <si>
    <t>CPIDE5040X Havering London Borough Council</t>
  </si>
  <si>
    <t>CPIDE5040X</t>
  </si>
  <si>
    <t>E5040X</t>
  </si>
  <si>
    <t>Havering London Borough Council</t>
  </si>
  <si>
    <t>CPIDE5041X Hillingdon London Borough Council</t>
  </si>
  <si>
    <t>CPIDE5041X</t>
  </si>
  <si>
    <t>E5041X</t>
  </si>
  <si>
    <t>Hillingdon London Borough Council</t>
  </si>
  <si>
    <t>CPIDE5042X Hounslow London Borough Council</t>
  </si>
  <si>
    <t>CPIDE5042X</t>
  </si>
  <si>
    <t>E5042X</t>
  </si>
  <si>
    <t>Hounslow London Borough Council</t>
  </si>
  <si>
    <t>CPIDE5043X Kingston upon Thames Council (Royal Borough of)</t>
  </si>
  <si>
    <t>CPIDE5043X</t>
  </si>
  <si>
    <t>E5043X</t>
  </si>
  <si>
    <t>Kingston upon Thames Council (Royal Borough of)</t>
  </si>
  <si>
    <t>CPIDE5044X Merton Borough Council</t>
  </si>
  <si>
    <t>CPIDE5044X</t>
  </si>
  <si>
    <t>E5044X</t>
  </si>
  <si>
    <t>Merton Borough Council</t>
  </si>
  <si>
    <t>CPIDE5045X Newham London Borough Council</t>
  </si>
  <si>
    <t>CPIDE5045X</t>
  </si>
  <si>
    <t>E5045X</t>
  </si>
  <si>
    <t>Newham London Borough Council</t>
  </si>
  <si>
    <t>CPIDE5046X Redbridge London Borough Council</t>
  </si>
  <si>
    <t>CPIDE5046X</t>
  </si>
  <si>
    <t>E5046X</t>
  </si>
  <si>
    <t>Redbridge London Borough Council</t>
  </si>
  <si>
    <t>CPIDE5047X Richmond upon Thames Borough Council</t>
  </si>
  <si>
    <t>CPIDE5047X</t>
  </si>
  <si>
    <t>E5047X</t>
  </si>
  <si>
    <t>Richmond upon Thames Borough Council</t>
  </si>
  <si>
    <t>CPIDE5048X Sutton London Borough Council</t>
  </si>
  <si>
    <t>CPIDE5048X</t>
  </si>
  <si>
    <t>E5048X</t>
  </si>
  <si>
    <t>Sutton London Borough Council</t>
  </si>
  <si>
    <t>CPIDE5049X Waltham Forest London Borough Council</t>
  </si>
  <si>
    <t>CPIDE5049X</t>
  </si>
  <si>
    <t>E5049X</t>
  </si>
  <si>
    <t>Waltham Forest London Borough Council</t>
  </si>
  <si>
    <t>CPIDE5100X Greater London Authority</t>
  </si>
  <si>
    <t>CPIDE5100X</t>
  </si>
  <si>
    <t>E5100X</t>
  </si>
  <si>
    <t>Greater London Authority</t>
  </si>
  <si>
    <t>CPIDE5102X London Fire Commissioner</t>
  </si>
  <si>
    <t>CPIDE5102X</t>
  </si>
  <si>
    <t>E5102X</t>
  </si>
  <si>
    <t>London Fire Commissioner</t>
  </si>
  <si>
    <t>CPIDE5104X Transport for London</t>
  </si>
  <si>
    <t>CPIDE5104X</t>
  </si>
  <si>
    <t>E5104X</t>
  </si>
  <si>
    <t>Transport for London</t>
  </si>
  <si>
    <t>CPIDE5106X London Legacy Development Corporation</t>
  </si>
  <si>
    <t>CPIDE5106X</t>
  </si>
  <si>
    <t>E5106X</t>
  </si>
  <si>
    <t>London Legacy Development Corporation</t>
  </si>
  <si>
    <t>CPIDE6101X Avon Fire Authority</t>
  </si>
  <si>
    <t>CPIDE6101X</t>
  </si>
  <si>
    <t>E6101X</t>
  </si>
  <si>
    <t>Avon Fire Authority</t>
  </si>
  <si>
    <t>CPIDE6102X Bedfordshire and Luton Fire Authority</t>
  </si>
  <si>
    <t>CPIDE6102X</t>
  </si>
  <si>
    <t>E6102X</t>
  </si>
  <si>
    <t>Bedfordshire and Luton Fire Authority</t>
  </si>
  <si>
    <t>CPIDE6103X Royal Berkshire Fire Authority</t>
  </si>
  <si>
    <t>CPIDE6103X</t>
  </si>
  <si>
    <t>E6103X</t>
  </si>
  <si>
    <t>Royal Berkshire Fire Authority</t>
  </si>
  <si>
    <t>CPIDE6104X Buckinghamshire and Milton Keynes Fire Authority</t>
  </si>
  <si>
    <t>CPIDE6104X</t>
  </si>
  <si>
    <t>E6104X</t>
  </si>
  <si>
    <t>Buckinghamshire and Milton Keynes Fire Authority</t>
  </si>
  <si>
    <t>CPIDE6105X Cambridgeshire and Peterborough Fire Authority</t>
  </si>
  <si>
    <t>CPIDE6105X</t>
  </si>
  <si>
    <t>E6105X</t>
  </si>
  <si>
    <t>Cambridgeshire and Peterborough Fire Authority</t>
  </si>
  <si>
    <t>CPIDE6106X Cheshire Fire Authority</t>
  </si>
  <si>
    <t>CPIDE6106X</t>
  </si>
  <si>
    <t>E6106X</t>
  </si>
  <si>
    <t>Cheshire Fire Authority</t>
  </si>
  <si>
    <t>CPIDE6107X Cleveland Fire Authority</t>
  </si>
  <si>
    <t>CPIDE6107X</t>
  </si>
  <si>
    <t>E6107X</t>
  </si>
  <si>
    <t>Cleveland Fire Authority</t>
  </si>
  <si>
    <t>CPIDE6110X Derbyshire Fire Authority</t>
  </si>
  <si>
    <t>CPIDE6110X</t>
  </si>
  <si>
    <t>E6110X</t>
  </si>
  <si>
    <t>Derbyshire Fire Authority</t>
  </si>
  <si>
    <t>CPIDE6113X County Durham &amp; Darlington Fire &amp; Rescue Authority</t>
  </si>
  <si>
    <t>CPIDE6113X</t>
  </si>
  <si>
    <t>E6113X</t>
  </si>
  <si>
    <t>County Durham &amp; Darlington Fire &amp; Rescue Authority</t>
  </si>
  <si>
    <t>CPIDE6114X East Sussex Fire Authority</t>
  </si>
  <si>
    <t>CPIDE6114X</t>
  </si>
  <si>
    <t>E6114X</t>
  </si>
  <si>
    <t>East Sussex Fire Authority</t>
  </si>
  <si>
    <t>CPIDE6115X Essex Fire Authority</t>
  </si>
  <si>
    <t>CPIDE6115X</t>
  </si>
  <si>
    <t>E6115X</t>
  </si>
  <si>
    <t>Essex Fire Authority</t>
  </si>
  <si>
    <t>CPIDE6117X Hampshire Fire and Rescue Authority</t>
  </si>
  <si>
    <t>CPIDE6117X</t>
  </si>
  <si>
    <t>E6117X</t>
  </si>
  <si>
    <t>Hampshire Fire and Rescue Authority</t>
  </si>
  <si>
    <t>CPIDE6118X Hereford and Worcester Fire and Rescue Authority</t>
  </si>
  <si>
    <t>CPIDE6118X</t>
  </si>
  <si>
    <t>E6118X</t>
  </si>
  <si>
    <t>Hereford and Worcester Fire and Rescue Authority</t>
  </si>
  <si>
    <t>CPIDE6120X Humberside Fire Authority</t>
  </si>
  <si>
    <t>CPIDE6120X</t>
  </si>
  <si>
    <t>E6120X</t>
  </si>
  <si>
    <t>Humberside Fire Authority</t>
  </si>
  <si>
    <t>CPIDE6122X Kent and Medway Fire and Rescue Authority</t>
  </si>
  <si>
    <t>CPIDE6122X</t>
  </si>
  <si>
    <t>E6122X</t>
  </si>
  <si>
    <t>Kent and Medway Fire and Rescue Authority</t>
  </si>
  <si>
    <t>CPIDE6123X Lancashire Fire Authority</t>
  </si>
  <si>
    <t>CPIDE6123X</t>
  </si>
  <si>
    <t>E6123X</t>
  </si>
  <si>
    <t>Lancashire Fire Authority</t>
  </si>
  <si>
    <t>CPIDE6124X Leicester Leicshire &amp; Rutland Cmbed Fire Authority</t>
  </si>
  <si>
    <t>CPIDE6124X</t>
  </si>
  <si>
    <t>E6124X</t>
  </si>
  <si>
    <t>Leicester Leicshire &amp; Rutland Cmbed Fire Authority</t>
  </si>
  <si>
    <t>CPIDE6127X North Yorkshire Fire and Rescue Authority</t>
  </si>
  <si>
    <t>CPIDE6127X</t>
  </si>
  <si>
    <t>E6127X</t>
  </si>
  <si>
    <t>North Yorkshire Fire and Rescue Authority</t>
  </si>
  <si>
    <t>CPIDE6130X Notts &amp; City of Nottingham Fire &amp; Rescue Authority</t>
  </si>
  <si>
    <t>CPIDE6130X</t>
  </si>
  <si>
    <t>E6130X</t>
  </si>
  <si>
    <t>Notts &amp; City of Nottingham Fire &amp; Rescue Authority</t>
  </si>
  <si>
    <t>CPIDE6132X Shropshire and Wrekin Fire Authority</t>
  </si>
  <si>
    <t>CPIDE6132X</t>
  </si>
  <si>
    <t>E6132X</t>
  </si>
  <si>
    <t>Shropshire and Wrekin Fire Authority</t>
  </si>
  <si>
    <t>CPIDE6134X Stoke-on-Trent and Staffordshire Fire Authority</t>
  </si>
  <si>
    <t>CPIDE6134X</t>
  </si>
  <si>
    <t>E6134X</t>
  </si>
  <si>
    <t>Stoke-on-Trent and Staffordshire Fire Authority</t>
  </si>
  <si>
    <t>CPIDE6143X Merseyside Fire and Civil Defence Authority</t>
  </si>
  <si>
    <t>CPIDE6143X</t>
  </si>
  <si>
    <t>E6143X</t>
  </si>
  <si>
    <t>Merseyside Fire and Civil Defence Authority</t>
  </si>
  <si>
    <t>CPIDE6144X South Yorkshire Fire and Civil Defence Authority</t>
  </si>
  <si>
    <t>CPIDE6144X</t>
  </si>
  <si>
    <t>E6144X</t>
  </si>
  <si>
    <t>South Yorkshire Fire and Civil Defence Authority</t>
  </si>
  <si>
    <t>CPIDE6145X Tyne and Wear Fire and Civil Defence Authority</t>
  </si>
  <si>
    <t>CPIDE6145X</t>
  </si>
  <si>
    <t>E6145X</t>
  </si>
  <si>
    <t>Tyne and Wear Fire and Civil Defence Authority</t>
  </si>
  <si>
    <t>CPIDE6146X West Midlands Fire and Civil Defence Authority</t>
  </si>
  <si>
    <t>CPIDE6146X</t>
  </si>
  <si>
    <t>E6146X</t>
  </si>
  <si>
    <t>West Midlands Fire and Civil Defence Authority</t>
  </si>
  <si>
    <t>CPIDE6147X West Yorkshire Fire and Civil Defence Authority</t>
  </si>
  <si>
    <t>CPIDE6147X</t>
  </si>
  <si>
    <t>E6147X</t>
  </si>
  <si>
    <t>West Yorkshire Fire and Civil Defence Authority</t>
  </si>
  <si>
    <t>CPIDE6161X Devon &amp; Somerset Fire and Rescue Authority</t>
  </si>
  <si>
    <t>CPIDE6161X</t>
  </si>
  <si>
    <t>E6161X</t>
  </si>
  <si>
    <t>Devon &amp; Somerset Fire and Rescue Authority</t>
  </si>
  <si>
    <t>CPIDE6162X Dorset And Wiltshire Fire Authority</t>
  </si>
  <si>
    <t>CPIDE6162X</t>
  </si>
  <si>
    <t>E6162X</t>
  </si>
  <si>
    <t>Dorset And Wiltshire Fire Authority</t>
  </si>
  <si>
    <t>CPIDE6201X East London Waste Authority</t>
  </si>
  <si>
    <t>CPIDE6201X</t>
  </si>
  <si>
    <t>E6201X</t>
  </si>
  <si>
    <t>East London Waste Authority</t>
  </si>
  <si>
    <t>CPIDE6204X Merseyside Waste Disposal Authority</t>
  </si>
  <si>
    <t>CPIDE6204X</t>
  </si>
  <si>
    <t>E6204X</t>
  </si>
  <si>
    <t>Merseyside Waste Disposal Authority</t>
  </si>
  <si>
    <t>CPIDE6205X North London Waste Authority</t>
  </si>
  <si>
    <t>CPIDE6205X</t>
  </si>
  <si>
    <t>E6205X</t>
  </si>
  <si>
    <t>North London Waste Authority</t>
  </si>
  <si>
    <t>CPIDE6206X Western Riverside Waste Authority</t>
  </si>
  <si>
    <t>CPIDE6206X</t>
  </si>
  <si>
    <t>E6206X</t>
  </si>
  <si>
    <t>Western Riverside Waste Authority</t>
  </si>
  <si>
    <t>CPIDE6207X West London Waste Authority</t>
  </si>
  <si>
    <t>CPIDE6207X</t>
  </si>
  <si>
    <t>E6207X</t>
  </si>
  <si>
    <t>West London Waste Authority</t>
  </si>
  <si>
    <t>CPIDE6343X Liverpool City Region Combined Authority</t>
  </si>
  <si>
    <t>CPIDE6343X</t>
  </si>
  <si>
    <t>E6343X</t>
  </si>
  <si>
    <t>Liverpool City Region Combined Authority</t>
  </si>
  <si>
    <t>CPIDE6344X Sheffield City Region Combined Authority (formerly Barnsley, Doncaster, Rotherham &amp; Sheffield Co Auth)</t>
  </si>
  <si>
    <t>CPIDE6344X</t>
  </si>
  <si>
    <t>E6344X</t>
  </si>
  <si>
    <t>Sheffield City Region Combined Authority (formerly Barnsley, Doncaster, Rotherham &amp; Sheffield Co Auth)</t>
  </si>
  <si>
    <t>CPIDE6346X West Midlands Combined Authority</t>
  </si>
  <si>
    <t>CPIDE6346X</t>
  </si>
  <si>
    <t>E6346X</t>
  </si>
  <si>
    <t>West Midlands Combined Authority</t>
  </si>
  <si>
    <t>Includes what was Centro</t>
  </si>
  <si>
    <t>CPIDE6347X The West Yorkshire Combined Authority</t>
  </si>
  <si>
    <t>CPIDE6347X</t>
  </si>
  <si>
    <t>E6347X</t>
  </si>
  <si>
    <t>The West Yorkshire Combined Authority</t>
  </si>
  <si>
    <t>CPIDE6348X Greater Manchester Combined Authority</t>
  </si>
  <si>
    <t>CPIDE6348X</t>
  </si>
  <si>
    <t>E6348X</t>
  </si>
  <si>
    <t>Greater Manchester Combined Authority</t>
  </si>
  <si>
    <t>CPIDE6351X North East Combined Authority</t>
  </si>
  <si>
    <t>CPIDE6351X</t>
  </si>
  <si>
    <t>E6351X</t>
  </si>
  <si>
    <t>North East Combined Authority</t>
  </si>
  <si>
    <t>CPIDE6352X Tees Valley Combined Authority</t>
  </si>
  <si>
    <t>CPIDE6352X</t>
  </si>
  <si>
    <t>E6352X</t>
  </si>
  <si>
    <t>Tees Valley Combined Authority</t>
  </si>
  <si>
    <t>CPIDE6353X West of England Combined Authority</t>
  </si>
  <si>
    <t>CPIDE6353X</t>
  </si>
  <si>
    <t>E6353X</t>
  </si>
  <si>
    <t>West of England Combined Authority</t>
  </si>
  <si>
    <t>CPIDE6354X Peterborough and Cambridgeshire Combined Authority</t>
  </si>
  <si>
    <t>CPIDE6354X</t>
  </si>
  <si>
    <t>E6354X</t>
  </si>
  <si>
    <t>Peterborough and Cambridgeshire Combined Authority</t>
  </si>
  <si>
    <t>CPIDE6355X North of Tyne Combined Authority</t>
  </si>
  <si>
    <t>CPIDE6355X</t>
  </si>
  <si>
    <t>E6355X</t>
  </si>
  <si>
    <t>North of Tyne Combined Authority</t>
  </si>
  <si>
    <t>CPIDE6401X Dartmoor National Park Authority</t>
  </si>
  <si>
    <t>CPIDE6401X</t>
  </si>
  <si>
    <t>E6401X</t>
  </si>
  <si>
    <t>Dartmoor National Park Authority</t>
  </si>
  <si>
    <t>CPIDE6402X Exmoor National Park Authority</t>
  </si>
  <si>
    <t>CPIDE6402X</t>
  </si>
  <si>
    <t>E6402X</t>
  </si>
  <si>
    <t>Exmoor National Park Authority</t>
  </si>
  <si>
    <t>CPIDE6403X Lake District National Park Authority</t>
  </si>
  <si>
    <t>CPIDE6403X</t>
  </si>
  <si>
    <t>E6403X</t>
  </si>
  <si>
    <t>Lake District National Park Authority</t>
  </si>
  <si>
    <t>CPIDE6404X North York Moors National Park Authority</t>
  </si>
  <si>
    <t>CPIDE6404X</t>
  </si>
  <si>
    <t>E6404X</t>
  </si>
  <si>
    <t>North York Moors National Park Authority</t>
  </si>
  <si>
    <t>CPIDE6405X Northumberland National Park Authority</t>
  </si>
  <si>
    <t>CPIDE6405X</t>
  </si>
  <si>
    <t>E6405X</t>
  </si>
  <si>
    <t>Northumberland National Park Authority</t>
  </si>
  <si>
    <t>CPIDE6406X Peak District National Park Authority</t>
  </si>
  <si>
    <t>CPIDE6406X</t>
  </si>
  <si>
    <t>E6406X</t>
  </si>
  <si>
    <t>Peak District National Park Authority</t>
  </si>
  <si>
    <t>CPIDE6407X Yorkshire Dales National Park Authority</t>
  </si>
  <si>
    <t>CPIDE6407X</t>
  </si>
  <si>
    <t>E6407X</t>
  </si>
  <si>
    <t>Yorkshire Dales National Park Authority</t>
  </si>
  <si>
    <t>CPIDE6408X Broads Authority (The)</t>
  </si>
  <si>
    <t>CPIDE6408X</t>
  </si>
  <si>
    <t>E6408X</t>
  </si>
  <si>
    <t>Broads Authority (The)</t>
  </si>
  <si>
    <t>CPIDE6409X New Forest National Park Authority</t>
  </si>
  <si>
    <t>CPIDE6409X</t>
  </si>
  <si>
    <t>E6409X</t>
  </si>
  <si>
    <t>New Forest National Park Authority</t>
  </si>
  <si>
    <t>CPIDE6410X South Downs National Park Authority</t>
  </si>
  <si>
    <t>CPIDE6410X</t>
  </si>
  <si>
    <t>E6410X</t>
  </si>
  <si>
    <t>South Downs National Park Authority</t>
  </si>
  <si>
    <t>CPIDE6803X Lee Valley Regional Park Authority</t>
  </si>
  <si>
    <t>CPIDE6803X</t>
  </si>
  <si>
    <t>E6803X</t>
  </si>
  <si>
    <t>Lee Valley Regional Park Authority</t>
  </si>
  <si>
    <t>CPIDE7002X Bedfordshire Police and Crime Comm and Chief C</t>
  </si>
  <si>
    <t>CPIDE7002X</t>
  </si>
  <si>
    <t>E7002X</t>
  </si>
  <si>
    <t>Bedfordshire Police and Crime Comm and Chief C</t>
  </si>
  <si>
    <t>CPIDE7005X Cambridgeshire Police and Crime Comm and Chief C</t>
  </si>
  <si>
    <t>CPIDE7005X</t>
  </si>
  <si>
    <t>E7005X</t>
  </si>
  <si>
    <t>Cambridgeshire Police and Crime Comm and Chief C</t>
  </si>
  <si>
    <t>CPIDE7006X Cheshire Police and Crime Comm and Chief C</t>
  </si>
  <si>
    <t>CPIDE7006X</t>
  </si>
  <si>
    <t>E7006X</t>
  </si>
  <si>
    <t>Cheshire Police and Crime Comm and Chief C</t>
  </si>
  <si>
    <t>CPIDE7007X Cleveland Police and Crime Comm and Chief C</t>
  </si>
  <si>
    <t>CPIDE7007X</t>
  </si>
  <si>
    <t>E7007X</t>
  </si>
  <si>
    <t>Cleveland Police and Crime Comm and Chief C</t>
  </si>
  <si>
    <t>CPIDE7009X Cumbria Police and Crime Comm and Chief C</t>
  </si>
  <si>
    <t>CPIDE7009X</t>
  </si>
  <si>
    <t>E7009X</t>
  </si>
  <si>
    <t>Cumbria Police and Crime Comm and Chief C</t>
  </si>
  <si>
    <t>CPIDE7010X Derbyshire Police and Crime Comm and Chief C</t>
  </si>
  <si>
    <t>CPIDE7010X</t>
  </si>
  <si>
    <t>E7010X</t>
  </si>
  <si>
    <t>Derbyshire Police and Crime Comm and Chief C</t>
  </si>
  <si>
    <t>CPIDE7012X Dorset Police and Crime Comm and Chief C</t>
  </si>
  <si>
    <t>CPIDE7012X</t>
  </si>
  <si>
    <t>E7012X</t>
  </si>
  <si>
    <t>Dorset Police and Crime Comm and Chief C</t>
  </si>
  <si>
    <t>CPIDE7013X Durham Police and Crime Comm and Chief C</t>
  </si>
  <si>
    <t>CPIDE7013X</t>
  </si>
  <si>
    <t>E7013X</t>
  </si>
  <si>
    <t>Durham Police and Crime Comm and Chief C</t>
  </si>
  <si>
    <t>CPIDE7015X West Mercia Police and Crime Comm and Chief C</t>
  </si>
  <si>
    <t>CPIDE7015X</t>
  </si>
  <si>
    <t>E7015X</t>
  </si>
  <si>
    <t>West Mercia Police and Crime Comm and Chief C</t>
  </si>
  <si>
    <t>CPIDE7016X Gloucestershire Police and Crime Comm and Chief C</t>
  </si>
  <si>
    <t>CPIDE7016X</t>
  </si>
  <si>
    <t>E7016X</t>
  </si>
  <si>
    <t>Gloucestershire Police and Crime Comm and Chief C</t>
  </si>
  <si>
    <t>CPIDE7019X Essex Police and Crime Comm and Chief C</t>
  </si>
  <si>
    <t>CPIDE7019X</t>
  </si>
  <si>
    <t>E7019X</t>
  </si>
  <si>
    <t>Essex Police and Crime Comm and Chief C</t>
  </si>
  <si>
    <t>CPIDE7020X Humberside Police &amp; Crime Comm &amp; Chief C</t>
  </si>
  <si>
    <t>CPIDE7020X</t>
  </si>
  <si>
    <t>E7020X</t>
  </si>
  <si>
    <t>Humberside Police &amp; Crime Comm &amp; Chief C</t>
  </si>
  <si>
    <t>CPIDE7022X Kent Police &amp; Crime Comm &amp; Chief Constable</t>
  </si>
  <si>
    <t>CPIDE7022X</t>
  </si>
  <si>
    <t>E7022X</t>
  </si>
  <si>
    <t>Kent Police &amp; Crime Comm &amp; Chief Constable</t>
  </si>
  <si>
    <t>CPIDE7023X Lancashire Police &amp; Crime Comm &amp; Chief C</t>
  </si>
  <si>
    <t>CPIDE7023X</t>
  </si>
  <si>
    <t>E7023X</t>
  </si>
  <si>
    <t>Lancashire Police &amp; Crime Comm &amp; Chief C</t>
  </si>
  <si>
    <t>CPIDE7024X Leicestershire Police &amp; Crime Comm &amp; Chief C</t>
  </si>
  <si>
    <t>CPIDE7024X</t>
  </si>
  <si>
    <t>E7024X</t>
  </si>
  <si>
    <t>Leicestershire Police &amp; Crime Comm &amp; Chief C</t>
  </si>
  <si>
    <t>CPIDE7025X Lincolnshire Police &amp; Crime Comm &amp; Chief C</t>
  </si>
  <si>
    <t>CPIDE7025X</t>
  </si>
  <si>
    <t>E7025X</t>
  </si>
  <si>
    <t>Lincolnshire Police &amp; Crime Comm &amp; Chief C</t>
  </si>
  <si>
    <t>CPIDE7026X Norfolk Police &amp; Crime Comm &amp; Chief C</t>
  </si>
  <si>
    <t>CPIDE7026X</t>
  </si>
  <si>
    <t>E7026X</t>
  </si>
  <si>
    <t>Norfolk Police &amp; Crime Comm &amp; Chief C</t>
  </si>
  <si>
    <t>CPIDE7027X North Yorkshire Police and Crime</t>
  </si>
  <si>
    <t>CPIDE7027X</t>
  </si>
  <si>
    <t>E7027X</t>
  </si>
  <si>
    <t>North Yorkshire Police and Crime</t>
  </si>
  <si>
    <t>CPIDE7028X Northamptonshire Police, Fire &amp; Crime Comm &amp; Chief C</t>
  </si>
  <si>
    <t>CPIDE7028X</t>
  </si>
  <si>
    <t>E7028X</t>
  </si>
  <si>
    <t>Northamptonshire Police, Fire &amp; Crime Comm &amp; Chief C</t>
  </si>
  <si>
    <t>CPIDE7030X Nottinghamshire Police and Crime Comm and Chief C</t>
  </si>
  <si>
    <t>CPIDE7030X</t>
  </si>
  <si>
    <t>E7030X</t>
  </si>
  <si>
    <t>Nottinghamshire Police and Crime Comm and Chief C</t>
  </si>
  <si>
    <t>CPIDE7034X Staffordshire Police and Crime Comm and Chief C</t>
  </si>
  <si>
    <t>CPIDE7034X</t>
  </si>
  <si>
    <t>E7034X</t>
  </si>
  <si>
    <t>Staffordshire Police and Crime Comm and Chief C</t>
  </si>
  <si>
    <t>CPIDE7035X Suffolk Police and Crime Comm and Chief C</t>
  </si>
  <si>
    <t>CPIDE7035X</t>
  </si>
  <si>
    <t>E7035X</t>
  </si>
  <si>
    <t>Suffolk Police and Crime Comm and Chief C</t>
  </si>
  <si>
    <t>CPIDE7036X Surrey Police and Crime Comm and Chief C</t>
  </si>
  <si>
    <t>CPIDE7036X</t>
  </si>
  <si>
    <t>E7036X</t>
  </si>
  <si>
    <t>Surrey Police and Crime Comm and Chief C</t>
  </si>
  <si>
    <t>CPIDE7037X Warwickshire Police &amp; Crime Comm and Chief C</t>
  </si>
  <si>
    <t>CPIDE7037X</t>
  </si>
  <si>
    <t>E7037X</t>
  </si>
  <si>
    <t>Warwickshire Police &amp; Crime Comm and Chief C</t>
  </si>
  <si>
    <t>CPIDE7039X Wiltshire Police and Crime Comm and Chief C</t>
  </si>
  <si>
    <t>CPIDE7039X</t>
  </si>
  <si>
    <t>E7039X</t>
  </si>
  <si>
    <t>Wiltshire Police and Crime Comm and Chief C</t>
  </si>
  <si>
    <t>CPIDE7043X Merseyside Police &amp; Crime Comm &amp; Chief C</t>
  </si>
  <si>
    <t>CPIDE7043X</t>
  </si>
  <si>
    <t>E7043X</t>
  </si>
  <si>
    <t>Merseyside Police &amp; Crime Comm &amp; Chief C</t>
  </si>
  <si>
    <t>CPIDE7044X South Yorkshire Police and Crime Comm and Chief C</t>
  </si>
  <si>
    <t>CPIDE7044X</t>
  </si>
  <si>
    <t>E7044X</t>
  </si>
  <si>
    <t>South Yorkshire Police and Crime Comm and Chief C</t>
  </si>
  <si>
    <t>CPIDE7045X Northumbria Police and Crime Comm and Chief C (formerly Northmubria Police and Crime Comm and Chief C)</t>
  </si>
  <si>
    <t>CPIDE7045X</t>
  </si>
  <si>
    <t>E7045X</t>
  </si>
  <si>
    <t>Northumbria Police and Crime Comm and Chief C (formerly Northmubria Police and Crime Comm and Chief C)</t>
  </si>
  <si>
    <t>CPIDE7046X West Midlands Police and Crime Comm and Chief C</t>
  </si>
  <si>
    <t>CPIDE7046X</t>
  </si>
  <si>
    <t>E7046X</t>
  </si>
  <si>
    <t>West Midlands Police and Crime Comm and Chief C</t>
  </si>
  <si>
    <t>CPIDE7047X West Yorkshire Police and Crime Comm and Chief C</t>
  </si>
  <si>
    <t>CPIDE7047X</t>
  </si>
  <si>
    <t>E7047X</t>
  </si>
  <si>
    <t>West Yorkshire Police and Crime Comm and Chief C</t>
  </si>
  <si>
    <t>CPIDE7050X Avon &amp; Somerset Police and Crime Comm and Chief C</t>
  </si>
  <si>
    <t>CPIDE7050X</t>
  </si>
  <si>
    <t>E7050X</t>
  </si>
  <si>
    <t>Avon &amp; Somerset Police and Crime Comm and Chief C</t>
  </si>
  <si>
    <t>CPIDE7051X Devon &amp; Cornwall Police and Crime Comm and Chief C</t>
  </si>
  <si>
    <t>CPIDE7051X</t>
  </si>
  <si>
    <t>E7051X</t>
  </si>
  <si>
    <t>Devon &amp; Cornwall Police and Crime Comm and Chief C</t>
  </si>
  <si>
    <t>CPIDE7052X Hampshire Police and Crime Comm and Chief</t>
  </si>
  <si>
    <t>CPIDE7052X</t>
  </si>
  <si>
    <t>E7052X</t>
  </si>
  <si>
    <t>Hampshire Police and Crime Comm and Chief</t>
  </si>
  <si>
    <t>CPIDE7053X Sussex Police and Crime Comm and Chief C</t>
  </si>
  <si>
    <t>CPIDE7053X</t>
  </si>
  <si>
    <t>E7053X</t>
  </si>
  <si>
    <t>Sussex Police and Crime Comm and Chief C</t>
  </si>
  <si>
    <t>CPIDE7054X Thames Valley Police and Crime Com and Chief C</t>
  </si>
  <si>
    <t>CPIDE7054X</t>
  </si>
  <si>
    <t>E7054X</t>
  </si>
  <si>
    <t>Thames Valley Police and Crime Com and Chief C</t>
  </si>
  <si>
    <t>CPIDE7055X Hertfordshire Police &amp; Crime Comm &amp; Chief C</t>
  </si>
  <si>
    <t>CPIDE7055X</t>
  </si>
  <si>
    <t>E7055X</t>
  </si>
  <si>
    <t>Hertfordshire Police &amp; Crime Comm &amp; Chief C</t>
  </si>
  <si>
    <t>CPIDE7060X Mayor's Office for Policing and Crime and Met P Co</t>
  </si>
  <si>
    <t>CPIDE7060X</t>
  </si>
  <si>
    <t>E7060X</t>
  </si>
  <si>
    <t>Mayor's Office for Policing and Crime and Met P Co</t>
  </si>
  <si>
    <t>CPIDE7061X Transport for the North</t>
  </si>
  <si>
    <t>CPIDE7061X</t>
  </si>
  <si>
    <t>E7061X</t>
  </si>
  <si>
    <t>Transport for the North</t>
  </si>
  <si>
    <t>CPIDE8061X North Northamptonshire Council</t>
  </si>
  <si>
    <t>CPIDE8061X</t>
  </si>
  <si>
    <t>E8061X</t>
  </si>
  <si>
    <t>North Northamptonshire Council</t>
  </si>
  <si>
    <t>CPIDE8062X West Northamptonshire Council</t>
  </si>
  <si>
    <t>CPIDE8062X</t>
  </si>
  <si>
    <t>E8062X</t>
  </si>
  <si>
    <t>West Northamptonshire Council</t>
  </si>
  <si>
    <t>CPIDNI027X ARC 21 Joint Committee</t>
  </si>
  <si>
    <t>CPIDNI027X</t>
  </si>
  <si>
    <t>NI027X</t>
  </si>
  <si>
    <t>ARC 21 Joint Committee</t>
  </si>
  <si>
    <t>Northern Ireland LG</t>
  </si>
  <si>
    <t>CPIDNI028X Antrim and Newtownabbey Borough Council</t>
  </si>
  <si>
    <t>CPIDNI028X</t>
  </si>
  <si>
    <t>NI028X</t>
  </si>
  <si>
    <t>Antrim and Newtownabbey Borough Council</t>
  </si>
  <si>
    <t>CPIDNI029X Armagh City, Banbridge &amp; Craigavon Borough Council</t>
  </si>
  <si>
    <t>CPIDNI029X</t>
  </si>
  <si>
    <t>NI029X</t>
  </si>
  <si>
    <t>Armagh City, Banbridge &amp; Craigavon Borough Council</t>
  </si>
  <si>
    <t>CPIDNI030X Belfast City Council</t>
  </si>
  <si>
    <t>CPIDNI030X</t>
  </si>
  <si>
    <t>NI030X</t>
  </si>
  <si>
    <t>Belfast City Council</t>
  </si>
  <si>
    <t>CPIDNI031X Causeway Coast and Glens Borough Council</t>
  </si>
  <si>
    <t>CPIDNI031X</t>
  </si>
  <si>
    <t>NI031X</t>
  </si>
  <si>
    <t>Causeway Coast and Glens Borough Council</t>
  </si>
  <si>
    <t>CPIDNI032X Derry City and Strabane District Council (formerly Derry and Strabane City Council)</t>
  </si>
  <si>
    <t>CPIDNI032X</t>
  </si>
  <si>
    <t>NI032X</t>
  </si>
  <si>
    <t>Derry City and Strabane District Council (formerly Derry and Strabane City Council)</t>
  </si>
  <si>
    <t>CPIDNI033X Fermanagh and Omagh District Council</t>
  </si>
  <si>
    <t>CPIDNI033X</t>
  </si>
  <si>
    <t>NI033X</t>
  </si>
  <si>
    <t>Fermanagh and Omagh District Council</t>
  </si>
  <si>
    <t>CPIDNI034X Lisburn and Castlereagh City Council</t>
  </si>
  <si>
    <t>CPIDNI034X</t>
  </si>
  <si>
    <t>NI034X</t>
  </si>
  <si>
    <t>Lisburn and Castlereagh City Council</t>
  </si>
  <si>
    <t>CPIDNI035X Mid and East Antrim Borough Council</t>
  </si>
  <si>
    <t>CPIDNI035X</t>
  </si>
  <si>
    <t>NI035X</t>
  </si>
  <si>
    <t>Mid and East Antrim Borough Council</t>
  </si>
  <si>
    <t>CPIDNI036X Mid Ulster District Council</t>
  </si>
  <si>
    <t>CPIDNI036X</t>
  </si>
  <si>
    <t>NI036X</t>
  </si>
  <si>
    <t>Mid Ulster District Council</t>
  </si>
  <si>
    <t>CPIDNI037X Newry Mourne and Down District Council</t>
  </si>
  <si>
    <t>CPIDNI037X</t>
  </si>
  <si>
    <t>NI037X</t>
  </si>
  <si>
    <t>Newry Mourne and Down District Council</t>
  </si>
  <si>
    <t>CPIDNI038X Ards and North Down Borough Council</t>
  </si>
  <si>
    <t>CPIDNI038X</t>
  </si>
  <si>
    <t>NI038X</t>
  </si>
  <si>
    <t>Ards and North Down Borough Council</t>
  </si>
  <si>
    <t>CPIDS001XX Aberdeen City Council</t>
  </si>
  <si>
    <t>CPIDS001XX</t>
  </si>
  <si>
    <t>S001XX</t>
  </si>
  <si>
    <t>Aberdeen City Council</t>
  </si>
  <si>
    <t>Scottish Local Government</t>
  </si>
  <si>
    <t>CPIDS002XX Aberdeenshire Council</t>
  </si>
  <si>
    <t>CPIDS002XX</t>
  </si>
  <si>
    <t>S002XX</t>
  </si>
  <si>
    <t>Aberdeenshire Council</t>
  </si>
  <si>
    <t>CPIDS003XX Angus Council</t>
  </si>
  <si>
    <t>CPIDS003XX</t>
  </si>
  <si>
    <t>S003XX</t>
  </si>
  <si>
    <t>Angus Council</t>
  </si>
  <si>
    <t>CPIDS004XX Argyll and Bute Council</t>
  </si>
  <si>
    <t>CPIDS004XX</t>
  </si>
  <si>
    <t>S004XX</t>
  </si>
  <si>
    <t>Argyll and Bute Council</t>
  </si>
  <si>
    <t>CPIDS005XX Clackmannanshire Council</t>
  </si>
  <si>
    <t>CPIDS005XX</t>
  </si>
  <si>
    <t>S005XX</t>
  </si>
  <si>
    <t>Clackmannanshire Council</t>
  </si>
  <si>
    <t>CPIDS006XX Western Isles Council</t>
  </si>
  <si>
    <t>CPIDS006XX</t>
  </si>
  <si>
    <t>S006XX</t>
  </si>
  <si>
    <t>Western Isles Council</t>
  </si>
  <si>
    <t>CPIDS007XX Dumfries and Galloway Council</t>
  </si>
  <si>
    <t>CPIDS007XX</t>
  </si>
  <si>
    <t>S007XX</t>
  </si>
  <si>
    <t>Dumfries and Galloway Council</t>
  </si>
  <si>
    <t>CPIDS008XX Dundee City Council</t>
  </si>
  <si>
    <t>CPIDS008XX</t>
  </si>
  <si>
    <t>S008XX</t>
  </si>
  <si>
    <t>Dundee City Council</t>
  </si>
  <si>
    <t>CPIDS009XX East Ayrshire Council</t>
  </si>
  <si>
    <t>CPIDS009XX</t>
  </si>
  <si>
    <t>S009XX</t>
  </si>
  <si>
    <t>East Ayrshire Council</t>
  </si>
  <si>
    <t>CPIDS010XX East Dunbartonshire Council</t>
  </si>
  <si>
    <t>CPIDS010XX</t>
  </si>
  <si>
    <t>S010XX</t>
  </si>
  <si>
    <t>East Dunbartonshire Council</t>
  </si>
  <si>
    <t>CPIDS011XX East Lothian Council</t>
  </si>
  <si>
    <t>CPIDS011XX</t>
  </si>
  <si>
    <t>S011XX</t>
  </si>
  <si>
    <t>East Lothian Council</t>
  </si>
  <si>
    <t>CPIDS012XX East Renfrewshire Council</t>
  </si>
  <si>
    <t>CPIDS012XX</t>
  </si>
  <si>
    <t>S012XX</t>
  </si>
  <si>
    <t>East Renfrewshire Council</t>
  </si>
  <si>
    <t>CPIDS013XX Edinburgh City Council</t>
  </si>
  <si>
    <t>CPIDS013XX</t>
  </si>
  <si>
    <t>S013XX</t>
  </si>
  <si>
    <t>Edinburgh City Council</t>
  </si>
  <si>
    <t>CPIDS014XX Falkirk Council</t>
  </si>
  <si>
    <t>CPIDS014XX</t>
  </si>
  <si>
    <t>S014XX</t>
  </si>
  <si>
    <t>Falkirk Council</t>
  </si>
  <si>
    <t>CPIDS015XX Fife Council</t>
  </si>
  <si>
    <t>CPIDS015XX</t>
  </si>
  <si>
    <t>S015XX</t>
  </si>
  <si>
    <t>Fife Council</t>
  </si>
  <si>
    <t>CPIDS016XX Glasgow City Council</t>
  </si>
  <si>
    <t>CPIDS016XX</t>
  </si>
  <si>
    <t>S016XX</t>
  </si>
  <si>
    <t>Glasgow City Council</t>
  </si>
  <si>
    <t>CPIDS017XX Highland Council</t>
  </si>
  <si>
    <t>CPIDS017XX</t>
  </si>
  <si>
    <t>S017XX</t>
  </si>
  <si>
    <t>Highland Council</t>
  </si>
  <si>
    <t>CPIDS018XX Inverclyde Council</t>
  </si>
  <si>
    <t>CPIDS018XX</t>
  </si>
  <si>
    <t>S018XX</t>
  </si>
  <si>
    <t>Inverclyde Council</t>
  </si>
  <si>
    <t>CPIDS019XX Midlothian Council</t>
  </si>
  <si>
    <t>CPIDS019XX</t>
  </si>
  <si>
    <t>S019XX</t>
  </si>
  <si>
    <t>Midlothian Council</t>
  </si>
  <si>
    <t>CPIDS020XX Moray Council</t>
  </si>
  <si>
    <t>CPIDS020XX</t>
  </si>
  <si>
    <t>S020XX</t>
  </si>
  <si>
    <t>Moray Council</t>
  </si>
  <si>
    <t>CPIDS021XX North Ayrshire Council</t>
  </si>
  <si>
    <t>CPIDS021XX</t>
  </si>
  <si>
    <t>S021XX</t>
  </si>
  <si>
    <t>North Ayrshire Council</t>
  </si>
  <si>
    <t>CPIDS022XX North Lanarkshire Council</t>
  </si>
  <si>
    <t>CPIDS022XX</t>
  </si>
  <si>
    <t>S022XX</t>
  </si>
  <si>
    <t>North Lanarkshire Council</t>
  </si>
  <si>
    <t>CPIDS023XX Orkney Islands Council</t>
  </si>
  <si>
    <t>CPIDS023XX</t>
  </si>
  <si>
    <t>S023XX</t>
  </si>
  <si>
    <t>Orkney Islands Council</t>
  </si>
  <si>
    <t>CPIDS025XX Perth and Kinross Council</t>
  </si>
  <si>
    <t>CPIDS025XX</t>
  </si>
  <si>
    <t>S025XX</t>
  </si>
  <si>
    <t>Perth and Kinross Council</t>
  </si>
  <si>
    <t>CPIDS026XX Renfrewshire Council</t>
  </si>
  <si>
    <t>CPIDS026XX</t>
  </si>
  <si>
    <t>S026XX</t>
  </si>
  <si>
    <t>Renfrewshire Council</t>
  </si>
  <si>
    <t>CPIDS027XX Scottish Borders Council</t>
  </si>
  <si>
    <t>CPIDS027XX</t>
  </si>
  <si>
    <t>S027XX</t>
  </si>
  <si>
    <t>Scottish Borders Council</t>
  </si>
  <si>
    <t>CPIDS028XX Shetland Islands Council</t>
  </si>
  <si>
    <t>CPIDS028XX</t>
  </si>
  <si>
    <t>S028XX</t>
  </si>
  <si>
    <t>Shetland Islands Council</t>
  </si>
  <si>
    <t>CPIDS029XX South Ayrshire Council</t>
  </si>
  <si>
    <t>CPIDS029XX</t>
  </si>
  <si>
    <t>S029XX</t>
  </si>
  <si>
    <t>South Ayrshire Council</t>
  </si>
  <si>
    <t>CPIDS030XX South Lanarkshire Council</t>
  </si>
  <si>
    <t>CPIDS030XX</t>
  </si>
  <si>
    <t>S030XX</t>
  </si>
  <si>
    <t>South Lanarkshire Council</t>
  </si>
  <si>
    <t>CPIDS031XX Stirling Council</t>
  </si>
  <si>
    <t>CPIDS031XX</t>
  </si>
  <si>
    <t>S031XX</t>
  </si>
  <si>
    <t>Stirling Council</t>
  </si>
  <si>
    <t>CPIDS032XX West Dunbartonshire Council</t>
  </si>
  <si>
    <t>CPIDS032XX</t>
  </si>
  <si>
    <t>S032XX</t>
  </si>
  <si>
    <t>West Dunbartonshire Council</t>
  </si>
  <si>
    <t>CPIDS033XX West Lothian Council</t>
  </si>
  <si>
    <t>CPIDS033XX</t>
  </si>
  <si>
    <t>S033XX</t>
  </si>
  <si>
    <t>West Lothian Council</t>
  </si>
  <si>
    <t>CPIDS046XX Strathclyde Partnership for Transport</t>
  </si>
  <si>
    <t>CPIDS046XX</t>
  </si>
  <si>
    <t>S046XX</t>
  </si>
  <si>
    <t>Strathclyde Partnership for Transport</t>
  </si>
  <si>
    <t>CPIDS056XX Tay Road Bridge Joint Board</t>
  </si>
  <si>
    <t>CPIDS056XX</t>
  </si>
  <si>
    <t>S056XX</t>
  </si>
  <si>
    <t>Tay Road Bridge Joint Board</t>
  </si>
  <si>
    <t>CPIDS099XX Shetland Charitable Trust</t>
  </si>
  <si>
    <t>CPIDS099XX</t>
  </si>
  <si>
    <t>S099XX</t>
  </si>
  <si>
    <t>Shetland Charitable Trust</t>
  </si>
  <si>
    <t>CPIDW512XX Isle of Anglesey County Council</t>
  </si>
  <si>
    <t>CPIDW512XX</t>
  </si>
  <si>
    <t>W512XX</t>
  </si>
  <si>
    <t>Isle of Anglesey County Council</t>
  </si>
  <si>
    <t>Welsh Local Government</t>
  </si>
  <si>
    <t>CPIDW514XX Gwynedd County Council</t>
  </si>
  <si>
    <t>CPIDW514XX</t>
  </si>
  <si>
    <t>W514XX</t>
  </si>
  <si>
    <t>Gwynedd County Council</t>
  </si>
  <si>
    <t>CPIDW516XX Conwy County Borough Council</t>
  </si>
  <si>
    <t>CPIDW516XX</t>
  </si>
  <si>
    <t>W516XX</t>
  </si>
  <si>
    <t>Conwy County Borough Council</t>
  </si>
  <si>
    <t>CPIDW518XX Denbighshire County Council</t>
  </si>
  <si>
    <t>CPIDW518XX</t>
  </si>
  <si>
    <t>W518XX</t>
  </si>
  <si>
    <t>Denbighshire County Council</t>
  </si>
  <si>
    <t>CPIDW520XX Flintshire County Council</t>
  </si>
  <si>
    <t>CPIDW520XX</t>
  </si>
  <si>
    <t>W520XX</t>
  </si>
  <si>
    <t>Flintshire County Council</t>
  </si>
  <si>
    <t>CPIDW522XX Wrexham County Borough Council</t>
  </si>
  <si>
    <t>CPIDW522XX</t>
  </si>
  <si>
    <t>W522XX</t>
  </si>
  <si>
    <t>Wrexham County Borough Council</t>
  </si>
  <si>
    <t>CPIDW524XX Powys County Council</t>
  </si>
  <si>
    <t>CPIDW524XX</t>
  </si>
  <si>
    <t>W524XX</t>
  </si>
  <si>
    <t>Powys County Council</t>
  </si>
  <si>
    <t>CPIDW526XX Ceredigion County Council</t>
  </si>
  <si>
    <t>CPIDW526XX</t>
  </si>
  <si>
    <t>W526XX</t>
  </si>
  <si>
    <t>Ceredigion County Council</t>
  </si>
  <si>
    <t>CPIDW528XX Pembrokeshire County Council</t>
  </si>
  <si>
    <t>CPIDW528XX</t>
  </si>
  <si>
    <t>W528XX</t>
  </si>
  <si>
    <t>Pembrokeshire County Council</t>
  </si>
  <si>
    <t>CPIDW530XX Carmarthenshire County Council</t>
  </si>
  <si>
    <t>CPIDW530XX</t>
  </si>
  <si>
    <t>W530XX</t>
  </si>
  <si>
    <t>Carmarthenshire County Council</t>
  </si>
  <si>
    <t>CPIDW532XX Swansea City and County Council</t>
  </si>
  <si>
    <t>CPIDW532XX</t>
  </si>
  <si>
    <t>W532XX</t>
  </si>
  <si>
    <t>Swansea City and County Council</t>
  </si>
  <si>
    <t>CPIDW534XX Neath Port Talbot County Borough Council</t>
  </si>
  <si>
    <t>CPIDW534XX</t>
  </si>
  <si>
    <t>W534XX</t>
  </si>
  <si>
    <t>Neath Port Talbot County Borough Council</t>
  </si>
  <si>
    <t>CPIDW536XX Bridgend County Borough Council</t>
  </si>
  <si>
    <t>CPIDW536XX</t>
  </si>
  <si>
    <t>W536XX</t>
  </si>
  <si>
    <t>Bridgend County Borough Council</t>
  </si>
  <si>
    <t>CPIDW538XX Vale of Glamorgan County Council</t>
  </si>
  <si>
    <t>CPIDW538XX</t>
  </si>
  <si>
    <t>W538XX</t>
  </si>
  <si>
    <t>Vale of Glamorgan County Council</t>
  </si>
  <si>
    <t>CPIDW540XX Rhondda Cynon Taff County Borough Council</t>
  </si>
  <si>
    <t>CPIDW540XX</t>
  </si>
  <si>
    <t>W540XX</t>
  </si>
  <si>
    <t>Rhondda Cynon Taff County Borough Council</t>
  </si>
  <si>
    <t>CPIDW542XX Merthyr Tydfil County Borough Council</t>
  </si>
  <si>
    <t>CPIDW542XX</t>
  </si>
  <si>
    <t>W542XX</t>
  </si>
  <si>
    <t>Merthyr Tydfil County Borough Council</t>
  </si>
  <si>
    <t>CPIDW544XX Caerphilly County Borough Council</t>
  </si>
  <si>
    <t>CPIDW544XX</t>
  </si>
  <si>
    <t>W544XX</t>
  </si>
  <si>
    <t>Caerphilly County Borough Council</t>
  </si>
  <si>
    <t>CPIDW545XX Blaenau Gwent County Borough Council</t>
  </si>
  <si>
    <t>CPIDW545XX</t>
  </si>
  <si>
    <t>W545XX</t>
  </si>
  <si>
    <t>Blaenau Gwent County Borough Council</t>
  </si>
  <si>
    <t>CPIDW546XX Torfaen County Borough Council</t>
  </si>
  <si>
    <t>CPIDW546XX</t>
  </si>
  <si>
    <t>W546XX</t>
  </si>
  <si>
    <t>Torfaen County Borough Council</t>
  </si>
  <si>
    <t>CPIDW548XX Monmouthshire County Council</t>
  </si>
  <si>
    <t>CPIDW548XX</t>
  </si>
  <si>
    <t>W548XX</t>
  </si>
  <si>
    <t>Monmouthshire County Council</t>
  </si>
  <si>
    <t>CPIDW550XX Newport City Council</t>
  </si>
  <si>
    <t>CPIDW550XX</t>
  </si>
  <si>
    <t>W550XX</t>
  </si>
  <si>
    <t>Newport City Council</t>
  </si>
  <si>
    <t>CPIDW552XX Cardiff City and County Council</t>
  </si>
  <si>
    <t>CPIDW552XX</t>
  </si>
  <si>
    <t>W552XX</t>
  </si>
  <si>
    <t>Cardiff City and County Council</t>
  </si>
  <si>
    <t>CPIDW562XX Dyfed Powys Police and Crime Commissioner</t>
  </si>
  <si>
    <t>CPIDW562XX</t>
  </si>
  <si>
    <t>W562XX</t>
  </si>
  <si>
    <t>Dyfed Powys Police and Crime Commissioner</t>
  </si>
  <si>
    <t>CPIDW564XX Gwent Police and Crime Commissioner</t>
  </si>
  <si>
    <t>CPIDW564XX</t>
  </si>
  <si>
    <t>W564XX</t>
  </si>
  <si>
    <t>Gwent Police and Crime Commissioner</t>
  </si>
  <si>
    <t>CPIDW566XX North Wales Police and Crime Commissioner</t>
  </si>
  <si>
    <t>CPIDW566XX</t>
  </si>
  <si>
    <t>W566XX</t>
  </si>
  <si>
    <t>North Wales Police and Crime Commissioner</t>
  </si>
  <si>
    <t>CPIDW568XX South Wales Police and Crime Commissioner</t>
  </si>
  <si>
    <t>CPIDW568XX</t>
  </si>
  <si>
    <t>W568XX</t>
  </si>
  <si>
    <t>South Wales Police and Crime Commissioner</t>
  </si>
  <si>
    <t>CPIDW572XX Mid and West Wales Fire Authority</t>
  </si>
  <si>
    <t>CPIDW572XX</t>
  </si>
  <si>
    <t>W572XX</t>
  </si>
  <si>
    <t>Mid and West Wales Fire Authority</t>
  </si>
  <si>
    <t>CPIDW574XX North Wales Fire Authority</t>
  </si>
  <si>
    <t>CPIDW574XX</t>
  </si>
  <si>
    <t>W574XX</t>
  </si>
  <si>
    <t>North Wales Fire Authority</t>
  </si>
  <si>
    <t>CPIDW576XX South Wales Fire Authority</t>
  </si>
  <si>
    <t>CPIDW576XX</t>
  </si>
  <si>
    <t>W576XX</t>
  </si>
  <si>
    <t>South Wales Fire Authority</t>
  </si>
  <si>
    <t>CPIDW586XX Snowdonia National Park Authority</t>
  </si>
  <si>
    <t>CPIDW586XX</t>
  </si>
  <si>
    <t>W586XX</t>
  </si>
  <si>
    <t>Snowdonia National Park Authority</t>
  </si>
  <si>
    <t>CPIDFTRA7X University Hospitals Bristol and Weston NHS Foundation Trust (Formerly Bristol)</t>
  </si>
  <si>
    <t>CPIDFTRA7X</t>
  </si>
  <si>
    <t>FTRA7X</t>
  </si>
  <si>
    <t>University Hospitals Bristol and Weston NHS Foundation Trust (Formerly Bristol)</t>
  </si>
  <si>
    <t>NHS Foundation Trusts</t>
  </si>
  <si>
    <t>This existing CPID Ref has a slight "Name" Change and "Type" Change but still NHS Trust</t>
  </si>
  <si>
    <t>CPIDFTRDEX East Suffolk and North Essex NHS Foundation Trust (Formerly Colchester)</t>
  </si>
  <si>
    <t>CPIDFTRDEX</t>
  </si>
  <si>
    <t>FTRDEX</t>
  </si>
  <si>
    <t>East Suffolk and North Essex NHS Foundation Trust (Formerly Colchester)</t>
  </si>
  <si>
    <t>CPIDFTRH8X Royal Devon University Healthcare NHS Foundation Trust</t>
  </si>
  <si>
    <t>CPIDFTRH8X</t>
  </si>
  <si>
    <t>FTRH8X</t>
  </si>
  <si>
    <t>Royal Devon University Healthcare NHS Foundation Trust</t>
  </si>
  <si>
    <t>CPIDFTRJCX South Warwickshire University NHS Foundation Trust</t>
  </si>
  <si>
    <t>CPIDFTRJCX</t>
  </si>
  <si>
    <t>FTRJCX</t>
  </si>
  <si>
    <t>South Warwickshire University NHS Foundation Trust</t>
  </si>
  <si>
    <t>CPIDFTRMPX Tameside and Glossop Integrated Care NHS Foundation Trust</t>
  </si>
  <si>
    <t>CPIDFTRMPX</t>
  </si>
  <si>
    <t>FTRMPX</t>
  </si>
  <si>
    <t>Tameside and Glossop Integrated Care NHS Foundation Trust</t>
  </si>
  <si>
    <t>CPIDFTRNNX North Cumbria Integrated Care NHS Foundation Trust</t>
  </si>
  <si>
    <t>CPIDFTRNNX</t>
  </si>
  <si>
    <t>FTRNNX</t>
  </si>
  <si>
    <t>North Cumbria Integrated Care NHS Foundation Trust</t>
  </si>
  <si>
    <t>CPIDFTRQMX Chelsea And Westminster Hospital NHS Foundation Trust</t>
  </si>
  <si>
    <t>CPIDFTRQMX</t>
  </si>
  <si>
    <t>FTRQMX</t>
  </si>
  <si>
    <t>Chelsea And Westminster Hospital NHS Foundation Trust</t>
  </si>
  <si>
    <t>CPIDFTRREX Midlands Partnership NHS Foundation Trust</t>
  </si>
  <si>
    <t>CPIDFTRREX</t>
  </si>
  <si>
    <t>FTRREX</t>
  </si>
  <si>
    <t>Midlands Partnership NHS Foundation Trust</t>
  </si>
  <si>
    <t>CPIDFTRTGX University Hospitals of Derby and Burton NHS Foundation Trust</t>
  </si>
  <si>
    <t>CPIDFTRTGX</t>
  </si>
  <si>
    <t>FTRTGX</t>
  </si>
  <si>
    <t>University Hospitals of Derby and Burton NHS Foundation Trust</t>
  </si>
  <si>
    <t>CPIDFTRV9X Humber Teaching NHS Foundation Trust</t>
  </si>
  <si>
    <t>CPIDFTRV9X</t>
  </si>
  <si>
    <t>FTRV9X</t>
  </si>
  <si>
    <t>Humber Teaching NHS Foundation Trust</t>
  </si>
  <si>
    <t>CPIDFTRX4X Cumbria, Northumberland, Tyne &amp; Wear NHS Foundation Trust</t>
  </si>
  <si>
    <t>CPIDFTRX4X</t>
  </si>
  <si>
    <t>FTRX4X</t>
  </si>
  <si>
    <t>Cumbria, Northumberland, Tyne &amp; Wear NHS Foundation Trust</t>
  </si>
  <si>
    <t>CPIDFTRYRX University Hospitals Sussex NHS Foundation Trust</t>
  </si>
  <si>
    <t>CPIDFTRYRX</t>
  </si>
  <si>
    <t>FTRYRX</t>
  </si>
  <si>
    <t>University Hospitals Sussex NHS Foundation Trust</t>
  </si>
  <si>
    <t xml:space="preserve">CPIDFTTAJX Black Country Healthcare NHS Foundation Trust </t>
  </si>
  <si>
    <t>CPIDFTTAJX</t>
  </si>
  <si>
    <t>FTTAJX</t>
  </si>
  <si>
    <t xml:space="preserve">Black Country Healthcare NHS Foundation Trust </t>
  </si>
  <si>
    <t>CPIDFTR0AX Manchester University NHS Foundation Trust</t>
  </si>
  <si>
    <t>CPIDFTR0AX</t>
  </si>
  <si>
    <t>FTR0AX</t>
  </si>
  <si>
    <t>Manchester University NHS Foundation Trust</t>
  </si>
  <si>
    <t>This has a slight "Type" change but "Type" is still NHS Trust</t>
  </si>
  <si>
    <t>CPIDFTR0DX University Hospitals Dorset NHS Foundation Trust</t>
  </si>
  <si>
    <t>CPIDFTR0DX</t>
  </si>
  <si>
    <t>FTR0DX</t>
  </si>
  <si>
    <t>University Hospitals Dorset NHS Foundation Trust</t>
  </si>
  <si>
    <t>CPIDFTRA2X Royal Surrey County NHS Foundation Trust</t>
  </si>
  <si>
    <t>CPIDFTRA2X</t>
  </si>
  <si>
    <t>FTRA2X</t>
  </si>
  <si>
    <t>Royal Surrey County NHS Foundation Trust</t>
  </si>
  <si>
    <t>CPIDFTRA4X Yeovil District Hospital NHS Foundation Trust</t>
  </si>
  <si>
    <t>CPIDFTRA4X</t>
  </si>
  <si>
    <t>FTRA4X</t>
  </si>
  <si>
    <t>Yeovil District Hospital NHS Foundation Trust</t>
  </si>
  <si>
    <t>CPIDFTRA9X Torbay and South Devon NHS Foundation Trust</t>
  </si>
  <si>
    <t>CPIDFTRA9X</t>
  </si>
  <si>
    <t>FTRA9X</t>
  </si>
  <si>
    <t>Torbay and South Devon NHS Foundation Trust</t>
  </si>
  <si>
    <t>CPIDFTRAEX Bradford Teaching Hospitals NHSFT</t>
  </si>
  <si>
    <t>CPIDFTRAEX</t>
  </si>
  <si>
    <t>FTRAEX</t>
  </si>
  <si>
    <t>Bradford Teaching Hospitals NHSFT</t>
  </si>
  <si>
    <t xml:space="preserve">CPIDFTRAJX Mid and South Essex Hospitals NHS Foundation Trust </t>
  </si>
  <si>
    <t>CPIDFTRAJX</t>
  </si>
  <si>
    <t>FTRAJX</t>
  </si>
  <si>
    <t xml:space="preserve">Mid and South Essex Hospitals NHS Foundation Trust </t>
  </si>
  <si>
    <t>CPIDFTRALX Royal Free London NHSFT</t>
  </si>
  <si>
    <t>CPIDFTRALX</t>
  </si>
  <si>
    <t>FTRALX</t>
  </si>
  <si>
    <t>Royal Free London NHSFT</t>
  </si>
  <si>
    <t>CPIDFTRASX The Hillingdon Hospitals NHS Foundation Trust</t>
  </si>
  <si>
    <t>CPIDFTRASX</t>
  </si>
  <si>
    <t>FTRASX</t>
  </si>
  <si>
    <t>The Hillingdon Hospitals NHS Foundation Trust</t>
  </si>
  <si>
    <t>CPIDFTRATX North East London NHS Foundation Trust</t>
  </si>
  <si>
    <t>CPIDFTRATX</t>
  </si>
  <si>
    <t>FTRATX</t>
  </si>
  <si>
    <t>North East London NHS Foundation Trust</t>
  </si>
  <si>
    <t>CPIDFTRAXX Kingston Hospital NHSFT</t>
  </si>
  <si>
    <t>CPIDFTRAXX</t>
  </si>
  <si>
    <t>FTRAXX</t>
  </si>
  <si>
    <t>Kingston Hospital NHSFT</t>
  </si>
  <si>
    <t>CPIDFTRBDX Dorset County Hospital NHS Foundation Trust</t>
  </si>
  <si>
    <t>CPIDFTRBDX</t>
  </si>
  <si>
    <t>FTRBDX</t>
  </si>
  <si>
    <t>Dorset County Hospital NHS Foundation Trust</t>
  </si>
  <si>
    <t>CPIDFTRBLX Wirral University Teaching Hospital NHS Foundation Trust</t>
  </si>
  <si>
    <t>CPIDFTRBLX</t>
  </si>
  <si>
    <t>FTRBLX</t>
  </si>
  <si>
    <t>Wirral University Teaching Hospital NHS Foundation Trust</t>
  </si>
  <si>
    <t>CPIDFTRBQX Liverpool Heart and Chest NHS Foundation Trust</t>
  </si>
  <si>
    <t>CPIDFTRBQX</t>
  </si>
  <si>
    <t>FTRBQX</t>
  </si>
  <si>
    <t>Liverpool Heart and Chest NHS Foundation Trust</t>
  </si>
  <si>
    <t>CPIDFTRBSX Alder Hey Children's NHS Foundation Trust</t>
  </si>
  <si>
    <t>CPIDFTRBSX</t>
  </si>
  <si>
    <t>FTRBSX</t>
  </si>
  <si>
    <t>Alder Hey Children's NHS Foundation Trust</t>
  </si>
  <si>
    <t>CPIDFTRBTX Mid-Cheshire Hospitals NHS Foundation Trust</t>
  </si>
  <si>
    <t>CPIDFTRBTX</t>
  </si>
  <si>
    <t>FTRBTX</t>
  </si>
  <si>
    <t>Mid-Cheshire Hospitals NHS Foundation Trust</t>
  </si>
  <si>
    <t>CPIDFTRBVX The Christie NHS Foundation Trust</t>
  </si>
  <si>
    <t>CPIDFTRBVX</t>
  </si>
  <si>
    <t>FTRBVX</t>
  </si>
  <si>
    <t>The Christie NHS Foundation Trust</t>
  </si>
  <si>
    <t>CPIDFTRC9X Bedfordshire Hospitals NHS Foundation Trust</t>
  </si>
  <si>
    <t>CPIDFTRC9X</t>
  </si>
  <si>
    <t>FTRC9X</t>
  </si>
  <si>
    <t>Bedfordshire Hospitals NHS Foundation Trust</t>
  </si>
  <si>
    <t>CPIDFTRCBX York Teaching Hospital NHS Foundation Trust</t>
  </si>
  <si>
    <t>CPIDFTRCBX</t>
  </si>
  <si>
    <t>FTRCBX</t>
  </si>
  <si>
    <t>York Teaching Hospital NHS Foundation Trust</t>
  </si>
  <si>
    <t>CPIDFTRCDX Harrogate and District NHS Foundation Trust</t>
  </si>
  <si>
    <t>CPIDFTRCDX</t>
  </si>
  <si>
    <t>FTRCDX</t>
  </si>
  <si>
    <t>Harrogate and District NHS Foundation Trust</t>
  </si>
  <si>
    <t>CPIDFTRCFX Airedale NHS Foundation Trust</t>
  </si>
  <si>
    <t>CPIDFTRCFX</t>
  </si>
  <si>
    <t>FTRCFX</t>
  </si>
  <si>
    <t>Airedale NHS Foundation Trust</t>
  </si>
  <si>
    <t>CPIDFTRCUX Sheffield Childrens NHS Foundation Trust</t>
  </si>
  <si>
    <t>CPIDFTRCUX</t>
  </si>
  <si>
    <t>FTRCUX</t>
  </si>
  <si>
    <t>Sheffield Childrens NHS Foundation Trust</t>
  </si>
  <si>
    <t>CPIDFTRCXX The Queen Elizabeth Hospital, King’s Lynn, NHS Foundation Trust</t>
  </si>
  <si>
    <t>CPIDFTRCXX</t>
  </si>
  <si>
    <t>FTRCXX</t>
  </si>
  <si>
    <t>The Queen Elizabeth Hospital, King’s Lynn, NHS Foundation Trust</t>
  </si>
  <si>
    <t>CPIDFTRD1X Royal United Hospitals Bath NHS FT</t>
  </si>
  <si>
    <t>CPIDFTRD1X</t>
  </si>
  <si>
    <t>FTRD1X</t>
  </si>
  <si>
    <t>Royal United Hospitals Bath NHS FT</t>
  </si>
  <si>
    <t>CPIDFTRD8X Milton Keynes University Hospital NHS FT</t>
  </si>
  <si>
    <t>CPIDFTRD8X</t>
  </si>
  <si>
    <t>FTRD8X</t>
  </si>
  <si>
    <t>Milton Keynes University Hospital NHS FT</t>
  </si>
  <si>
    <t>CPIDFTRDRX Sussex Community NHS Foundation Trust</t>
  </si>
  <si>
    <t>CPIDFTRDRX</t>
  </si>
  <si>
    <t>FTRDRX</t>
  </si>
  <si>
    <t>Sussex Community NHS Foundation Trust</t>
  </si>
  <si>
    <t>CPIDFTRDUX Frimley Health NHS Foundation Trust</t>
  </si>
  <si>
    <t>CPIDFTRDUX</t>
  </si>
  <si>
    <t>FTRDUX</t>
  </si>
  <si>
    <t>Frimley Health NHS Foundation Trust</t>
  </si>
  <si>
    <t>CPIDFTRDYX Dorset Healthcare University NHS Foundation Trust</t>
  </si>
  <si>
    <t>CPIDFTRDYX</t>
  </si>
  <si>
    <t>FTRDYX</t>
  </si>
  <si>
    <t>Dorset Healthcare University NHS Foundation Trust</t>
  </si>
  <si>
    <t>CPIDFTREMX Liverpool University Hospitals NHS Foundation Trust (Formerly Aintree)</t>
  </si>
  <si>
    <t>CPIDFTREMX</t>
  </si>
  <si>
    <t>FTREMX</t>
  </si>
  <si>
    <t>Liverpool University Hospitals NHS Foundation Trust (Formerly Aintree)</t>
  </si>
  <si>
    <t>CPIDFTRENX The Clatterbridge Cancer Centre NHS FT</t>
  </si>
  <si>
    <t>CPIDFTRENX</t>
  </si>
  <si>
    <t>FTRENX</t>
  </si>
  <si>
    <t>The Clatterbridge Cancer Centre NHS FT</t>
  </si>
  <si>
    <t>CPIDFTREPX Liverpool Women's NHS Foundation Trust</t>
  </si>
  <si>
    <t>CPIDFTREPX</t>
  </si>
  <si>
    <t>FTREPX</t>
  </si>
  <si>
    <t>Liverpool Women's NHS Foundation Trust</t>
  </si>
  <si>
    <t>CPIDFTRETX The Walton Centre NHS Foundation Trust</t>
  </si>
  <si>
    <t>CPIDFTRETX</t>
  </si>
  <si>
    <t>FTRETX</t>
  </si>
  <si>
    <t>The Walton Centre NHS Foundation Trust</t>
  </si>
  <si>
    <t>CPIDFTRFFX Barnsley Hospital NHS Foundation Trust</t>
  </si>
  <si>
    <t>CPIDFTRFFX</t>
  </si>
  <si>
    <t>FTRFFX</t>
  </si>
  <si>
    <t>Barnsley Hospital NHS Foundation Trust</t>
  </si>
  <si>
    <t>CPIDFTRFRX The Rotherham NHS Foundation Trust</t>
  </si>
  <si>
    <t>CPIDFTRFRX</t>
  </si>
  <si>
    <t>FTRFRX</t>
  </si>
  <si>
    <t>The Rotherham NHS Foundation Trust</t>
  </si>
  <si>
    <t>CPIDFTRFSX Chesterfield Royal Hospital NHS Foundation Trust</t>
  </si>
  <si>
    <t>CPIDFTRFSX</t>
  </si>
  <si>
    <t>FTRFSX</t>
  </si>
  <si>
    <t>Chesterfield Royal Hospital NHS Foundation Trust</t>
  </si>
  <si>
    <t>CPIDFTRGDX Leeds &amp; York Partnership NHS Foundation Trust</t>
  </si>
  <si>
    <t>CPIDFTRGDX</t>
  </si>
  <si>
    <t>FTRGDX</t>
  </si>
  <si>
    <t>Leeds &amp; York Partnership NHS Foundation Trust</t>
  </si>
  <si>
    <t>CPIDFTRGMX Papworth Hospital NHSFT</t>
  </si>
  <si>
    <t>CPIDFTRGMX</t>
  </si>
  <si>
    <t>FTRGMX</t>
  </si>
  <si>
    <t>Papworth Hospital NHSFT</t>
  </si>
  <si>
    <t>CPIDFTRGNX North West Anglia NHS Foundation Trust</t>
  </si>
  <si>
    <t>CPIDFTRGNX</t>
  </si>
  <si>
    <t>FTRGNX</t>
  </si>
  <si>
    <t>North West Anglia NHS Foundation Trust</t>
  </si>
  <si>
    <t>CPIDFTRGPX James Paget University Hospitals NHS Foundation Trust</t>
  </si>
  <si>
    <t>CPIDFTRGPX</t>
  </si>
  <si>
    <t>FTRGPX</t>
  </si>
  <si>
    <t>James Paget University Hospitals NHS Foundation Trust</t>
  </si>
  <si>
    <t>CPIDFTRGRX West Suffolk NHS Foundation Trust</t>
  </si>
  <si>
    <t>CPIDFTRGRX</t>
  </si>
  <si>
    <t>FTRGRX</t>
  </si>
  <si>
    <t>West Suffolk NHS Foundation Trust</t>
  </si>
  <si>
    <t>CPIDFTRGTX Cambridge University Hospitals NHSFT</t>
  </si>
  <si>
    <t>CPIDFTRGTX</t>
  </si>
  <si>
    <t>FTRGTX</t>
  </si>
  <si>
    <t>Cambridge University Hospitals NHSFT</t>
  </si>
  <si>
    <t>CPIDFTRH5X Somerset NHS Foundation Trust</t>
  </si>
  <si>
    <t>CPIDFTRH5X</t>
  </si>
  <si>
    <t>FTRH5X</t>
  </si>
  <si>
    <t>Somerset NHS Foundation Trust</t>
  </si>
  <si>
    <t>CPIDFTRHAX Nottinghamshire Healthcare NHS FT</t>
  </si>
  <si>
    <t>CPIDFTRHAX</t>
  </si>
  <si>
    <t>FTRHAX</t>
  </si>
  <si>
    <t>Nottinghamshire Healthcare NHS FT</t>
  </si>
  <si>
    <t>CPIDFTRHMX University Hospital Southampton NHS Foundation Trust</t>
  </si>
  <si>
    <t>CPIDFTRHMX</t>
  </si>
  <si>
    <t>FTRHMX</t>
  </si>
  <si>
    <t>University Hospital Southampton NHS Foundation Trust</t>
  </si>
  <si>
    <t>CPIDFTRHQX Sheffield Teaching Hospitals NHSFT</t>
  </si>
  <si>
    <t>CPIDFTRHQX</t>
  </si>
  <si>
    <t>FTRHQX</t>
  </si>
  <si>
    <t>Sheffield Teaching Hospitals NHSFT</t>
  </si>
  <si>
    <t>CPIDFTRHWX Royal Berkshire NHS Foundation Trust</t>
  </si>
  <si>
    <t>CPIDFTRHWX</t>
  </si>
  <si>
    <t>FTRHWX</t>
  </si>
  <si>
    <t>Royal Berkshire NHS Foundation Trust</t>
  </si>
  <si>
    <t>CPIDFTRJ1X Guy's and St. Thomas's NHS Foundation Trust</t>
  </si>
  <si>
    <t>CPIDFTRJ1X</t>
  </si>
  <si>
    <t>FTRJ1X</t>
  </si>
  <si>
    <t>Guy's and St. Thomas's NHS Foundation Trust</t>
  </si>
  <si>
    <t>CPIDFTRJ7X St George's University Hospitals NHS Foundation Trust</t>
  </si>
  <si>
    <t>CPIDFTRJ7X</t>
  </si>
  <si>
    <t>FTRJ7X</t>
  </si>
  <si>
    <t>St George's University Hospitals NHS Foundation Trust</t>
  </si>
  <si>
    <t>CPIDFTRJ8X Cornwall Partnership NHS Foundation Trust</t>
  </si>
  <si>
    <t>CPIDFTRJ8X</t>
  </si>
  <si>
    <t>FTRJ8X</t>
  </si>
  <si>
    <t>Cornwall Partnership NHS Foundation Trust</t>
  </si>
  <si>
    <t>CPIDFTRJLX Northern Lincolnshire and Goole Hospitals NHS Foundation Trust</t>
  </si>
  <si>
    <t>CPIDFTRJLX</t>
  </si>
  <si>
    <t>FTRJLX</t>
  </si>
  <si>
    <t>Northern Lincolnshire and Goole Hospitals NHS Foundation Trust</t>
  </si>
  <si>
    <t>CPIDFTRJRX Countess of Chester Hospital NHSFT</t>
  </si>
  <si>
    <t>CPIDFTRJRX</t>
  </si>
  <si>
    <t>FTRJRX</t>
  </si>
  <si>
    <t>Countess of Chester Hospital NHSFT</t>
  </si>
  <si>
    <t>CPIDFTRJZX King's College Hospital NHS Foundation Trust</t>
  </si>
  <si>
    <t>CPIDFTRJZX</t>
  </si>
  <si>
    <t>FTRJZX</t>
  </si>
  <si>
    <t>King's College Hospital NHS Foundation Trust</t>
  </si>
  <si>
    <t>CPIDFTRK5X Sherwood Forest Hospitals NHS Foundation Trust</t>
  </si>
  <si>
    <t>CPIDFTRK5X</t>
  </si>
  <si>
    <t>FTRK5X</t>
  </si>
  <si>
    <t>Sherwood Forest Hospitals NHS Foundation Trust</t>
  </si>
  <si>
    <t>CPIDFTRL1X The Robert Jones &amp; Agnes Hunt Orthopaedic Hospital NHS Foundation Trust</t>
  </si>
  <si>
    <t>CPIDFTRL1X</t>
  </si>
  <si>
    <t>FTRL1X</t>
  </si>
  <si>
    <t>The Robert Jones &amp; Agnes Hunt Orthopaedic Hospital NHS Foundation Trust</t>
  </si>
  <si>
    <t>CPIDFTRM1X Norfolk and Norwich University Hosptials NHS Foundation Trust</t>
  </si>
  <si>
    <t>CPIDFTRM1X</t>
  </si>
  <si>
    <t>FTRM1X</t>
  </si>
  <si>
    <t>Norfolk and Norwich University Hosptials NHS Foundation Trust</t>
  </si>
  <si>
    <t>CPIDFTRM3X Salford Royal NHS Foundation Trust</t>
  </si>
  <si>
    <t>CPIDFTRM3X</t>
  </si>
  <si>
    <t>FTRM3X</t>
  </si>
  <si>
    <t>Salford Royal NHS Foundation Trust</t>
  </si>
  <si>
    <t>CPIDFTRMCX Bolton NHS Foundation Trust</t>
  </si>
  <si>
    <t>CPIDFTRMCX</t>
  </si>
  <si>
    <t>FTRMCX</t>
  </si>
  <si>
    <t>Bolton NHS Foundation Trust</t>
  </si>
  <si>
    <t>CPIDFTRMYX Norfolk &amp; Suffolk NHS Foundation Trust</t>
  </si>
  <si>
    <t>CPIDFTRMYX</t>
  </si>
  <si>
    <t>FTRMYX</t>
  </si>
  <si>
    <t>Norfolk &amp; Suffolk NHS Foundation Trust</t>
  </si>
  <si>
    <t>CPIDFTRN3X Great Western Hospitals NHS Foundation Trust</t>
  </si>
  <si>
    <t>CPIDFTRN3X</t>
  </si>
  <si>
    <t>FTRN3X</t>
  </si>
  <si>
    <t>Great Western Hospitals NHS Foundation Trust</t>
  </si>
  <si>
    <t>CPIDFTRN5X Hampshire Hospitals NHS Foundation Trust</t>
  </si>
  <si>
    <t>CPIDFTRN5X</t>
  </si>
  <si>
    <t>FTRN5X</t>
  </si>
  <si>
    <t>Hampshire Hospitals NHS Foundation Trust</t>
  </si>
  <si>
    <t>CPIDFTRNAX The Dudley Group NHS Foundation Trust</t>
  </si>
  <si>
    <t>CPIDFTRNAX</t>
  </si>
  <si>
    <t>FTRNAX</t>
  </si>
  <si>
    <t>The Dudley Group NHS Foundation Trust</t>
  </si>
  <si>
    <t>CPIDFTRNKX Tavistock and Portman NHS Foundation Trust</t>
  </si>
  <si>
    <t>CPIDFTRNKX</t>
  </si>
  <si>
    <t>FTRNKX</t>
  </si>
  <si>
    <t>Tavistock and Portman NHS Foundation Trust</t>
  </si>
  <si>
    <t>CPIDFTRNQX Kettering General Hospital NHS Foundation Trust</t>
  </si>
  <si>
    <t>CPIDFTRNQX</t>
  </si>
  <si>
    <t>FTRNQX</t>
  </si>
  <si>
    <t>Kettering General Hospital NHS Foundation Trust</t>
  </si>
  <si>
    <t>CPIDFTRNUX Oxford Health NHS Foundation Trust</t>
  </si>
  <si>
    <t>CPIDFTRNUX</t>
  </si>
  <si>
    <t>FTRNUX</t>
  </si>
  <si>
    <t>Oxford Health NHS Foundation Trust</t>
  </si>
  <si>
    <t>CPIDFTRNZX Salisbury NHS Foundation Trust</t>
  </si>
  <si>
    <t>CPIDFTRNZX</t>
  </si>
  <si>
    <t>FTRNZX</t>
  </si>
  <si>
    <t>Salisbury NHS Foundation Trust</t>
  </si>
  <si>
    <t>CPIDFTRP1X Northamptonshire Healthcare NHS Foundation Trust</t>
  </si>
  <si>
    <t>CPIDFTRP1X</t>
  </si>
  <si>
    <t>FTRP1X</t>
  </si>
  <si>
    <t>Northamptonshire Healthcare NHS Foundation Trust</t>
  </si>
  <si>
    <t>CPIDFTRP4X Great Ormond Street Hospital for Children NHS Foundation Trust</t>
  </si>
  <si>
    <t>CPIDFTRP4X</t>
  </si>
  <si>
    <t>FTRP4X</t>
  </si>
  <si>
    <t>Great Ormond Street Hospital for Children NHS Foundation Trust</t>
  </si>
  <si>
    <t>CPIDFTRP5X Doncaster &amp; Bassetlaw Teaching Hospitals NHS FT</t>
  </si>
  <si>
    <t>CPIDFTRP5X</t>
  </si>
  <si>
    <t>FTRP5X</t>
  </si>
  <si>
    <t>Doncaster &amp; Bassetlaw Teaching Hospitals NHS FT</t>
  </si>
  <si>
    <t>CPIDFTRP6X Moorfields Eye Hospital NHSFT</t>
  </si>
  <si>
    <t>CPIDFTRP6X</t>
  </si>
  <si>
    <t>FTRP6X</t>
  </si>
  <si>
    <t>Moorfields Eye Hospital NHSFT</t>
  </si>
  <si>
    <t>CPIDFTRP7X Lincolnshire Partnership NHS Foundation Trust</t>
  </si>
  <si>
    <t>CPIDFTRP7X</t>
  </si>
  <si>
    <t>FTRP7X</t>
  </si>
  <si>
    <t>Lincolnshire Partnership NHS Foundation Trust</t>
  </si>
  <si>
    <t>CPIDFTRPAX Medway NHS Foundation Trust</t>
  </si>
  <si>
    <t>CPIDFTRPAX</t>
  </si>
  <si>
    <t>FTRPAX</t>
  </si>
  <si>
    <t>Medway NHS Foundation Trust</t>
  </si>
  <si>
    <t>CPIDFTRPCX Queen Victoria Hospital NHS Foundation Trust</t>
  </si>
  <si>
    <t>CPIDFTRPCX</t>
  </si>
  <si>
    <t>FTRPCX</t>
  </si>
  <si>
    <t>Queen Victoria Hospital NHS Foundation Trust</t>
  </si>
  <si>
    <t>CPIDFTRPGX Oxleas NHS Foundation Trust</t>
  </si>
  <si>
    <t>CPIDFTRPGX</t>
  </si>
  <si>
    <t>FTRPGX</t>
  </si>
  <si>
    <t>Oxleas NHS Foundation Trust</t>
  </si>
  <si>
    <t>CPIDFTRPYX The Royal Marsden NHSFT</t>
  </si>
  <si>
    <t>CPIDFTRPYX</t>
  </si>
  <si>
    <t>FTRPYX</t>
  </si>
  <si>
    <t>The Royal Marsden NHSFT</t>
  </si>
  <si>
    <t>CPIDFTRQ3X Birmingham Women's and Children's NHS FT</t>
  </si>
  <si>
    <t>CPIDFTRQ3X</t>
  </si>
  <si>
    <t>FTRQ3X</t>
  </si>
  <si>
    <t>Birmingham Women's and Children's NHS FT</t>
  </si>
  <si>
    <t>CPIDFTRQXX Homerton University Hospital NHS Foundation Trust</t>
  </si>
  <si>
    <t>CPIDFTRQXX</t>
  </si>
  <si>
    <t>FTRQXX</t>
  </si>
  <si>
    <t>Homerton University Hospital NHS Foundation Trust</t>
  </si>
  <si>
    <t>CPIDFTRR7X Gateshead Health NHS Foundation Trust</t>
  </si>
  <si>
    <t>CPIDFTRR7X</t>
  </si>
  <si>
    <t>FTRR7X</t>
  </si>
  <si>
    <t>Gateshead Health NHS Foundation Trust</t>
  </si>
  <si>
    <t>CPIDFTRRFX Wrightington, Wigan and Leigh NHS Foundation Trust</t>
  </si>
  <si>
    <t>CPIDFTRRFX</t>
  </si>
  <si>
    <t>FTRRFX</t>
  </si>
  <si>
    <t>Wrightington, Wigan and Leigh NHS Foundation Trust</t>
  </si>
  <si>
    <t>CPIDFTRRJX The Royal Orthopaedic Hospital NHS Foundation Trust</t>
  </si>
  <si>
    <t>CPIDFTRRJX</t>
  </si>
  <si>
    <t>FTRRJX</t>
  </si>
  <si>
    <t>The Royal Orthopaedic Hospital NHS Foundation Trust</t>
  </si>
  <si>
    <t>CPIDFTRRKX University Hospital Birmingham NHSFT</t>
  </si>
  <si>
    <t>CPIDFTRRKX</t>
  </si>
  <si>
    <t>FTRRKX</t>
  </si>
  <si>
    <t>University Hospital Birmingham NHSFT</t>
  </si>
  <si>
    <t>CPIDFTRRVX University College London Hospitals NHS Foundation Trust</t>
  </si>
  <si>
    <t>CPIDFTRRVX</t>
  </si>
  <si>
    <t>FTRRVX</t>
  </si>
  <si>
    <t>University College London Hospitals NHS Foundation Trust</t>
  </si>
  <si>
    <t>CPIDFTRT1X Cambridgeshire and Peterborough NHS Foundation Trust</t>
  </si>
  <si>
    <t>CPIDFTRT1X</t>
  </si>
  <si>
    <t>FTRT1X</t>
  </si>
  <si>
    <t>Cambridgeshire and Peterborough NHS Foundation Trust</t>
  </si>
  <si>
    <t>CPIDFTRT2X Pennine Care NHS Foundation Trust</t>
  </si>
  <si>
    <t>CPIDFTRT2X</t>
  </si>
  <si>
    <t>FTRT2X</t>
  </si>
  <si>
    <t>Pennine Care NHS Foundation Trust</t>
  </si>
  <si>
    <t>CPIDFTRTDX The Newcastle Upon Tyne Hospitals NHS Foundation Trust</t>
  </si>
  <si>
    <t>CPIDFTRTDX</t>
  </si>
  <si>
    <t>FTRTDX</t>
  </si>
  <si>
    <t>The Newcastle Upon Tyne Hospitals NHS Foundation Trust</t>
  </si>
  <si>
    <t>CPIDFTRTEX Gloucestershire Hospitals NHS Foundation Trust</t>
  </si>
  <si>
    <t>CPIDFTRTEX</t>
  </si>
  <si>
    <t>FTRTEX</t>
  </si>
  <si>
    <t>Gloucestershire Hospitals NHS Foundation Trust</t>
  </si>
  <si>
    <t>CPIDFTRTFX Northumbria Healthcare NHS Foundation Trust</t>
  </si>
  <si>
    <t>CPIDFTRTFX</t>
  </si>
  <si>
    <t>FTRTFX</t>
  </si>
  <si>
    <t>Northumbria Healthcare NHS Foundation Trust</t>
  </si>
  <si>
    <t>CPIDFTRTHX Oxford University Hospitals NHS Foundation Trust</t>
  </si>
  <si>
    <t>CPIDFTRTHX</t>
  </si>
  <si>
    <t>FTRTHX</t>
  </si>
  <si>
    <t>Oxford University Hospitals NHS Foundation Trust</t>
  </si>
  <si>
    <t>CPIDFTRTKX Ashford and St Peter's Hospitals NHS Foundation Trust</t>
  </si>
  <si>
    <t>CPIDFTRTKX</t>
  </si>
  <si>
    <t>FTRTKX</t>
  </si>
  <si>
    <t>Ashford and St Peter's Hospitals NHS Foundation Trust</t>
  </si>
  <si>
    <t>CPIDFTRTQX Gloucestershire Health and Care NHS Foundation Trust</t>
  </si>
  <si>
    <t>CPIDFTRTQX</t>
  </si>
  <si>
    <t>FTRTQX</t>
  </si>
  <si>
    <t>Gloucestershire Health and Care NHS Foundation Trust</t>
  </si>
  <si>
    <t>CPIDFTRTRX South Tees NHS Foundation Trust</t>
  </si>
  <si>
    <t>CPIDFTRTRX</t>
  </si>
  <si>
    <t>FTRTRX</t>
  </si>
  <si>
    <t>South Tees NHS Foundation Trust</t>
  </si>
  <si>
    <t>CPIDFTRTXX University Hospitals of Morecambe Bay NHS Foundation Trust</t>
  </si>
  <si>
    <t>CPIDFTRTXX</t>
  </si>
  <si>
    <t>FTRTXX</t>
  </si>
  <si>
    <t>University Hospitals of Morecambe Bay NHS Foundation Trust</t>
  </si>
  <si>
    <t>CPIDFTRV3X Central and North West London NHS Foundation Trust</t>
  </si>
  <si>
    <t>CPIDFTRV3X</t>
  </si>
  <si>
    <t>FTRV3X</t>
  </si>
  <si>
    <t>Central and North West London NHS Foundation Trust</t>
  </si>
  <si>
    <t>CPIDFTRV5X South London and Maudsley NHS Foundation Trust</t>
  </si>
  <si>
    <t>CPIDFTRV5X</t>
  </si>
  <si>
    <t>FTRV5X</t>
  </si>
  <si>
    <t>South London and Maudsley NHS Foundation Trust</t>
  </si>
  <si>
    <t>CPIDFTRVVX East Kent Hospitals University NHS Foundation Trust</t>
  </si>
  <si>
    <t>CPIDFTRVVX</t>
  </si>
  <si>
    <t>FTRVVX</t>
  </si>
  <si>
    <t>East Kent Hospitals University NHS Foundation Trust</t>
  </si>
  <si>
    <t>CPIDFTRVWX North Tees &amp; Hartlepool NHS Foundation Trust</t>
  </si>
  <si>
    <t>CPIDFTRVWX</t>
  </si>
  <si>
    <t>FTRVWX</t>
  </si>
  <si>
    <t>North Tees &amp; Hartlepool NHS Foundation Trust</t>
  </si>
  <si>
    <t>CPIDFTRW1X Southern Health NHS Foundation Trust</t>
  </si>
  <si>
    <t>CPIDFTRW1X</t>
  </si>
  <si>
    <t>FTRW1X</t>
  </si>
  <si>
    <t>Southern Health NHS Foundation Trust</t>
  </si>
  <si>
    <t>CPIDFTRW4X Mersey Care NHS Foundation Trust</t>
  </si>
  <si>
    <t>CPIDFTRW4X</t>
  </si>
  <si>
    <t>FTRW4X</t>
  </si>
  <si>
    <t>Mersey Care NHS Foundation Trust</t>
  </si>
  <si>
    <t>CPIDFTRW5X Lancashire and South Cumbria NHS Foundation Trust</t>
  </si>
  <si>
    <t>CPIDFTRW5X</t>
  </si>
  <si>
    <t>FTRW5X</t>
  </si>
  <si>
    <t>Lancashire and South Cumbria NHS Foundation Trust</t>
  </si>
  <si>
    <t>CPIDFTRWJX Stockport NHSFT</t>
  </si>
  <si>
    <t>CPIDFTRWJX</t>
  </si>
  <si>
    <t>FTRWJX</t>
  </si>
  <si>
    <t>Stockport NHSFT</t>
  </si>
  <si>
    <t>CPIDFTRWKX East London NHS Foundation Trust</t>
  </si>
  <si>
    <t>CPIDFTRWKX</t>
  </si>
  <si>
    <t>FTRWKX</t>
  </si>
  <si>
    <t>East London NHS Foundation Trust</t>
  </si>
  <si>
    <t>CPIDFTRWRX Hertfordshire Partnership NHS Foundation Trust</t>
  </si>
  <si>
    <t>CPIDFTRWRX</t>
  </si>
  <si>
    <t>FTRWRX</t>
  </si>
  <si>
    <t>Hertfordshire Partnership NHS Foundation Trust</t>
  </si>
  <si>
    <t>CPIDFTRWWX Warrington and Halton Hospitals NHS Foundation Trust</t>
  </si>
  <si>
    <t>CPIDFTRWWX</t>
  </si>
  <si>
    <t>FTRWWX</t>
  </si>
  <si>
    <t>Warrington and Halton Hospitals NHS Foundation Trust</t>
  </si>
  <si>
    <t>CPIDFTRWXX Berkshire Healthcare NHS Foundation Trust</t>
  </si>
  <si>
    <t>CPIDFTRWXX</t>
  </si>
  <si>
    <t>FTRWXX</t>
  </si>
  <si>
    <t>Berkshire Healthcare NHS Foundation Trust</t>
  </si>
  <si>
    <t>CPIDFTRWYX Calderdale and Huddersfield NHS Foundation Trust</t>
  </si>
  <si>
    <t>CPIDFTRWYX</t>
  </si>
  <si>
    <t>FTRWYX</t>
  </si>
  <si>
    <t>Calderdale and Huddersfield NHS Foundation Trust</t>
  </si>
  <si>
    <t>CPIDFTRX2X Sussex Partnership NHS Foundation Trust</t>
  </si>
  <si>
    <t>CPIDFTRX2X</t>
  </si>
  <si>
    <t>FTRX2X</t>
  </si>
  <si>
    <t>Sussex Partnership NHS Foundation Trust</t>
  </si>
  <si>
    <t>CPIDFTRX3X Tees Esk and Wear Valleys NHS Foundation Trust</t>
  </si>
  <si>
    <t>CPIDFTRX3X</t>
  </si>
  <si>
    <t>FTRX3X</t>
  </si>
  <si>
    <t>Tees Esk and Wear Valleys NHS Foundation Trust</t>
  </si>
  <si>
    <t>CPIDFTRX6X North East Ambulance Service NHSFT</t>
  </si>
  <si>
    <t>CPIDFTRX6X</t>
  </si>
  <si>
    <t>FTRX6X</t>
  </si>
  <si>
    <t>North East Ambulance Service NHSFT</t>
  </si>
  <si>
    <t>CPIDFTRXAX Cheshire and Wirral Partnership NHS Foundation Trust</t>
  </si>
  <si>
    <t>CPIDFTRXAX</t>
  </si>
  <si>
    <t>FTRXAX</t>
  </si>
  <si>
    <t>Cheshire and Wirral Partnership NHS Foundation Trust</t>
  </si>
  <si>
    <t>CPIDFTRXEX Rotherham Doncaster &amp; South Humber NHSFT</t>
  </si>
  <si>
    <t>CPIDFTRXEX</t>
  </si>
  <si>
    <t>FTRXEX</t>
  </si>
  <si>
    <t>Rotherham Doncaster &amp; South Humber NHSFT</t>
  </si>
  <si>
    <t>CPIDFTRXGX South West Yorkshire Partnership NHS foundation trust</t>
  </si>
  <si>
    <t>CPIDFTRXGX</t>
  </si>
  <si>
    <t>FTRXGX</t>
  </si>
  <si>
    <t>South West Yorkshire Partnership NHS foundation trust</t>
  </si>
  <si>
    <t>CPIDFTRXLX Blackpool Teaching Hospitals NHS Foundation Trust</t>
  </si>
  <si>
    <t>CPIDFTRXLX</t>
  </si>
  <si>
    <t>FTRXLX</t>
  </si>
  <si>
    <t>Blackpool Teaching Hospitals NHS Foundation Trust</t>
  </si>
  <si>
    <t>CPIDFTRXMX Derbyshire Healthcare NHS Foundation Trust</t>
  </si>
  <si>
    <t>CPIDFTRXMX</t>
  </si>
  <si>
    <t>FTRXMX</t>
  </si>
  <si>
    <t>Derbyshire Healthcare NHS Foundation Trust</t>
  </si>
  <si>
    <t>CPIDFTRXNX Lancashire Teaching Hospitals NHS Foundation Trust</t>
  </si>
  <si>
    <t>CPIDFTRXNX</t>
  </si>
  <si>
    <t>FTRXNX</t>
  </si>
  <si>
    <t>Lancashire Teaching Hospitals NHS Foundation Trust</t>
  </si>
  <si>
    <t>CPIDFTRXPX County Durham and Darlington NHS Foundation Trust</t>
  </si>
  <si>
    <t>CPIDFTRXPX</t>
  </si>
  <si>
    <t>FTRXPX</t>
  </si>
  <si>
    <t>County Durham and Darlington NHS Foundation Trust</t>
  </si>
  <si>
    <t>CPIDFTRXTX Birmingham and Solihull Mental Health NHS Foundation Trust</t>
  </si>
  <si>
    <t>CPIDFTRXTX</t>
  </si>
  <si>
    <t>FTRXTX</t>
  </si>
  <si>
    <t>Birmingham and Solihull Mental Health NHS Foundation Trust</t>
  </si>
  <si>
    <t>CPIDFTRXVX Greater Manchester Mental Health NHS FT</t>
  </si>
  <si>
    <t>CPIDFTRXVX</t>
  </si>
  <si>
    <t>FTRXVX</t>
  </si>
  <si>
    <t>Greater Manchester Mental Health NHS FT</t>
  </si>
  <si>
    <t>CPIDFTRXXX Surrey and Borders Partnership NHS Foundation Trust</t>
  </si>
  <si>
    <t>CPIDFTRXXX</t>
  </si>
  <si>
    <t>FTRXXX</t>
  </si>
  <si>
    <t>Surrey and Borders Partnership NHS Foundation Trust</t>
  </si>
  <si>
    <t>CPIDFTRY2X Bridgewater Community Healthcare NHS FT</t>
  </si>
  <si>
    <t>CPIDFTRY2X</t>
  </si>
  <si>
    <t>FTRY2X</t>
  </si>
  <si>
    <t>Bridgewater Community Healthcare NHS FT</t>
  </si>
  <si>
    <t>CPIDFTRY7X Wirral Community NHS Foundation Trust</t>
  </si>
  <si>
    <t>CPIDFTRY7X</t>
  </si>
  <si>
    <t>FTRY7X</t>
  </si>
  <si>
    <t>Wirral Community NHS Foundation Trust</t>
  </si>
  <si>
    <t>CPIDFTRY8X Derbyshire Community Health Services NHS FT</t>
  </si>
  <si>
    <t>CPIDFTRY8X</t>
  </si>
  <si>
    <t>FTRY8X</t>
  </si>
  <si>
    <t>Derbyshire Community Health Services NHS FT</t>
  </si>
  <si>
    <t xml:space="preserve">CPIDFTRYAX West Midlands Ambulance Service University NHS Foundation Trust
</t>
  </si>
  <si>
    <t>CPIDFTRYAX</t>
  </si>
  <si>
    <t>FTRYAX</t>
  </si>
  <si>
    <t xml:space="preserve">West Midlands Ambulance Service University NHS Foundation Trust
</t>
  </si>
  <si>
    <t>CPIDFTRYDX South East Coast Ambulance Service NHSFT</t>
  </si>
  <si>
    <t>CPIDFTRYDX</t>
  </si>
  <si>
    <t>FTRYDX</t>
  </si>
  <si>
    <t>South East Coast Ambulance Service NHSFT</t>
  </si>
  <si>
    <t>CPIDFTRYEX South Central Ambulance Service NHS Foundation Trust</t>
  </si>
  <si>
    <t>CPIDFTRYEX</t>
  </si>
  <si>
    <t>FTRYEX</t>
  </si>
  <si>
    <t>South Central Ambulance Service NHS Foundation Trust</t>
  </si>
  <si>
    <t>CPIDFTRYFX South Western Ambulance Service NHSFT</t>
  </si>
  <si>
    <t>CPIDFTRYFX</t>
  </si>
  <si>
    <t>FTRYFX</t>
  </si>
  <si>
    <t>South Western Ambulance Service NHSFT</t>
  </si>
  <si>
    <t>CPIDFTRYWX Birmingham Community Healthcare NHS Foundation Trust</t>
  </si>
  <si>
    <t>CPIDFTRYWX</t>
  </si>
  <si>
    <t>FTRYWX</t>
  </si>
  <si>
    <t>Birmingham Community Healthcare NHS Foundation Trust</t>
  </si>
  <si>
    <t>CPIDFTRYYX Kent Community Health NHS FT</t>
  </si>
  <si>
    <t>CPIDFTRYYX</t>
  </si>
  <si>
    <t>FTRYYX</t>
  </si>
  <si>
    <t>Kent Community Health NHS FT</t>
  </si>
  <si>
    <t>CPIDFTTADX Bradford District Care NHS Foundation Trust</t>
  </si>
  <si>
    <t>CPIDFTTADX</t>
  </si>
  <si>
    <t>FTTADX</t>
  </si>
  <si>
    <t>Bradford District Care NHS Foundation Trust</t>
  </si>
  <si>
    <t>CPIDFTTAFX Camden and Islington NHS Foundation Trust</t>
  </si>
  <si>
    <t>CPIDFTTAFX</t>
  </si>
  <si>
    <t>FTTAFX</t>
  </si>
  <si>
    <t>Camden and Islington NHS Foundation Trust</t>
  </si>
  <si>
    <t>CPIDFTTAHX Sheffield Health and Social Care NHS Foundation Trust</t>
  </si>
  <si>
    <t>CPIDFTTAHX</t>
  </si>
  <si>
    <t>FTTAHX</t>
  </si>
  <si>
    <t>Sheffield Health and Social Care NHS Foundation Trust</t>
  </si>
  <si>
    <t>CPIDFTR0BX South Tyneside and Sunderland NHS Foundation Trust</t>
  </si>
  <si>
    <t>CPIDFTR0BX</t>
  </si>
  <si>
    <t>FTR0BX</t>
  </si>
  <si>
    <t>South Tyneside and Sunderland NHS Foundation Trust</t>
  </si>
  <si>
    <t>CPIDFTR1LX ESSEX PARTNERSHIP UNIVERSITY NHS FOUNDATION TRUST</t>
  </si>
  <si>
    <t>CPIDFTR1LX</t>
  </si>
  <si>
    <t>FTR1LX</t>
  </si>
  <si>
    <t>ESSEX PARTNERSHIP UNIVERSITY NHS FOUNDATION TRUST</t>
  </si>
  <si>
    <t>CPIDNFTRBK Walsall Healthcare NFT</t>
  </si>
  <si>
    <t>CPIDNFTRBK</t>
  </si>
  <si>
    <t>NFTRBK</t>
  </si>
  <si>
    <t>Walsall Healthcare NFT</t>
  </si>
  <si>
    <t>NHS Trusts</t>
  </si>
  <si>
    <t>CPIDNFTRF4 Barking, Havering and Redbridge University Hospitals NFT</t>
  </si>
  <si>
    <t>CPIDNFTRF4</t>
  </si>
  <si>
    <t>NFTRF4</t>
  </si>
  <si>
    <t>Barking, Havering and Redbridge University Hospitals NFT</t>
  </si>
  <si>
    <t>CPIDNFTR1A Herefordshire and Worcestshire Health and Care NHS Trust</t>
  </si>
  <si>
    <t>CPIDNFTR1A</t>
  </si>
  <si>
    <t>NFTR1A</t>
  </si>
  <si>
    <t>Herefordshire and Worcestshire Health and Care NHS Trust</t>
  </si>
  <si>
    <t>CPIDNFTR1C The Solent NHS Trust</t>
  </si>
  <si>
    <t>CPIDNFTR1C</t>
  </si>
  <si>
    <t>NFTR1C</t>
  </si>
  <si>
    <t>The Solent NHS Trust</t>
  </si>
  <si>
    <t>CPIDNFTR1D Shropshire Community NHS Trust</t>
  </si>
  <si>
    <t>CPIDNFTR1D</t>
  </si>
  <si>
    <t>NFTR1D</t>
  </si>
  <si>
    <t>Shropshire Community NHS Trust</t>
  </si>
  <si>
    <t>CPIDNFTR1F Isle of Wight NHS Trust</t>
  </si>
  <si>
    <t>CPIDNFTR1F</t>
  </si>
  <si>
    <t>NFTR1F</t>
  </si>
  <si>
    <t>Isle of Wight NHS Trust</t>
  </si>
  <si>
    <t>CPIDNFTR1H Barts Health NHS Trust</t>
  </si>
  <si>
    <t>CPIDNFTR1H</t>
  </si>
  <si>
    <t>NFTR1H</t>
  </si>
  <si>
    <t>Barts Health NHS Trust</t>
  </si>
  <si>
    <t>CPIDNFTR1K London North West Healthcare NHS Trust</t>
  </si>
  <si>
    <t>CPIDNFTR1K</t>
  </si>
  <si>
    <t>NFTR1K</t>
  </si>
  <si>
    <t>London North West Healthcare NHS Trust</t>
  </si>
  <si>
    <t>CPIDNFTRAN Royal National Orthopaedic Hospital NFT</t>
  </si>
  <si>
    <t>CPIDNFTRAN</t>
  </si>
  <si>
    <t>NFTRAN</t>
  </si>
  <si>
    <t>Royal National Orthopaedic Hospital NFT</t>
  </si>
  <si>
    <t>CPIDNFTRAP North Middlesex University Hospital NFT</t>
  </si>
  <si>
    <t>CPIDNFTRAP</t>
  </si>
  <si>
    <t>NFTRAP</t>
  </si>
  <si>
    <t>North Middlesex University Hospital NFT</t>
  </si>
  <si>
    <t>CPIDNFTRBN St Helens and Knowsley Hospitals NFT</t>
  </si>
  <si>
    <t>CPIDNFTRBN</t>
  </si>
  <si>
    <t>NFTRBN</t>
  </si>
  <si>
    <t>St Helens and Knowsley Hospitals NFT</t>
  </si>
  <si>
    <t>CPIDNFTREF Royal Cornwall Hospitals NFT</t>
  </si>
  <si>
    <t>CPIDNFTREF</t>
  </si>
  <si>
    <t>NFTREF</t>
  </si>
  <si>
    <t>Royal Cornwall Hospitals NFT</t>
  </si>
  <si>
    <t>CPIDNFTRHU Portsmouth Hospitals University NHS Trust</t>
  </si>
  <si>
    <t>CPIDNFTRHU</t>
  </si>
  <si>
    <t>NFTRHU</t>
  </si>
  <si>
    <t>Portsmouth Hospitals University NHS Trust</t>
  </si>
  <si>
    <t>CPIDNFTRJ2 Lewisham &amp; Greenwich NHS Trust</t>
  </si>
  <si>
    <t>CPIDNFTRJ2</t>
  </si>
  <si>
    <t>NFTRJ2</t>
  </si>
  <si>
    <t>Lewisham &amp; Greenwich NHS Trust</t>
  </si>
  <si>
    <t>CPIDNFTRJ6 Croydon Health Services NFT</t>
  </si>
  <si>
    <t>CPIDNFTRJ6</t>
  </si>
  <si>
    <t>NFTRJ6</t>
  </si>
  <si>
    <t>Croydon Health Services NFT</t>
  </si>
  <si>
    <t>CPIDNFTRJE University Hospital of North Midlands NFT (Formerly Staffordshire NFT)</t>
  </si>
  <si>
    <t>CPIDNFTRJE</t>
  </si>
  <si>
    <t>NFTRJE</t>
  </si>
  <si>
    <t>University Hospital of North Midlands NFT (Formerly Staffordshire NFT)</t>
  </si>
  <si>
    <t>CPIDNFTRJN East Cheshire NFT</t>
  </si>
  <si>
    <t>CPIDNFTRJN</t>
  </si>
  <si>
    <t>NFTRJN</t>
  </si>
  <si>
    <t>East Cheshire NFT</t>
  </si>
  <si>
    <t>CPIDNFTRK9 Plymouth Hospitals NFT</t>
  </si>
  <si>
    <t>CPIDNFTRK9</t>
  </si>
  <si>
    <t>NFTRK9</t>
  </si>
  <si>
    <t>Plymouth Hospitals NFT</t>
  </si>
  <si>
    <t>CPIDNFTRKB University Hospitals Coventry and Warwic NFT</t>
  </si>
  <si>
    <t>CPIDNFTRKB</t>
  </si>
  <si>
    <t>NFTRKB</t>
  </si>
  <si>
    <t>University Hospitals Coventry and Warwic NFT</t>
  </si>
  <si>
    <t>CPIDNFTRKE Whittington Health NFT</t>
  </si>
  <si>
    <t>CPIDNFTRKE</t>
  </si>
  <si>
    <t>NFTRKE</t>
  </si>
  <si>
    <t>Whittington Health NFT</t>
  </si>
  <si>
    <t>CPIDNFTRKL West London Mental Health NFT</t>
  </si>
  <si>
    <t>CPIDNFTRKL</t>
  </si>
  <si>
    <t>NFTRKL</t>
  </si>
  <si>
    <t>West London Mental Health NFT</t>
  </si>
  <si>
    <t>CPIDNFTRL4 Royal Wolverhampton Hospitals NFT</t>
  </si>
  <si>
    <t>CPIDNFTRL4</t>
  </si>
  <si>
    <t>NFTRL4</t>
  </si>
  <si>
    <t>Royal Wolverhampton Hospitals NFT</t>
  </si>
  <si>
    <t>CPIDNFTRLQ Wye Valley NHS Trust</t>
  </si>
  <si>
    <t>CPIDNFTRLQ</t>
  </si>
  <si>
    <t>NFTRLQ</t>
  </si>
  <si>
    <t>Wye Valley NHS Trust</t>
  </si>
  <si>
    <t>CPIDNFTRLT George Eliot Hospital NFT</t>
  </si>
  <si>
    <t>CPIDNFTRLT</t>
  </si>
  <si>
    <t>NFTRLT</t>
  </si>
  <si>
    <t>George Eliot Hospital NFT</t>
  </si>
  <si>
    <t>CPIDNFTRLY North Staffordshire Combined Healthcare NFT</t>
  </si>
  <si>
    <t>CPIDNFTRLY</t>
  </si>
  <si>
    <t>NFTRLY</t>
  </si>
  <si>
    <t>North Staffordshire Combined Healthcare NFT</t>
  </si>
  <si>
    <t>CPIDNFTRN7 Dartford and Gravesham NFT</t>
  </si>
  <si>
    <t>CPIDNFTRN7</t>
  </si>
  <si>
    <t>NFTRN7</t>
  </si>
  <si>
    <t>Dartford and Gravesham NFT</t>
  </si>
  <si>
    <t>CPIDNFTRNS Northampton General Hospital NFT</t>
  </si>
  <si>
    <t>CPIDNFTRNS</t>
  </si>
  <si>
    <t>NFTRNS</t>
  </si>
  <si>
    <t>Northampton General Hospital NFT</t>
  </si>
  <si>
    <t>CPIDNFTRQW Princess Alexandra Hospital NFT</t>
  </si>
  <si>
    <t>CPIDNFTRQW</t>
  </si>
  <si>
    <t>NFTRQW</t>
  </si>
  <si>
    <t>Princess Alexandra Hospital NFT</t>
  </si>
  <si>
    <t>CPIDNFTRQY South West London and St George's Mental NFT</t>
  </si>
  <si>
    <t>CPIDNFTRQY</t>
  </si>
  <si>
    <t>NFTRQY</t>
  </si>
  <si>
    <t>South West London and St George's Mental NFT</t>
  </si>
  <si>
    <t>CPIDNFTRR8 Leeds Teaching Hospitals NFT</t>
  </si>
  <si>
    <t>CPIDNFTRR8</t>
  </si>
  <si>
    <t>NFTRR8</t>
  </si>
  <si>
    <t>Leeds Teaching Hospitals NFT</t>
  </si>
  <si>
    <t>CPIDNFTRRP Barnet, Enfield and Haringey Mental Heal NFT</t>
  </si>
  <si>
    <t>CPIDNFTRRP</t>
  </si>
  <si>
    <t>NFTRRP</t>
  </si>
  <si>
    <t>Barnet, Enfield and Haringey Mental Heal NFT</t>
  </si>
  <si>
    <t>CPIDNFTRRU London Ambulance Service NFT</t>
  </si>
  <si>
    <t>CPIDNFTRRU</t>
  </si>
  <si>
    <t>NFTRRU</t>
  </si>
  <si>
    <t>London Ambulance Service NFT</t>
  </si>
  <si>
    <t>CPIDNFTRT5 Leicestershire Partnership NFT</t>
  </si>
  <si>
    <t>CPIDNFTRT5</t>
  </si>
  <si>
    <t>NFTRT5</t>
  </si>
  <si>
    <t>Leicestershire Partnership NFT</t>
  </si>
  <si>
    <t>CPIDNFTRTP Surrey And Sussex Healthcare NFT</t>
  </si>
  <si>
    <t>CPIDNFTRTP</t>
  </si>
  <si>
    <t>NFTRTP</t>
  </si>
  <si>
    <t>Surrey And Sussex Healthcare NFT</t>
  </si>
  <si>
    <t>CPIDNFTRVJ North Bristol NFT</t>
  </si>
  <si>
    <t>CPIDNFTRVJ</t>
  </si>
  <si>
    <t>NFTRVJ</t>
  </si>
  <si>
    <t>North Bristol NFT</t>
  </si>
  <si>
    <t>CPIDNFTRVN Avon and Wiltshire Mental Health Partner NFT</t>
  </si>
  <si>
    <t>CPIDNFTRVN</t>
  </si>
  <si>
    <t>NFTRVN</t>
  </si>
  <si>
    <t>Avon and Wiltshire Mental Health Partner NFT</t>
  </si>
  <si>
    <t>CPIDNFTRVR Epsom and St Helier University Hospitals NFT</t>
  </si>
  <si>
    <t>CPIDNFTRVR</t>
  </si>
  <si>
    <t>NFTRVR</t>
  </si>
  <si>
    <t>Epsom and St Helier University Hospitals NFT</t>
  </si>
  <si>
    <t>CPIDNFTRVY Southport and Ormskirk Hospital NFT</t>
  </si>
  <si>
    <t>CPIDNFTRVY</t>
  </si>
  <si>
    <t>NFTRVY</t>
  </si>
  <si>
    <t>Southport and Ormskirk Hospital NFT</t>
  </si>
  <si>
    <t>CPIDNFTRWD United Lincolnshire Hospitals NFT</t>
  </si>
  <si>
    <t>CPIDNFTRWD</t>
  </si>
  <si>
    <t>NFTRWD</t>
  </si>
  <si>
    <t>United Lincolnshire Hospitals NFT</t>
  </si>
  <si>
    <t>CPIDNFTRWE University Hospitals of Leicester NFT</t>
  </si>
  <si>
    <t>CPIDNFTRWE</t>
  </si>
  <si>
    <t>NFTRWE</t>
  </si>
  <si>
    <t>University Hospitals of Leicester NFT</t>
  </si>
  <si>
    <t>CPIDNFTRWF Maidstone and Tunbridge Wells NFT</t>
  </si>
  <si>
    <t>CPIDNFTRWF</t>
  </si>
  <si>
    <t>NFTRWF</t>
  </si>
  <si>
    <t>Maidstone and Tunbridge Wells NFT</t>
  </si>
  <si>
    <t>CPIDNFTRWG West Hertfordshire Teaching Hospitals NHS Trust</t>
  </si>
  <si>
    <t>CPIDNFTRWG</t>
  </si>
  <si>
    <t>NFTRWG</t>
  </si>
  <si>
    <t>West Hertfordshire Teaching Hospitals NHS Trust</t>
  </si>
  <si>
    <t>CPIDNFTRWH East And North Hertfordshire NFT</t>
  </si>
  <si>
    <t>CPIDNFTRWH</t>
  </si>
  <si>
    <t>NFTRWH</t>
  </si>
  <si>
    <t>East And North Hertfordshire NFT</t>
  </si>
  <si>
    <t>CPIDNFTRWP Worcestershire Acute Hospitals NFT</t>
  </si>
  <si>
    <t>CPIDNFTRWP</t>
  </si>
  <si>
    <t>NFTRWP</t>
  </si>
  <si>
    <t>Worcestershire Acute Hospitals NFT</t>
  </si>
  <si>
    <t>CPIDNFTRWV Devon Partnership NFT</t>
  </si>
  <si>
    <t>CPIDNFTRWV</t>
  </si>
  <si>
    <t>NFTRWV</t>
  </si>
  <si>
    <t>Devon Partnership NFT</t>
  </si>
  <si>
    <t>CPIDNFTRXC East Sussex Hospitals NFT</t>
  </si>
  <si>
    <t>CPIDNFTRXC</t>
  </si>
  <si>
    <t>NFTRXC</t>
  </si>
  <si>
    <t>East Sussex Hospitals NFT</t>
  </si>
  <si>
    <t>CPIDNFTRXF Mid Yorkshire Hospitals NFT</t>
  </si>
  <si>
    <t>CPIDNFTRXF</t>
  </si>
  <si>
    <t>NFTRXF</t>
  </si>
  <si>
    <t>Mid Yorkshire Hospitals NFT</t>
  </si>
  <si>
    <t>CPIDNFTRXK Sandwell and West Birmingham Hospitals NFT</t>
  </si>
  <si>
    <t>CPIDNFTRXK</t>
  </si>
  <si>
    <t>NFTRXK</t>
  </si>
  <si>
    <t>Sandwell and West Birmingham Hospitals NFT</t>
  </si>
  <si>
    <t>CPIDNFTRXQ Buckinghamshire Healthcare NHS Trust</t>
  </si>
  <si>
    <t>CPIDNFTRXQ</t>
  </si>
  <si>
    <t>NFTRXQ</t>
  </si>
  <si>
    <t>Buckinghamshire Healthcare NHS Trust</t>
  </si>
  <si>
    <t>CPIDNFTRXR East Lancashire Hospitals NFT</t>
  </si>
  <si>
    <t>CPIDNFTRXR</t>
  </si>
  <si>
    <t>NFTRXR</t>
  </si>
  <si>
    <t>East Lancashire Hospitals NFT</t>
  </si>
  <si>
    <t>CPIDNFTRXW Shrewsbury and Telford Hospitals NFT</t>
  </si>
  <si>
    <t>CPIDNFTRXW</t>
  </si>
  <si>
    <t>NFTRXW</t>
  </si>
  <si>
    <t>Shrewsbury and Telford Hospitals NFT</t>
  </si>
  <si>
    <t>CPIDNFTRXY Kent and Medway NHS and Social Care Partnership Trust</t>
  </si>
  <si>
    <t>CPIDNFTRXY</t>
  </si>
  <si>
    <t>NFTRXY</t>
  </si>
  <si>
    <t>Kent and Medway NHS and Social Care Partnership Trust</t>
  </si>
  <si>
    <t>CPIDNFTRY3 Norfolk Community Health and Care NFT</t>
  </si>
  <si>
    <t>CPIDNFTRY3</t>
  </si>
  <si>
    <t>NFTRY3</t>
  </si>
  <si>
    <t>Norfolk Community Health and Care NFT</t>
  </si>
  <si>
    <t>CPIDNFTRY4 Hertfordshire Community NFT</t>
  </si>
  <si>
    <t>CPIDNFTRY4</t>
  </si>
  <si>
    <t>NFTRY4</t>
  </si>
  <si>
    <t>Hertfordshire Community NFT</t>
  </si>
  <si>
    <t>CPIDNFTRY6 The Leeds Community Healthcare NHS Trust</t>
  </si>
  <si>
    <t>CPIDNFTRY6</t>
  </si>
  <si>
    <t>NFTRY6</t>
  </si>
  <si>
    <t>The Leeds Community Healthcare NHS Trust</t>
  </si>
  <si>
    <t>CPIDNFTRYJ Imperial College Healthcare NFT</t>
  </si>
  <si>
    <t>CPIDNFTRYJ</t>
  </si>
  <si>
    <t>NFTRYJ</t>
  </si>
  <si>
    <t>Imperial College Healthcare NFT</t>
  </si>
  <si>
    <t>CPIDNFTRYK Dudley Integrated Health and Care NHS Trust</t>
  </si>
  <si>
    <t>CPIDNFTRYK</t>
  </si>
  <si>
    <t>NFTRYK</t>
  </si>
  <si>
    <t>Dudley Integrated Health and Care NHS Trust</t>
  </si>
  <si>
    <t>CPIDNFTRYV Cambridgeshire Community Services NFT</t>
  </si>
  <si>
    <t>CPIDNFTRYV</t>
  </si>
  <si>
    <t>NFTRYV</t>
  </si>
  <si>
    <t>Cambridgeshire Community Services NFT</t>
  </si>
  <si>
    <t>CPIDNFTRYX Central London Community Healthcare NFT</t>
  </si>
  <si>
    <t>CPIDNFTRYX</t>
  </si>
  <si>
    <t>NFTRYX</t>
  </si>
  <si>
    <t>Central London Community Healthcare NFT</t>
  </si>
  <si>
    <t xml:space="preserve">CPIDNFTRWA Hull University Teaching Hospitals NHS Trust
</t>
  </si>
  <si>
    <t>CPIDNFTRWA</t>
  </si>
  <si>
    <t>NFTRWA</t>
  </si>
  <si>
    <t xml:space="preserve">Hull University Teaching Hospitals NHS Trust
</t>
  </si>
  <si>
    <t>CPIDNFTRX1 Nottingham University Hospitals NHS Trust</t>
  </si>
  <si>
    <t>CPIDNFTRX1</t>
  </si>
  <si>
    <t>NFTRX1</t>
  </si>
  <si>
    <t>Nottingham University Hospitals NHS Trust</t>
  </si>
  <si>
    <t>CPIDNFTRX7 North West Ambulance Service NHS Trust</t>
  </si>
  <si>
    <t>CPIDNFTRX7</t>
  </si>
  <si>
    <t>NFTRX7</t>
  </si>
  <si>
    <t>North West Ambulance Service NHS Trust</t>
  </si>
  <si>
    <t>CPIDNFTRX8 Yorkshire Ambulance Service NHS Trust</t>
  </si>
  <si>
    <t>CPIDNFTRX8</t>
  </si>
  <si>
    <t>NFTRX8</t>
  </si>
  <si>
    <t>Yorkshire Ambulance Service NHS Trust</t>
  </si>
  <si>
    <t>CPIDNFTRX9 East Midlands Ambulance Service NHS Trust</t>
  </si>
  <si>
    <t>CPIDNFTRX9</t>
  </si>
  <si>
    <t>NFTRX9</t>
  </si>
  <si>
    <t>East Midlands Ambulance Service NHS Trust</t>
  </si>
  <si>
    <t>CPIDNFTRY5 The Lincolnshire Community Health Services NHS Trust</t>
  </si>
  <si>
    <t>CPIDNFTRY5</t>
  </si>
  <si>
    <t>NFTRY5</t>
  </si>
  <si>
    <t>The Lincolnshire Community Health Services NHS Trust</t>
  </si>
  <si>
    <t>CPIDNFTRY9 The Hounclow and Richmond  Community Healthcare NHS Trust</t>
  </si>
  <si>
    <t>CPIDNFTRY9</t>
  </si>
  <si>
    <t>NFTRY9</t>
  </si>
  <si>
    <t>The Hounclow and Richmond  Community Healthcare NHS Trust</t>
  </si>
  <si>
    <t>CPIDNFTRYC East of England Ambulance Service NHS Trust</t>
  </si>
  <si>
    <t>CPIDNFTRYC</t>
  </si>
  <si>
    <t>NFTRYC</t>
  </si>
  <si>
    <t>East of England Ambulance Service NHS Trust</t>
  </si>
  <si>
    <t>CPIDNFTRYG Coventry and Warwickshire Partnership NHS Trust</t>
  </si>
  <si>
    <t>CPIDNFTRYG</t>
  </si>
  <si>
    <t>NFTRYG</t>
  </si>
  <si>
    <t>Coventry and Warwickshire Partnership NHS Trust</t>
  </si>
  <si>
    <t>CPIDICBQKK NHS South East London ICB</t>
  </si>
  <si>
    <t>CPIDICBQKK</t>
  </si>
  <si>
    <t>ICBQKK</t>
  </si>
  <si>
    <t>NHS South East London ICB</t>
  </si>
  <si>
    <t>NHSE - Integrated Care Board</t>
  </si>
  <si>
    <t>CPIDICBQMF NHS North East London ICB</t>
  </si>
  <si>
    <t>CPIDICBQMF</t>
  </si>
  <si>
    <t>ICBQMF</t>
  </si>
  <si>
    <t>NHS North East London ICB</t>
  </si>
  <si>
    <t>CPIDICBQMJ NHS North Central London ICB</t>
  </si>
  <si>
    <t>CPIDICBQMJ</t>
  </si>
  <si>
    <t>ICBQMJ</t>
  </si>
  <si>
    <t>NHS North Central London ICB</t>
  </si>
  <si>
    <t>CPIDICBQRV NHS North West London ICB</t>
  </si>
  <si>
    <t>CPIDICBQRV</t>
  </si>
  <si>
    <t>ICBQRV</t>
  </si>
  <si>
    <t>NHS North West London ICB</t>
  </si>
  <si>
    <t>CPIDICBQWE NHS South West London ICB</t>
  </si>
  <si>
    <t>CPIDICBQWE</t>
  </si>
  <si>
    <t>ICBQWE</t>
  </si>
  <si>
    <t>NHS South West London ICB</t>
  </si>
  <si>
    <t>CPIDICBQGH NHS Herefordshire and Worcestershire ICB</t>
  </si>
  <si>
    <t>CPIDICBQGH</t>
  </si>
  <si>
    <t>ICBQGH</t>
  </si>
  <si>
    <t>NHS Herefordshire and Worcestershire ICB</t>
  </si>
  <si>
    <t>CPIDICBQHL NHS Birmingham and Solihull ICB</t>
  </si>
  <si>
    <t>CPIDICBQHL</t>
  </si>
  <si>
    <t>ICBQHL</t>
  </si>
  <si>
    <t>NHS Birmingham and Solihull ICB</t>
  </si>
  <si>
    <t>CPIDICBQJ2 NHS Derby and Derbyshire ICB</t>
  </si>
  <si>
    <t>CPIDICBQJ2</t>
  </si>
  <si>
    <t>ICBQJ2</t>
  </si>
  <si>
    <t>NHS Derby and Derbyshire ICB</t>
  </si>
  <si>
    <t>CPIDICBQJM NHS Lincolnshire ICB</t>
  </si>
  <si>
    <t>CPIDICBQJM</t>
  </si>
  <si>
    <t>ICBQJM</t>
  </si>
  <si>
    <t>NHS Lincolnshire ICB</t>
  </si>
  <si>
    <t>CPIDICBQK1 NHS Leicester, Leicestershire and Rutland ICB</t>
  </si>
  <si>
    <t>CPIDICBQK1</t>
  </si>
  <si>
    <t>ICBQK1</t>
  </si>
  <si>
    <t>NHS Leicester, Leicestershire and Rutland ICB</t>
  </si>
  <si>
    <t>CPIDICBQNC NHS Staffordshire and Stoke-On-Trent ICB</t>
  </si>
  <si>
    <t>CPIDICBQNC</t>
  </si>
  <si>
    <t>ICBQNC</t>
  </si>
  <si>
    <t>NHS Staffordshire and Stoke-On-Trent ICB</t>
  </si>
  <si>
    <t>CPIDICBQOC NHS Shropshire, Telford and Wrekin ICB</t>
  </si>
  <si>
    <t>CPIDICBQOC</t>
  </si>
  <si>
    <t>ICBQOC</t>
  </si>
  <si>
    <t>NHS Shropshire, Telford and Wrekin ICB</t>
  </si>
  <si>
    <t>CPIDICBQPM NHS Northamptonshire ICB</t>
  </si>
  <si>
    <t>CPIDICBQPM</t>
  </si>
  <si>
    <t>ICBQPM</t>
  </si>
  <si>
    <t>NHS Northamptonshire ICB</t>
  </si>
  <si>
    <t>CPIDICBQT1 NHS Nottingham and Nottinghamshire ICB</t>
  </si>
  <si>
    <t>CPIDICBQT1</t>
  </si>
  <si>
    <t>ICBQT1</t>
  </si>
  <si>
    <t>NHS Nottingham and Nottinghamshire ICB</t>
  </si>
  <si>
    <t>CPIDICBQUA NHS Black Country ICB</t>
  </si>
  <si>
    <t>CPIDICBQUA</t>
  </si>
  <si>
    <t>ICBQUA</t>
  </si>
  <si>
    <t>NHS Black Country ICB</t>
  </si>
  <si>
    <t>CPIDICBQWU NHS Coventry and Warwickshire ICB</t>
  </si>
  <si>
    <t>CPIDICBQWU</t>
  </si>
  <si>
    <t>ICBQWU</t>
  </si>
  <si>
    <t>NHS Coventry and Warwickshire ICB</t>
  </si>
  <si>
    <t>CPIDICBQH8 NHS Mid and South Essex ICB</t>
  </si>
  <si>
    <t>CPIDICBQH8</t>
  </si>
  <si>
    <t>ICBQH8</t>
  </si>
  <si>
    <t>NHS Mid and South Essex ICB</t>
  </si>
  <si>
    <t>CPIDICBQHG NHS Bedfordshire, Luton and Milton Keynes ICB</t>
  </si>
  <si>
    <t>CPIDICBQHG</t>
  </si>
  <si>
    <t>ICBQHG</t>
  </si>
  <si>
    <t>NHS Bedfordshire, Luton and Milton Keynes ICB</t>
  </si>
  <si>
    <t>CPIDICBQJG NHS Suffolk and North East Essex ICB</t>
  </si>
  <si>
    <t>CPIDICBQJG</t>
  </si>
  <si>
    <t>ICBQJG</t>
  </si>
  <si>
    <t>NHS Suffolk and North East Essex ICB</t>
  </si>
  <si>
    <t>CPIDICBQM7 NHS Hertfordshire and West Essex ICB</t>
  </si>
  <si>
    <t>CPIDICBQM7</t>
  </si>
  <si>
    <t>ICBQM7</t>
  </si>
  <si>
    <t>NHS Hertfordshire and West Essex ICB</t>
  </si>
  <si>
    <t>CPIDICBQMM NHS Norfolk and Waveney ICB</t>
  </si>
  <si>
    <t>CPIDICBQMM</t>
  </si>
  <si>
    <t>ICBQMM</t>
  </si>
  <si>
    <t>NHS Norfolk and Waveney ICB</t>
  </si>
  <si>
    <t>CPIDICBQUE NHS Cambridgeshire and Peterborough ICB</t>
  </si>
  <si>
    <t>CPIDICBQUE</t>
  </si>
  <si>
    <t>ICBQUE</t>
  </si>
  <si>
    <t>NHS Cambridgeshire and Peterborough ICB</t>
  </si>
  <si>
    <t>CPIDICBQE1 NHS Lancashire and South Cumbria ICB</t>
  </si>
  <si>
    <t>CPIDICBQE1</t>
  </si>
  <si>
    <t>ICBQE1</t>
  </si>
  <si>
    <t>NHS Lancashire and South Cumbria ICB</t>
  </si>
  <si>
    <t>CPIDICBQOP NHS Greater Manchester ICB</t>
  </si>
  <si>
    <t>CPIDICBQOP</t>
  </si>
  <si>
    <t>ICBQOP</t>
  </si>
  <si>
    <t>NHS Greater Manchester ICB</t>
  </si>
  <si>
    <t>CPIDICBQYG NHS Cheshire and Merseyside ICB</t>
  </si>
  <si>
    <t>CPIDICBQYG</t>
  </si>
  <si>
    <t>ICBQYG</t>
  </si>
  <si>
    <t>NHS Cheshire and Merseyside ICB</t>
  </si>
  <si>
    <t>CPIDICBQF7 NHS South Yorkshire ICB</t>
  </si>
  <si>
    <t>CPIDICBQF7</t>
  </si>
  <si>
    <t>ICBQF7</t>
  </si>
  <si>
    <t>NHS South Yorkshire ICB</t>
  </si>
  <si>
    <t>CPIDICBQHM NHS North East and North Cumbria ICB</t>
  </si>
  <si>
    <t>CPIDICBQHM</t>
  </si>
  <si>
    <t>ICBQHM</t>
  </si>
  <si>
    <t>NHS North East and North Cumbria ICB</t>
  </si>
  <si>
    <t>CPIDICBQOQ NHS Humber and North Yorkshire ICB</t>
  </si>
  <si>
    <t>CPIDICBQOQ</t>
  </si>
  <si>
    <t>ICBQOQ</t>
  </si>
  <si>
    <t>NHS Humber and North Yorkshire ICB</t>
  </si>
  <si>
    <t>CPIDICBQWO NHS West Yorkshire ICB</t>
  </si>
  <si>
    <t>CPIDICBQWO</t>
  </si>
  <si>
    <t>ICBQWO</t>
  </si>
  <si>
    <t>NHS West Yorkshire ICB</t>
  </si>
  <si>
    <t>CPIDICBQKS NHS Kent and Medway ICB</t>
  </si>
  <si>
    <t>CPIDICBQKS</t>
  </si>
  <si>
    <t>ICBQKS</t>
  </si>
  <si>
    <t>NHS Kent and Medway ICB</t>
  </si>
  <si>
    <t>CPIDICBQNQ NHS Frimley ICB</t>
  </si>
  <si>
    <t>CPIDICBQNQ</t>
  </si>
  <si>
    <t>ICBQNQ</t>
  </si>
  <si>
    <t>NHS Frimley ICB</t>
  </si>
  <si>
    <t>CPIDICBQNX NHS Sussex ICB</t>
  </si>
  <si>
    <t>CPIDICBQNX</t>
  </si>
  <si>
    <t>ICBQNX</t>
  </si>
  <si>
    <t>NHS Sussex ICB</t>
  </si>
  <si>
    <t>CPIDICBQRL NHS Hampshire and Isle of Wight ICB</t>
  </si>
  <si>
    <t>CPIDICBQRL</t>
  </si>
  <si>
    <t>ICBQRL</t>
  </si>
  <si>
    <t>NHS Hampshire and Isle of Wight ICB</t>
  </si>
  <si>
    <t>CPIDICBQU9 NHS Buckinghamshire, Oxfordshire and Berkshire West ICB</t>
  </si>
  <si>
    <t>CPIDICBQU9</t>
  </si>
  <si>
    <t>ICBQU9</t>
  </si>
  <si>
    <t>NHS Buckinghamshire, Oxfordshire and Berkshire West ICB</t>
  </si>
  <si>
    <t>CPIDICBQXU NHS Surrey Heartlands ICB</t>
  </si>
  <si>
    <t>CPIDICBQXU</t>
  </si>
  <si>
    <t>ICBQXU</t>
  </si>
  <si>
    <t>NHS Surrey Heartlands ICB</t>
  </si>
  <si>
    <t>CPIDICBQJK NHS Devon ICB</t>
  </si>
  <si>
    <t>CPIDICBQJK</t>
  </si>
  <si>
    <t>ICBQJK</t>
  </si>
  <si>
    <t>NHS Devon ICB</t>
  </si>
  <si>
    <t>CPIDICBQOX NHS Bath and North East Somerset, Swindon and Wiltshire ICB</t>
  </si>
  <si>
    <t>CPIDICBQOX</t>
  </si>
  <si>
    <t>ICBQOX</t>
  </si>
  <si>
    <t>NHS Bath and North East Somerset, Swindon and Wiltshire ICB</t>
  </si>
  <si>
    <t>CPIDICBQR1 NHS Gloucestershire ICB</t>
  </si>
  <si>
    <t>CPIDICBQR1</t>
  </si>
  <si>
    <t>ICBQR1</t>
  </si>
  <si>
    <t>NHS Gloucestershire ICB</t>
  </si>
  <si>
    <t>CPIDICBQSL NHS Somerset ICB</t>
  </si>
  <si>
    <t>CPIDICBQSL</t>
  </si>
  <si>
    <t>ICBQSL</t>
  </si>
  <si>
    <t>NHS Somerset ICB</t>
  </si>
  <si>
    <t>CPIDICBQT6 NHS Cornwall and The Isles Of Scilly ICB</t>
  </si>
  <si>
    <t>CPIDICBQT6</t>
  </si>
  <si>
    <t>ICBQT6</t>
  </si>
  <si>
    <t>NHS Cornwall and The Isles Of Scilly ICB</t>
  </si>
  <si>
    <t>CPIDICBQUY NHS Bristol, North Somerset and South Gloucestershire ICB</t>
  </si>
  <si>
    <t>CPIDICBQUY</t>
  </si>
  <si>
    <t>ICBQUY</t>
  </si>
  <si>
    <t>NHS Bristol, North Somerset and South Gloucestershire ICB</t>
  </si>
  <si>
    <t>CPIDICBQVV NHS Dorset ICB</t>
  </si>
  <si>
    <t>CPIDICBQVV</t>
  </si>
  <si>
    <t>ICBQVV</t>
  </si>
  <si>
    <t>NHS Dorset ICB</t>
  </si>
  <si>
    <t>CPIDBSO208 Business Services Organisation</t>
  </si>
  <si>
    <t>CPIDBSO208</t>
  </si>
  <si>
    <t>BSO208</t>
  </si>
  <si>
    <t>Business Services Organisation</t>
  </si>
  <si>
    <t>Northern Ireland Health</t>
  </si>
  <si>
    <t>CPIDHSST14 NI Ambulance Service HSS Trust</t>
  </si>
  <si>
    <t>CPIDHSST14</t>
  </si>
  <si>
    <t>HSST14</t>
  </si>
  <si>
    <t>NI Ambulance Service HSS Trust</t>
  </si>
  <si>
    <t>CPIDNISCT1 Belfast Health and Social Care Trust</t>
  </si>
  <si>
    <t>CPIDNISCT1</t>
  </si>
  <si>
    <t>NISCT1</t>
  </si>
  <si>
    <t>Belfast Health and Social Care Trust</t>
  </si>
  <si>
    <t>CPIDNISCT2 Northern Health and Social Care Trust</t>
  </si>
  <si>
    <t>CPIDNISCT2</t>
  </si>
  <si>
    <t>NISCT2</t>
  </si>
  <si>
    <t>Northern Health and Social Care Trust</t>
  </si>
  <si>
    <t>CPIDNISCT3 South Eastern Health and Social Care Trust</t>
  </si>
  <si>
    <t>CPIDNISCT3</t>
  </si>
  <si>
    <t>NISCT3</t>
  </si>
  <si>
    <t>South Eastern Health and Social Care Trust</t>
  </si>
  <si>
    <t>CPIDNISCT4 Southern Health and Social Care Trust</t>
  </si>
  <si>
    <t>CPIDNISCT4</t>
  </si>
  <si>
    <t>NISCT4</t>
  </si>
  <si>
    <t>Southern Health and Social Care Trust</t>
  </si>
  <si>
    <t>CPIDNISCT5 Western Health and Social Care Trust</t>
  </si>
  <si>
    <t>CPIDNISCT5</t>
  </si>
  <si>
    <t>NISCT5</t>
  </si>
  <si>
    <t>Western Health and Social Care Trust</t>
  </si>
  <si>
    <t>CPIDLHB051 Swansea Bay University Health Board</t>
  </si>
  <si>
    <t>CPIDLHB051</t>
  </si>
  <si>
    <t>LHB051</t>
  </si>
  <si>
    <t>Swansea Bay University Health Board</t>
  </si>
  <si>
    <t>Welsh Health</t>
  </si>
  <si>
    <t>CPIDLHB052 Aneurin Bevan Local Health Board</t>
  </si>
  <si>
    <t>CPIDLHB052</t>
  </si>
  <si>
    <t>LHB052</t>
  </si>
  <si>
    <t>Aneurin Bevan Local Health Board</t>
  </si>
  <si>
    <t>CPIDLHB053 Betsi Cadwaladr University Local Health Board</t>
  </si>
  <si>
    <t>CPIDLHB053</t>
  </si>
  <si>
    <t>LHB053</t>
  </si>
  <si>
    <t>Betsi Cadwaladr University Local Health Board</t>
  </si>
  <si>
    <t>CPIDLHB054 Cardiff and Vale University Local Health Board</t>
  </si>
  <si>
    <t>CPIDLHB054</t>
  </si>
  <si>
    <t>LHB054</t>
  </si>
  <si>
    <t>Cardiff and Vale University Local Health Board</t>
  </si>
  <si>
    <t>CPIDLHB055 Cwm Taf Morgannwg University Local Health</t>
  </si>
  <si>
    <t>CPIDLHB055</t>
  </si>
  <si>
    <t>LHB055</t>
  </si>
  <si>
    <t>Cwm Taf Morgannwg University Local Health</t>
  </si>
  <si>
    <t>CPIDLHB056 Hywel Dda Health Board</t>
  </si>
  <si>
    <t>CPIDLHB056</t>
  </si>
  <si>
    <t>LHB056</t>
  </si>
  <si>
    <t>Hywel Dda Health Board</t>
  </si>
  <si>
    <t>CPIDLHB057 Powys Local Health Board</t>
  </si>
  <si>
    <t>CPIDLHB057</t>
  </si>
  <si>
    <t>LHB057</t>
  </si>
  <si>
    <t>Powys Local Health Board</t>
  </si>
  <si>
    <t>CPIDFPS911 DoF- Superannuation &amp; Other Allowances - NI</t>
  </si>
  <si>
    <t>CPIDFPS911</t>
  </si>
  <si>
    <t>FPS911</t>
  </si>
  <si>
    <t>DoF- Superannuation &amp; Other Allowances - NI</t>
  </si>
  <si>
    <t>Northern Ireland Pension Scheme</t>
  </si>
  <si>
    <t>CPIDHPS910 Health and Social Care Pension Scheme</t>
  </si>
  <si>
    <t>CPIDHPS910</t>
  </si>
  <si>
    <t>HPS910</t>
  </si>
  <si>
    <t>Health and Social Care Pension Scheme</t>
  </si>
  <si>
    <t>CPIDPPS912 Police Pension Scheme - Northern Ireland (formerly Police Pension Scheme - Northern Ireland Office)</t>
  </si>
  <si>
    <t>CPIDPPS912</t>
  </si>
  <si>
    <t>PPS912</t>
  </si>
  <si>
    <t>Police Pension Scheme - Northern Ireland (formerly Police Pension Scheme - Northern Ireland Office)</t>
  </si>
  <si>
    <t>CPIDSNI909 Teachers Superanuation Scheme Statements - NIE</t>
  </si>
  <si>
    <t>CPIDSNI909</t>
  </si>
  <si>
    <t>SNI909</t>
  </si>
  <si>
    <t>Teachers Superanuation Scheme Statements - NIE</t>
  </si>
  <si>
    <t>CPIDIHE210 Northern Ireland Housing Executive</t>
  </si>
  <si>
    <t>CPIDIHE210</t>
  </si>
  <si>
    <t>IHE210</t>
  </si>
  <si>
    <t>Northern Ireland Housing Executive</t>
  </si>
  <si>
    <t>CPIDAFS902 Armed Forces Retired Pay Pensions</t>
  </si>
  <si>
    <t>CPIDAFS902</t>
  </si>
  <si>
    <t>AFS902</t>
  </si>
  <si>
    <t>Armed Forces Retired Pay Pensions</t>
  </si>
  <si>
    <t>Pension Scheme</t>
  </si>
  <si>
    <t>CPIDJPS908 Ministry of Justice: Judicial Pensions Scheme</t>
  </si>
  <si>
    <t>CPIDJPS908</t>
  </si>
  <si>
    <t>JPS908</t>
  </si>
  <si>
    <t>Ministry of Justice: Judicial Pensions Scheme</t>
  </si>
  <si>
    <t>CPIDNHP903 National Health Service Pension Scheme</t>
  </si>
  <si>
    <t>CPIDNHP903</t>
  </si>
  <si>
    <t>NHP903</t>
  </si>
  <si>
    <t>National Health Service Pension Scheme</t>
  </si>
  <si>
    <t>CPIDOSS907 Department for Foreign, Commonwealth and Development Office: Overseas Superannuation</t>
  </si>
  <si>
    <t>CPIDOSS907</t>
  </si>
  <si>
    <t>OSS907</t>
  </si>
  <si>
    <t>Department for Foreign, Commonwealth and Development Office: Overseas Superannuation</t>
  </si>
  <si>
    <t>CPIDPCS901 Cabinet Office: Civil Superannuation</t>
  </si>
  <si>
    <t>CPIDPCS901</t>
  </si>
  <si>
    <t>PCS901</t>
  </si>
  <si>
    <t>Cabinet Office: Civil Superannuation</t>
  </si>
  <si>
    <t>CPIDRCP906 Research Councils Pension Scheme</t>
  </si>
  <si>
    <t>CPIDRCP906</t>
  </si>
  <si>
    <t>RCP906</t>
  </si>
  <si>
    <t>Research Councils Pension Scheme</t>
  </si>
  <si>
    <t>CPIDRMP915 Royal Mail Pension Scheme</t>
  </si>
  <si>
    <t>CPIDRMP915</t>
  </si>
  <si>
    <t>RMP915</t>
  </si>
  <si>
    <t>Royal Mail Pension Scheme</t>
  </si>
  <si>
    <t>CPIDUKP905 Dept for Bus Innovation &amp; Skills: UKAEA Pens Schem</t>
  </si>
  <si>
    <t>CPIDUKP905</t>
  </si>
  <si>
    <t>UKP905</t>
  </si>
  <si>
    <t>Dept for Bus Innovation &amp; Skills: UKAEA Pens Schem</t>
  </si>
  <si>
    <t>CPIDBAP091 BoE Asset Purchase Facility</t>
  </si>
  <si>
    <t>CPIDBAP091</t>
  </si>
  <si>
    <t>BAP091</t>
  </si>
  <si>
    <t>BoE Asset Purchase Facility</t>
  </si>
  <si>
    <t>Public Corporation</t>
  </si>
  <si>
    <t>CPIDBCL030 British Council</t>
  </si>
  <si>
    <t>CPIDBCL030</t>
  </si>
  <si>
    <t>BCL030</t>
  </si>
  <si>
    <t>British Council</t>
  </si>
  <si>
    <t>CPIDBNC084 British Nuclear Fuels</t>
  </si>
  <si>
    <t>CPIDBNC084</t>
  </si>
  <si>
    <t>BNC084</t>
  </si>
  <si>
    <t>British Nuclear Fuels</t>
  </si>
  <si>
    <t>CPIDBOE091 Bank of England</t>
  </si>
  <si>
    <t>CPIDBOE091</t>
  </si>
  <si>
    <t>BOE091</t>
  </si>
  <si>
    <t>Bank of England</t>
  </si>
  <si>
    <t>CPIDBOI091 Bank of England Issue Department</t>
  </si>
  <si>
    <t>CPIDBOI091</t>
  </si>
  <si>
    <t>BOI091</t>
  </si>
  <si>
    <t>Bank of England Issue Department</t>
  </si>
  <si>
    <t>CPIDBWB003 British Waterways Board</t>
  </si>
  <si>
    <t>CPIDBWB003</t>
  </si>
  <si>
    <t>BWB003</t>
  </si>
  <si>
    <t>British Waterways Board</t>
  </si>
  <si>
    <t xml:space="preserve">CPIDBWM003 British Wool Marketing Board                      </t>
  </si>
  <si>
    <t>CPIDBWM003</t>
  </si>
  <si>
    <t>BWM003</t>
  </si>
  <si>
    <t xml:space="preserve">British Wool Marketing Board                      </t>
  </si>
  <si>
    <t>CPIDBYA010 Crown Commercial Service</t>
  </si>
  <si>
    <t>CPIDBYA010</t>
  </si>
  <si>
    <t>BYA010</t>
  </si>
  <si>
    <t>Crown Commercial Service</t>
  </si>
  <si>
    <t>CPIDCAA004 Civil Aviation Authority</t>
  </si>
  <si>
    <t>CPIDCAA004</t>
  </si>
  <si>
    <t>CAA004</t>
  </si>
  <si>
    <t>Civil Aviation Authority</t>
  </si>
  <si>
    <t>CPIDCDC030 Commonwealth Development Corporation</t>
  </si>
  <si>
    <t>CPIDCDC030</t>
  </si>
  <si>
    <t>CDC030</t>
  </si>
  <si>
    <t>Commonwealth Development Corporation</t>
  </si>
  <si>
    <t>CPIDCFT048 Channel Four Television Corporation</t>
  </si>
  <si>
    <t>CPIDCFT048</t>
  </si>
  <si>
    <t>CFT048</t>
  </si>
  <si>
    <t>Channel Four Television Corporation</t>
  </si>
  <si>
    <t>CPIDCHT084 Companies House Trust Statement</t>
  </si>
  <si>
    <t>CPIDCHT084</t>
  </si>
  <si>
    <t>CHT084</t>
  </si>
  <si>
    <t>Companies House Trust Statement</t>
  </si>
  <si>
    <t>CPIDCMA084 Competition and Markets Authority</t>
  </si>
  <si>
    <t>CPIDCMA084</t>
  </si>
  <si>
    <t>CMA084</t>
  </si>
  <si>
    <t>Competition and Markets Authority</t>
  </si>
  <si>
    <t>CPIDECG025 Export Credits Guarantee Department</t>
  </si>
  <si>
    <t>CPIDECG025</t>
  </si>
  <si>
    <t>ECG025</t>
  </si>
  <si>
    <t>Export Credits Guarantee Department</t>
  </si>
  <si>
    <t>CPIDFCA087 Financial Conduct Authority</t>
  </si>
  <si>
    <t>CPIDFCA087</t>
  </si>
  <si>
    <t>FCA087</t>
  </si>
  <si>
    <t>Financial Conduct Authority</t>
  </si>
  <si>
    <t>CPIDFEA028 Forest Enterprise Agency England</t>
  </si>
  <si>
    <t>CPIDFEA028</t>
  </si>
  <si>
    <t>FEA028</t>
  </si>
  <si>
    <t>Forest Enterprise Agency England</t>
  </si>
  <si>
    <t>CPIDFEA075 Forestry and Land Scotland</t>
  </si>
  <si>
    <t>CPIDFEA075</t>
  </si>
  <si>
    <t>FEA075</t>
  </si>
  <si>
    <t>Forestry and Land Scotland</t>
  </si>
  <si>
    <t>CPIDFOL087 Financial Ombudsman Services Limited</t>
  </si>
  <si>
    <t>CPIDFOL087</t>
  </si>
  <si>
    <t>FOL087</t>
  </si>
  <si>
    <t>Financial Ombudsman Services Limited</t>
  </si>
  <si>
    <t>CPIDFOR205 Forest Service Northern Ireland</t>
  </si>
  <si>
    <t>CPIDFOR205</t>
  </si>
  <si>
    <t>FOR205</t>
  </si>
  <si>
    <t>Forest Service Northern Ireland</t>
  </si>
  <si>
    <t>CPIDFSS087 Financial Services Compensation Scheme</t>
  </si>
  <si>
    <t>CPIDFSS087</t>
  </si>
  <si>
    <t>FSS087</t>
  </si>
  <si>
    <t>Financial Services Compensation Scheme</t>
  </si>
  <si>
    <t>CPIDGEF025 Guaranteed Export Finance Corporation</t>
  </si>
  <si>
    <t>CPIDGEF025</t>
  </si>
  <si>
    <t>GEF025</t>
  </si>
  <si>
    <t>Guaranteed Export Finance Corporation</t>
  </si>
  <si>
    <t>CPIDGLF004 General Lighthouse Fund</t>
  </si>
  <si>
    <t>CPIDGLF004</t>
  </si>
  <si>
    <t>GLF004</t>
  </si>
  <si>
    <t>General Lighthouse Fund</t>
  </si>
  <si>
    <t>CPIDHYO017 UK Hydrographic Office</t>
  </si>
  <si>
    <t>CPIDHYO017</t>
  </si>
  <si>
    <t>HYO017</t>
  </si>
  <si>
    <t>UK Hydrographic Office</t>
  </si>
  <si>
    <t>CPIDINS066 International Nuclear Services</t>
  </si>
  <si>
    <t>CPIDINS066</t>
  </si>
  <si>
    <t>INS066</t>
  </si>
  <si>
    <t>International Nuclear Services</t>
  </si>
  <si>
    <t>CPIDLCR004 London &amp; Continental Railways Limited</t>
  </si>
  <si>
    <t>CPIDLCR004</t>
  </si>
  <si>
    <t>LCR004</t>
  </si>
  <si>
    <t>London &amp; Continental Railways Limited</t>
  </si>
  <si>
    <t>CPIDLRG084 Land Registry</t>
  </si>
  <si>
    <t>CPIDLRG084</t>
  </si>
  <si>
    <t>LRG084</t>
  </si>
  <si>
    <t>Land Registry</t>
  </si>
  <si>
    <t>CPIDMEO084 Meteorological Office</t>
  </si>
  <si>
    <t>CPIDMEO084</t>
  </si>
  <si>
    <t>MEO084</t>
  </si>
  <si>
    <t>Meteorological Office</t>
  </si>
  <si>
    <t>CPIDMHP033 Medicines &amp; Healthcare Products Regulatory Agency</t>
  </si>
  <si>
    <t>CPIDMHP033</t>
  </si>
  <si>
    <t>MHP033</t>
  </si>
  <si>
    <t>Medicines &amp; Healthcare Products Regulatory Agency</t>
  </si>
  <si>
    <t>CPIDNBA033 NHS Blood and Transplant</t>
  </si>
  <si>
    <t>CPIDNBA033</t>
  </si>
  <si>
    <t>NBA033</t>
  </si>
  <si>
    <t>NHS Blood and Transplant</t>
  </si>
  <si>
    <t>CPIDNNL066 National Nuclear Laboratory Ltd</t>
  </si>
  <si>
    <t>CPIDNNL066</t>
  </si>
  <si>
    <t>NNL066</t>
  </si>
  <si>
    <t>National Nuclear Laboratory Ltd</t>
  </si>
  <si>
    <t>CPIDNSP033 NHS Professionals</t>
  </si>
  <si>
    <t>CPIDNSP033</t>
  </si>
  <si>
    <t>NSP033</t>
  </si>
  <si>
    <t>NHS Professionals</t>
  </si>
  <si>
    <t>CPIDNST032 National Employment Savings Trust</t>
  </si>
  <si>
    <t>CPIDNST032</t>
  </si>
  <si>
    <t>NST032</t>
  </si>
  <si>
    <t>National Employment Savings Trust</t>
  </si>
  <si>
    <t>CPIDOLR004 DFT OLR Holdings</t>
  </si>
  <si>
    <t>CPIDOLR004</t>
  </si>
  <si>
    <t>OLR004</t>
  </si>
  <si>
    <t>DFT OLR Holdings</t>
  </si>
  <si>
    <t>CPIDOLR004 London North Eastern Railways</t>
  </si>
  <si>
    <t>London North Eastern Railways</t>
  </si>
  <si>
    <t>CPIDOLR004 Northern Train</t>
  </si>
  <si>
    <t>Northern Train</t>
  </si>
  <si>
    <t>CPIDONR032 Office for Nuclear Regulation</t>
  </si>
  <si>
    <t>CPIDONR032</t>
  </si>
  <si>
    <t>ONR032</t>
  </si>
  <si>
    <t>Office for Nuclear Regulation</t>
  </si>
  <si>
    <t>CPIDOPA017 Oil and Pipelines Agency</t>
  </si>
  <si>
    <t>CPIDOPA017</t>
  </si>
  <si>
    <t>OPA017</t>
  </si>
  <si>
    <t>Oil and Pipelines Agency</t>
  </si>
  <si>
    <t>CPIDORD084 Ordnance Survey</t>
  </si>
  <si>
    <t>CPIDORD084</t>
  </si>
  <si>
    <t>ORD084</t>
  </si>
  <si>
    <t>Ordnance Survey</t>
  </si>
  <si>
    <t>CPIDPAO084 Intellectual Property Office</t>
  </si>
  <si>
    <t>CPIDPAO084</t>
  </si>
  <si>
    <t>PAO084</t>
  </si>
  <si>
    <t>Intellectual Property Office</t>
  </si>
  <si>
    <t>CPIDPOL084 Post Office Limited</t>
  </si>
  <si>
    <t>CPIDPOL084</t>
  </si>
  <si>
    <t>POL084</t>
  </si>
  <si>
    <t>Post Office Limited</t>
  </si>
  <si>
    <t>CPIDPPF032 Pension Protection Fund (PPF)</t>
  </si>
  <si>
    <t>CPIDPPF032</t>
  </si>
  <si>
    <t>PPF032</t>
  </si>
  <si>
    <t>Pension Protection Fund (PPF)</t>
  </si>
  <si>
    <t>CPIDQEC085 Queen Elizabeth II Conference Centre</t>
  </si>
  <si>
    <t>CPIDQEC085</t>
  </si>
  <si>
    <t>QEC085</t>
  </si>
  <si>
    <t>Queen Elizabeth II Conference Centre</t>
  </si>
  <si>
    <t>CPIDRMT087 Royal Mint</t>
  </si>
  <si>
    <t>CPIDRMT087</t>
  </si>
  <si>
    <t>RMT087</t>
  </si>
  <si>
    <t>Royal Mint</t>
  </si>
  <si>
    <t>CPIDBAL091 Bank of England Alternative Liquidity Facility</t>
  </si>
  <si>
    <t>CPIDBAL091</t>
  </si>
  <si>
    <t>BAL091</t>
  </si>
  <si>
    <t>Bank of England Alternative Liquidity Facility</t>
  </si>
  <si>
    <t>CPIDCIL004 Crossrail International Ltd</t>
  </si>
  <si>
    <t>CPIDCIL004</t>
  </si>
  <si>
    <t>CIL004</t>
  </si>
  <si>
    <t>Crossrail International Ltd</t>
  </si>
  <si>
    <t>CPIDSET004 SE Trains Limited</t>
  </si>
  <si>
    <t>CPIDSET004</t>
  </si>
  <si>
    <t>SET004</t>
  </si>
  <si>
    <t>SE Trains Limited</t>
  </si>
  <si>
    <t>CPIDTRP048 The Royal Parks Limited</t>
  </si>
  <si>
    <t>CPIDTRP048</t>
  </si>
  <si>
    <t>TRP048</t>
  </si>
  <si>
    <t>The Royal Parks Limited</t>
  </si>
  <si>
    <t>CPIDSNP914 Scottish NHS Pension Scheme</t>
  </si>
  <si>
    <t>CPIDSNP914</t>
  </si>
  <si>
    <t>SNP914</t>
  </si>
  <si>
    <t>Scottish NHS Pension Scheme</t>
  </si>
  <si>
    <t>Scottish Pension Scheme</t>
  </si>
  <si>
    <t>CPIDSTP913 Scottish Teachers Pension Scheme</t>
  </si>
  <si>
    <t>CPIDSTP913</t>
  </si>
  <si>
    <t>STP913</t>
  </si>
  <si>
    <t>Scottish Teachers Pension Scheme</t>
  </si>
  <si>
    <t>CPIDCMB075 Caledonian Maritime Assets Ltd</t>
  </si>
  <si>
    <t>CPIDCMB075</t>
  </si>
  <si>
    <t>CMB075</t>
  </si>
  <si>
    <t>Caledonian Maritime Assets Ltd</t>
  </si>
  <si>
    <t>Scottish Public Corporation</t>
  </si>
  <si>
    <t>CPIDROS075 Registers of Scotland</t>
  </si>
  <si>
    <t>CPIDROS075</t>
  </si>
  <si>
    <t>ROS075</t>
  </si>
  <si>
    <t>Registers of Scotland</t>
  </si>
  <si>
    <t>CPIDSWA075 Scottish Water</t>
  </si>
  <si>
    <t>CPIDSWA075</t>
  </si>
  <si>
    <t>SWA075</t>
  </si>
  <si>
    <t>Scottish Water</t>
  </si>
  <si>
    <t>Depends</t>
  </si>
  <si>
    <t>CPIDIRT813 HM Revenue and Customs taxes and duties</t>
  </si>
  <si>
    <t>IRT813</t>
  </si>
  <si>
    <t>HM Revenue and Customs taxes and duties</t>
  </si>
  <si>
    <t>Use for Tax, NI, VAT etc</t>
  </si>
  <si>
    <t>CPIDTPS904 Teachers' Pension Scheme (England &amp; Wales)</t>
  </si>
  <si>
    <t>CPIDTPS904</t>
  </si>
  <si>
    <t>TPS904</t>
  </si>
  <si>
    <t>Teachers' Pension Scheme (England &amp; Wales)</t>
  </si>
  <si>
    <t>CPID Debtor GL</t>
  </si>
  <si>
    <t>CPID Creditor GL</t>
  </si>
  <si>
    <r>
      <t xml:space="preserve">Please simply </t>
    </r>
    <r>
      <rPr>
        <b/>
        <u/>
        <sz val="14"/>
        <color rgb="FF0000FF"/>
        <rFont val="Calibri"/>
        <family val="2"/>
        <scheme val="minor"/>
      </rPr>
      <t>COPY &amp; PASTE</t>
    </r>
    <r>
      <rPr>
        <b/>
        <sz val="11"/>
        <color rgb="FF0000FF"/>
        <rFont val="Calibri"/>
        <family val="2"/>
        <scheme val="minor"/>
      </rPr>
      <t xml:space="preserve"> </t>
    </r>
    <r>
      <rPr>
        <b/>
        <u/>
        <sz val="14"/>
        <color rgb="FF0000FF"/>
        <rFont val="Calibri"/>
        <family val="2"/>
        <scheme val="minor"/>
      </rPr>
      <t>ALL</t>
    </r>
    <r>
      <rPr>
        <b/>
        <sz val="11"/>
        <color rgb="FF0000FF"/>
        <rFont val="Calibri"/>
        <family val="2"/>
        <scheme val="minor"/>
      </rPr>
      <t xml:space="preserve"> the blue text below into your journal TEXT line:</t>
    </r>
  </si>
  <si>
    <t>Name (Search / filter on this cell to find organisation):</t>
  </si>
  <si>
    <t>Type of Related Party</t>
  </si>
  <si>
    <t>CPID Name</t>
  </si>
  <si>
    <t>Use non-CPID GL</t>
  </si>
  <si>
    <t>RELPTY101 Acivico Limited</t>
  </si>
  <si>
    <t>RELPTY101</t>
  </si>
  <si>
    <t>Acivico Limited</t>
  </si>
  <si>
    <t>SUBSIDIARIES</t>
  </si>
  <si>
    <t>RELPTY200 Birmingham Children'S Trust Community Interest Company</t>
  </si>
  <si>
    <t>RELPTY200</t>
  </si>
  <si>
    <t>Birmingham Children'S Trust Community Interest Company</t>
  </si>
  <si>
    <t>RELPTY316 Birmingham City Propco Limited</t>
  </si>
  <si>
    <t>RELPTY316</t>
  </si>
  <si>
    <t>Birmingham City Propco Limited</t>
  </si>
  <si>
    <t>RELPTY172 InReach (Birmingham) Limited</t>
  </si>
  <si>
    <t>RELPTY172</t>
  </si>
  <si>
    <t>InReach (Birmingham) Limited</t>
  </si>
  <si>
    <t>RELPTY152 National Exhibition Centre (Developments) Plc (The)</t>
  </si>
  <si>
    <t>RELPTY152</t>
  </si>
  <si>
    <t>National Exhibition Centre (Developments) Plc (The)</t>
  </si>
  <si>
    <t>RELPTY139 PETPS (Birmingham) Limited</t>
  </si>
  <si>
    <t>RELPTY139</t>
  </si>
  <si>
    <t>PETPS (Birmingham) Limited</t>
  </si>
  <si>
    <t>RELPTY301 PETPS (Birmingham) Pension Funding Scottish Limited Partnership</t>
  </si>
  <si>
    <t>RELPTY301</t>
  </si>
  <si>
    <t>PETPS (Birmingham) Pension Funding Scottish Limited Partnership</t>
  </si>
  <si>
    <t>RELPTY104 Birmingham Airport Holdings Limited</t>
  </si>
  <si>
    <t>RELPTY104</t>
  </si>
  <si>
    <t>Birmingham Airport Holdings Limited</t>
  </si>
  <si>
    <t>ASSOCIATES</t>
  </si>
  <si>
    <t>RELPTY136 Paradise Circus General Partner Limited</t>
  </si>
  <si>
    <t>RELPTY136</t>
  </si>
  <si>
    <t>Paradise Circus General Partner Limited</t>
  </si>
  <si>
    <t>RELPTY315 Acocks Green Village Bid Company Limited</t>
  </si>
  <si>
    <t>RELPTY315</t>
  </si>
  <si>
    <t>Acocks Green Village Bid Company Limited</t>
  </si>
  <si>
    <t>OTHER RELATED PARTIES</t>
  </si>
  <si>
    <t>RELPTY302 Active Wellbeing Society Limited (The)</t>
  </si>
  <si>
    <t>RELPTY302</t>
  </si>
  <si>
    <t>Active Wellbeing Society Limited (The)</t>
  </si>
  <si>
    <t>RELPTY163 Ascension</t>
  </si>
  <si>
    <t>RELPTY163</t>
  </si>
  <si>
    <t>Ascension</t>
  </si>
  <si>
    <t>RELPTY502 Ashley Community Housing (ACH)</t>
  </si>
  <si>
    <t>RELPTY502</t>
  </si>
  <si>
    <t>Ashley Community Housing (ACH)</t>
  </si>
  <si>
    <t>RELPTY164 Auctus Management Group Limited</t>
  </si>
  <si>
    <t>RELPTY164</t>
  </si>
  <si>
    <t>Auctus Management Group Limited</t>
  </si>
  <si>
    <t>RELPTY520 Chamberlain Highbury Trust (The)</t>
  </si>
  <si>
    <t>RELPTY520</t>
  </si>
  <si>
    <t>Chamberlain Highbury Trust (The)</t>
  </si>
  <si>
    <r>
      <rPr>
        <b/>
        <sz val="11"/>
        <color rgb="FF0000CC"/>
        <rFont val="Calibri"/>
        <family val="2"/>
        <scheme val="minor"/>
      </rPr>
      <t>CPIDFTRXTX</t>
    </r>
    <r>
      <rPr>
        <sz val="11"/>
        <color rgb="FF0000CC"/>
        <rFont val="Calibri"/>
        <family val="2"/>
        <scheme val="minor"/>
      </rPr>
      <t xml:space="preserve"> RELPTY102 Birmingham and Solihull Mental Health NHS Foundation Trust</t>
    </r>
  </si>
  <si>
    <t>RELPTY102</t>
  </si>
  <si>
    <t>Birmingham and Solihull Mental Health NHS Foundation Trust (CPID FTRXTX)</t>
  </si>
  <si>
    <t>RELPTY317 Birmingham Citizens Advice Bureau Service Limited</t>
  </si>
  <si>
    <t>RELPTY317</t>
  </si>
  <si>
    <t>Birmingham Citizens Advice Bureau Service Limited</t>
  </si>
  <si>
    <r>
      <rPr>
        <b/>
        <sz val="11"/>
        <color rgb="FF0000CC"/>
        <rFont val="Calibri"/>
        <family val="2"/>
        <scheme val="minor"/>
      </rPr>
      <t>CPIDFTRYWX</t>
    </r>
    <r>
      <rPr>
        <sz val="11"/>
        <color rgb="FF0000CC"/>
        <rFont val="Calibri"/>
        <family val="2"/>
        <scheme val="minor"/>
      </rPr>
      <t xml:space="preserve"> RELPTY105 Birmingham Community Healthcare NHS Foundation Trust</t>
    </r>
  </si>
  <si>
    <t>RELPTY105</t>
  </si>
  <si>
    <t>Birmingham Community Healthcare NHS Foundation Trust General Charity (The) (CPID FTRYWX)</t>
  </si>
  <si>
    <t>RELPTY303 Birmingham Disability Resource Centre</t>
  </si>
  <si>
    <t>RELPTY303</t>
  </si>
  <si>
    <t>Birmingham Disability Resource Centre</t>
  </si>
  <si>
    <t>RELPTY125 Greater Birmingham and WM Brussels Office</t>
  </si>
  <si>
    <t>RELPTY125</t>
  </si>
  <si>
    <t>Greater Birmingham and WM Brussels Office</t>
  </si>
  <si>
    <t>RELPTY173 Jewellery Quarter Development Trust CIC (The)</t>
  </si>
  <si>
    <t>RELPTY173</t>
  </si>
  <si>
    <t>Jewellery Quarter Development Trust CIC (The)</t>
  </si>
  <si>
    <t>RELPTY505 Kingstanding Regeneration Trust</t>
  </si>
  <si>
    <t>RELPTY505</t>
  </si>
  <si>
    <t>Kingstanding Regeneration Trust</t>
  </si>
  <si>
    <t>RELPTY501 Manor Close Residents' Management Organisation</t>
  </si>
  <si>
    <t>RELPTY501</t>
  </si>
  <si>
    <t>Manor Close Residents' Management Organisation</t>
  </si>
  <si>
    <t>RELPTY130 Midlands Arts Centre</t>
  </si>
  <si>
    <t>RELPTY130</t>
  </si>
  <si>
    <t>Midlands Arts Centre</t>
  </si>
  <si>
    <t>RELPTY131 Millennium Point Property Limited</t>
  </si>
  <si>
    <t>RELPTY131</t>
  </si>
  <si>
    <t>Millennium Point Property Limited</t>
  </si>
  <si>
    <t>RELPTY506 National Centre for Conductive Education</t>
  </si>
  <si>
    <t>RELPTY506</t>
  </si>
  <si>
    <t>National Centre for Conductive Education</t>
  </si>
  <si>
    <t>RELPTY308 NEC Pension Trustee Company</t>
  </si>
  <si>
    <t>RELPTY308</t>
  </si>
  <si>
    <t>NEC Pension Trustee Company</t>
  </si>
  <si>
    <t>RELPTY175 Norton Hall Children &amp; Family Centre</t>
  </si>
  <si>
    <t>RELPTY175</t>
  </si>
  <si>
    <t>Norton Hall Children &amp; Family Centre</t>
  </si>
  <si>
    <t>RELPTY137 Performances Birmingham Limited</t>
  </si>
  <si>
    <t>RELPTY137</t>
  </si>
  <si>
    <t>Performances Birmingham Limited</t>
  </si>
  <si>
    <t>RELPTY141 Retail Birmingham Limited</t>
  </si>
  <si>
    <t>RELPTY141</t>
  </si>
  <si>
    <t>Retail Birmingham Limited</t>
  </si>
  <si>
    <t>RELPTY142 Roman Way Estate C.I.C</t>
  </si>
  <si>
    <t>RELPTY142</t>
  </si>
  <si>
    <t>Roman Way Estate C.I.C</t>
  </si>
  <si>
    <r>
      <rPr>
        <b/>
        <sz val="11"/>
        <color rgb="FF0000CC"/>
        <rFont val="Calibri"/>
        <family val="2"/>
        <scheme val="minor"/>
      </rPr>
      <t>CPIDNFTRXK</t>
    </r>
    <r>
      <rPr>
        <sz val="11"/>
        <color rgb="FF0000CC"/>
        <rFont val="Calibri"/>
        <family val="2"/>
        <scheme val="minor"/>
      </rPr>
      <t xml:space="preserve"> RELPTY312 Sandwell and West Birmingham Hospitals NFT</t>
    </r>
  </si>
  <si>
    <t>RELPTY312</t>
  </si>
  <si>
    <t>Sandwell &amp; West Birmingham Hospitals NHST (CPID NFTRXK)</t>
  </si>
  <si>
    <t>RELPTY311 Sandwell College</t>
  </si>
  <si>
    <t>RELPTY311</t>
  </si>
  <si>
    <t>Sandwell College</t>
  </si>
  <si>
    <t>RELPTY313 Sir Josiah Mason Trust</t>
  </si>
  <si>
    <t>RELPTY313</t>
  </si>
  <si>
    <t>Sir Josiah Mason Trust</t>
  </si>
  <si>
    <t>RELPTY147 South and City College Birmingham</t>
  </si>
  <si>
    <t>RELPTY147</t>
  </si>
  <si>
    <t>South and City College Birmingham</t>
  </si>
  <si>
    <t>RELPTY148 Southside Business District Limited</t>
  </si>
  <si>
    <t>RELPTY148</t>
  </si>
  <si>
    <t>Southside Business District Limited</t>
  </si>
  <si>
    <t>RELPTY144 St Basil's</t>
  </si>
  <si>
    <t>RELPTY144</t>
  </si>
  <si>
    <t>St Basil's</t>
  </si>
  <si>
    <t>RELPTY149 St. Paul'S Community Development Trust</t>
  </si>
  <si>
    <t>RELPTY149</t>
  </si>
  <si>
    <t>St. Paul'S Community Development Trust</t>
  </si>
  <si>
    <t>RELPTY151 Sutton Coldfield Town Centre Bid Limited</t>
  </si>
  <si>
    <t>RELPTY151</t>
  </si>
  <si>
    <t>Sutton Coldfield Town Centre Bid Limited</t>
  </si>
  <si>
    <t>RELPTY153 Thompsons Solicitors</t>
  </si>
  <si>
    <t>RELPTY153</t>
  </si>
  <si>
    <t>Thompsons Solicitors</t>
  </si>
  <si>
    <t>RELPTY107 Birmingham LEP Company Limited</t>
  </si>
  <si>
    <t>RELPTY107</t>
  </si>
  <si>
    <t>Birmingham LEP Company Limited</t>
  </si>
  <si>
    <t>RELPTY108 Birmingham Museums Trust</t>
  </si>
  <si>
    <t>RELPTY108</t>
  </si>
  <si>
    <t>Birmingham Museums Trust</t>
  </si>
  <si>
    <r>
      <rPr>
        <b/>
        <sz val="11"/>
        <color rgb="FF0000CC"/>
        <rFont val="Calibri"/>
        <family val="2"/>
        <scheme val="minor"/>
      </rPr>
      <t>CPIDCWG048</t>
    </r>
    <r>
      <rPr>
        <sz val="11"/>
        <color rgb="FF0000CC"/>
        <rFont val="Calibri"/>
        <family val="2"/>
        <scheme val="minor"/>
      </rPr>
      <t xml:space="preserve"> RELPTY300 Birmingham Organising Committee for 2022 Commonwealth Games</t>
    </r>
  </si>
  <si>
    <t>RELPTY300</t>
  </si>
  <si>
    <t>Birmingham Organising Committee For The 2022 Commonwealth Games Ltd (CPID CWG048)</t>
  </si>
  <si>
    <t>RELPTY109 Birmingham Repertory Theatre,Limited(The)</t>
  </si>
  <si>
    <t>RELPTY109</t>
  </si>
  <si>
    <t>Birmingham Repertory Theatre,Limited(The)</t>
  </si>
  <si>
    <t>RELPTY110 Birmingham Royal Ballet</t>
  </si>
  <si>
    <t>RELPTY110</t>
  </si>
  <si>
    <t>Birmingham Royal Ballet</t>
  </si>
  <si>
    <t>RELPTY111 Birmingham Schools SPC Phase 1A</t>
  </si>
  <si>
    <t>RELPTY111</t>
  </si>
  <si>
    <t>Birmingham Schools SPC Phase 1A</t>
  </si>
  <si>
    <t>RELPTY112 Birmingham Schools SPC Phase 1B</t>
  </si>
  <si>
    <t>RELPTY112</t>
  </si>
  <si>
    <t>Birmingham Schools SPC Phase 1B</t>
  </si>
  <si>
    <t>RELPTY304 Birmingham Settlement (The)</t>
  </si>
  <si>
    <t>RELPTY304</t>
  </si>
  <si>
    <t>Birmingham Settlement (The)</t>
  </si>
  <si>
    <t>RELPTY203 Birmingham Venture Capital Limited</t>
  </si>
  <si>
    <t>RELPTY203</t>
  </si>
  <si>
    <t>Birmingham Venture Capital Limited</t>
  </si>
  <si>
    <t>RELPTY113 Birmingham Voluntary Service Council</t>
  </si>
  <si>
    <t>RELPTY113</t>
  </si>
  <si>
    <t>Birmingham Voluntary Service Council</t>
  </si>
  <si>
    <t>RELPTY166 Birmingham Wholesale Market Company Limited</t>
  </si>
  <si>
    <t>RELPTY166</t>
  </si>
  <si>
    <t>Birmingham Wholesale Market Company Limited</t>
  </si>
  <si>
    <r>
      <rPr>
        <b/>
        <sz val="11"/>
        <color rgb="FF0000CC"/>
        <rFont val="Calibri"/>
        <family val="2"/>
        <scheme val="minor"/>
      </rPr>
      <t>CPIDFTRQ3X</t>
    </r>
    <r>
      <rPr>
        <sz val="11"/>
        <color rgb="FF0000CC"/>
        <rFont val="Calibri"/>
        <family val="2"/>
        <scheme val="minor"/>
      </rPr>
      <t xml:space="preserve"> RELPTY305 Birmingham Women's and Children's NHS FT</t>
    </r>
  </si>
  <si>
    <t>RELPTY305</t>
  </si>
  <si>
    <t>Birmingham Women’s and Children’s NHSFT (CPID FTRQ3X)</t>
  </si>
  <si>
    <t>RELPTY504 Black Country Housing Group Ltd.</t>
  </si>
  <si>
    <t>RELPTY504</t>
  </si>
  <si>
    <t>Black Country Housing Group Ltd.</t>
  </si>
  <si>
    <t>RELPTY115 Bloomsbury Estate Management Board</t>
  </si>
  <si>
    <t>RELPTY115</t>
  </si>
  <si>
    <t>Bloomsbury Estate Management Board</t>
  </si>
  <si>
    <t>RELPTY306 Bournville Village Trust</t>
  </si>
  <si>
    <t>RELPTY306</t>
  </si>
  <si>
    <t>Bournville Village Trust</t>
  </si>
  <si>
    <t>RELPTY503 Canal and River Trust</t>
  </si>
  <si>
    <t>RELPTY503</t>
  </si>
  <si>
    <t>Canal and River Trust</t>
  </si>
  <si>
    <t>RELPTY120 City of Birmingham Symphony Orchestra</t>
  </si>
  <si>
    <t>RELPTY120</t>
  </si>
  <si>
    <t>City of Birmingham Symphony Orchestra</t>
  </si>
  <si>
    <t>RELPTY117 Colmore Business District Limited</t>
  </si>
  <si>
    <t>RELPTY117</t>
  </si>
  <si>
    <t>Colmore Business District Limited</t>
  </si>
  <si>
    <t>RELPTY121 Dance Xchange</t>
  </si>
  <si>
    <t>RELPTY121</t>
  </si>
  <si>
    <t>Dance Xchange</t>
  </si>
  <si>
    <t>RELPTY307 E S N Solicitors</t>
  </si>
  <si>
    <t>RELPTY307</t>
  </si>
  <si>
    <t>E S N Solicitors</t>
  </si>
  <si>
    <t>RELPTY124 4 Towers TMO Limited</t>
  </si>
  <si>
    <t>RELPTY124</t>
  </si>
  <si>
    <t>4 Towers TMO Limited</t>
  </si>
  <si>
    <t>RELPTY202 Finance Birmingham Limited</t>
  </si>
  <si>
    <t>RELPTY202</t>
  </si>
  <si>
    <t>Finance Birmingham Limited</t>
  </si>
  <si>
    <t>RELPTY400 Frontier Development Capital Limited</t>
  </si>
  <si>
    <t>RELPTY400</t>
  </si>
  <si>
    <t>Frontier Development Capital Limited</t>
  </si>
  <si>
    <t>RELPTY314 Uk Municipal Bonds Agency Plc</t>
  </si>
  <si>
    <t>RELPTY314</t>
  </si>
  <si>
    <t>Uk Municipal Bonds Agency Plc</t>
  </si>
  <si>
    <r>
      <rPr>
        <b/>
        <sz val="11"/>
        <color rgb="FF0000CC"/>
        <rFont val="Calibri"/>
        <family val="2"/>
        <scheme val="minor"/>
      </rPr>
      <t>CPIDFTRRKX</t>
    </r>
    <r>
      <rPr>
        <sz val="11"/>
        <color rgb="FF0000CC"/>
        <rFont val="Calibri"/>
        <family val="2"/>
        <scheme val="minor"/>
      </rPr>
      <t xml:space="preserve"> RELPTY154 University Hospital Birmingham NHSFT</t>
    </r>
  </si>
  <si>
    <t>RELPTY154</t>
  </si>
  <si>
    <t>University Hospitals Birmingham FT (CPID FTRRKX)</t>
  </si>
  <si>
    <t>RELPTY155 Veolia ES Birmingham Limited</t>
  </si>
  <si>
    <t>RELPTY155</t>
  </si>
  <si>
    <t>Veolia ES Birmingham Limited</t>
  </si>
  <si>
    <t>RELPTY156 Warwickshire County Cricket Club Limited (The)</t>
  </si>
  <si>
    <t>RELPTY156</t>
  </si>
  <si>
    <t>Warwickshire County Cricket Club Limited (The)</t>
  </si>
  <si>
    <r>
      <rPr>
        <b/>
        <sz val="11"/>
        <color rgb="FF0000CC"/>
        <rFont val="Calibri"/>
        <family val="2"/>
        <scheme val="minor"/>
      </rPr>
      <t>CPIDE6346X</t>
    </r>
    <r>
      <rPr>
        <sz val="11"/>
        <color rgb="FF0000CC"/>
        <rFont val="Calibri"/>
        <family val="2"/>
        <scheme val="minor"/>
      </rPr>
      <t xml:space="preserve"> RELPTY118 West Midlands Combined Authority</t>
    </r>
  </si>
  <si>
    <t>RELPTY118</t>
  </si>
  <si>
    <t>West Midlands Combined Authority (CPID E6346X)</t>
  </si>
  <si>
    <t>RELPTY129 West Midlands Growth Company Limited</t>
  </si>
  <si>
    <t>RELPTY129</t>
  </si>
  <si>
    <t>West Midlands Growth Company Limited</t>
  </si>
  <si>
    <t>RELPTY157 Westside Partnership Limited</t>
  </si>
  <si>
    <t>RELPTY157</t>
  </si>
  <si>
    <t>Westside Partnership Limited</t>
  </si>
  <si>
    <t>RELPTY158 Witton Lodge Community Association</t>
  </si>
  <si>
    <t>RELPTY158</t>
  </si>
  <si>
    <t>Witton Lodge Community Association</t>
  </si>
  <si>
    <t>RELPTY159 Yardley Great Trust</t>
  </si>
  <si>
    <t>RELPTY159</t>
  </si>
  <si>
    <t>Yardley Great Trust</t>
  </si>
  <si>
    <r>
      <rPr>
        <b/>
        <sz val="11"/>
        <color rgb="FF0000CC"/>
        <rFont val="Calibri"/>
        <family val="2"/>
        <scheme val="minor"/>
      </rPr>
      <t xml:space="preserve">CPIDCAD022 </t>
    </r>
    <r>
      <rPr>
        <sz val="11"/>
        <color rgb="FF0000CC"/>
        <rFont val="Calibri"/>
        <family val="2"/>
        <scheme val="minor"/>
      </rPr>
      <t>RELPTY160 Acocks Green Primary School Academy</t>
    </r>
  </si>
  <si>
    <t>RELPTY160</t>
  </si>
  <si>
    <t>Acocks Green Primary School Academy</t>
  </si>
  <si>
    <t>ACADEMY SCHOOLS RELATED PARTIES (all use CPID CAD022)</t>
  </si>
  <si>
    <r>
      <rPr>
        <b/>
        <sz val="11"/>
        <color rgb="FF0000CC"/>
        <rFont val="Calibri"/>
        <family val="2"/>
        <scheme val="minor"/>
      </rPr>
      <t>CPIDCAD022</t>
    </r>
    <r>
      <rPr>
        <sz val="11"/>
        <color rgb="FF0000CC"/>
        <rFont val="Calibri"/>
        <family val="2"/>
        <scheme val="minor"/>
      </rPr>
      <t xml:space="preserve"> RELPTY165 Bartley Green School Academy</t>
    </r>
  </si>
  <si>
    <t>RELPTY165</t>
  </si>
  <si>
    <t>Bartley Green School Academy</t>
  </si>
  <si>
    <r>
      <rPr>
        <b/>
        <sz val="11"/>
        <color rgb="FF0000CC"/>
        <rFont val="Calibri"/>
        <family val="2"/>
        <scheme val="minor"/>
      </rPr>
      <t>CPIDCAD022</t>
    </r>
    <r>
      <rPr>
        <sz val="11"/>
        <color rgb="FF0000CC"/>
        <rFont val="Calibri"/>
        <family val="2"/>
        <scheme val="minor"/>
      </rPr>
      <t xml:space="preserve"> RELPTY320 Cottesbrooke Infant &amp; Nursery School Academy</t>
    </r>
  </si>
  <si>
    <t>RELPTY320</t>
  </si>
  <si>
    <t>Cottesbrooke Infant &amp; Nursery School Academy</t>
  </si>
  <si>
    <r>
      <rPr>
        <b/>
        <sz val="11"/>
        <color rgb="FF0000CC"/>
        <rFont val="Calibri"/>
        <family val="2"/>
        <scheme val="minor"/>
      </rPr>
      <t>CPIDCAD022</t>
    </r>
    <r>
      <rPr>
        <sz val="11"/>
        <color rgb="FF0000CC"/>
        <rFont val="Calibri"/>
        <family val="2"/>
        <scheme val="minor"/>
      </rPr>
      <t xml:space="preserve"> RELPTY319 King Edward VI Academy Trust</t>
    </r>
  </si>
  <si>
    <t>RELPTY319</t>
  </si>
  <si>
    <t>King Edward VI Academy Trust</t>
  </si>
  <si>
    <r>
      <rPr>
        <b/>
        <sz val="11"/>
        <color rgb="FF0000CC"/>
        <rFont val="Calibri"/>
        <family val="2"/>
        <scheme val="minor"/>
      </rPr>
      <t>CPIDCAD022</t>
    </r>
    <r>
      <rPr>
        <sz val="11"/>
        <color rgb="FF0000CC"/>
        <rFont val="Calibri"/>
        <family val="2"/>
        <scheme val="minor"/>
      </rPr>
      <t xml:space="preserve"> RELPTY401 St. Michael’s Primary School Academy</t>
    </r>
  </si>
  <si>
    <t>RELPTY401</t>
  </si>
  <si>
    <t>St. Michael’s Primary School Academy</t>
  </si>
  <si>
    <r>
      <rPr>
        <b/>
        <sz val="11"/>
        <color rgb="FF0000CC"/>
        <rFont val="Calibri"/>
        <family val="2"/>
        <scheme val="minor"/>
      </rPr>
      <t xml:space="preserve">CPIDCAD022 </t>
    </r>
    <r>
      <rPr>
        <sz val="11"/>
        <color rgb="FF0000CC"/>
        <rFont val="Calibri"/>
        <family val="2"/>
        <scheme val="minor"/>
      </rPr>
      <t>RELPTY402 Waverley School Academy</t>
    </r>
  </si>
  <si>
    <t>RELPTY402</t>
  </si>
  <si>
    <t>Waverley School Academy</t>
  </si>
  <si>
    <r>
      <rPr>
        <b/>
        <sz val="11"/>
        <color rgb="FF0000CC"/>
        <rFont val="Calibri"/>
        <family val="2"/>
        <scheme val="minor"/>
      </rPr>
      <t>CPIDCAD022</t>
    </r>
    <r>
      <rPr>
        <sz val="11"/>
        <color rgb="FF0000CC"/>
        <rFont val="Calibri"/>
        <family val="2"/>
        <scheme val="minor"/>
      </rPr>
      <t xml:space="preserve"> RELPTY179 Wilson Stuart School Academy</t>
    </r>
  </si>
  <si>
    <t>RELPTY179</t>
  </si>
  <si>
    <t>Wilson Stuart School Academy</t>
  </si>
  <si>
    <r>
      <rPr>
        <b/>
        <sz val="11"/>
        <color rgb="FF0000CC"/>
        <rFont val="Calibri"/>
        <family val="2"/>
        <scheme val="minor"/>
      </rPr>
      <t>CPIDCAD022</t>
    </r>
    <r>
      <rPr>
        <sz val="11"/>
        <color rgb="FF0000CC"/>
        <rFont val="Calibri"/>
        <family val="2"/>
        <scheme val="minor"/>
      </rPr>
      <t xml:space="preserve"> RELPTY403 Yenton Primary School (Academy)</t>
    </r>
  </si>
  <si>
    <t>RELPTY403</t>
  </si>
  <si>
    <t>Yenton Primary School (Academy)</t>
  </si>
  <si>
    <t>RELPTY600 B:Music Ltd</t>
  </si>
  <si>
    <t>RELPTY600</t>
  </si>
  <si>
    <t>B:Music Ltd</t>
  </si>
  <si>
    <t>New in 23-24 list to Directorates</t>
  </si>
  <si>
    <r>
      <rPr>
        <b/>
        <sz val="11"/>
        <color rgb="FF0000CC"/>
        <rFont val="Calibri"/>
        <family val="2"/>
        <scheme val="minor"/>
      </rPr>
      <t>CPIDCAD022</t>
    </r>
    <r>
      <rPr>
        <sz val="11"/>
        <color rgb="FF0000CC"/>
        <rFont val="Calibri"/>
        <family val="2"/>
        <scheme val="minor"/>
      </rPr>
      <t xml:space="preserve"> RELPTY601 Arthur Terry Learning Partnership (The) Academy</t>
    </r>
  </si>
  <si>
    <t>RELPTY601</t>
  </si>
  <si>
    <t>Arthur Terry Learning Partnership (The) Academy</t>
  </si>
  <si>
    <r>
      <rPr>
        <b/>
        <sz val="11"/>
        <color rgb="FF0000CC"/>
        <rFont val="Calibri"/>
        <family val="2"/>
        <scheme val="minor"/>
      </rPr>
      <t>CPIDCAD022</t>
    </r>
    <r>
      <rPr>
        <sz val="11"/>
        <color rgb="FF0000CC"/>
        <rFont val="Calibri"/>
        <family val="2"/>
        <scheme val="minor"/>
      </rPr>
      <t xml:space="preserve"> RELPTY602 Stirchley Primary School Academy</t>
    </r>
  </si>
  <si>
    <t>RELPTY602</t>
  </si>
  <si>
    <t>Stirchley Primary School Academy</t>
  </si>
  <si>
    <r>
      <rPr>
        <b/>
        <sz val="11"/>
        <color rgb="FF0000CC"/>
        <rFont val="Calibri"/>
        <family val="2"/>
        <scheme val="minor"/>
      </rPr>
      <t>CPIDNOTWGA</t>
    </r>
    <r>
      <rPr>
        <sz val="11"/>
        <color rgb="FF0000CC"/>
        <rFont val="Calibri"/>
        <family val="2"/>
        <scheme val="minor"/>
      </rPr>
      <t xml:space="preserve"> RELPTY603 Royal Sutton Coldfield Town Council</t>
    </r>
  </si>
  <si>
    <t>RELPTY603</t>
  </si>
  <si>
    <t>Royal Sutton Coldfield Town Council</t>
  </si>
  <si>
    <r>
      <rPr>
        <b/>
        <sz val="11"/>
        <color rgb="FF0000CC"/>
        <rFont val="Calibri"/>
        <family val="2"/>
        <scheme val="minor"/>
      </rPr>
      <t>CPIDCAD022</t>
    </r>
    <r>
      <rPr>
        <sz val="11"/>
        <color rgb="FF0000CC"/>
        <rFont val="Calibri"/>
        <family val="2"/>
        <scheme val="minor"/>
      </rPr>
      <t xml:space="preserve"> RELPTY604 Stockland Green School Academy</t>
    </r>
  </si>
  <si>
    <t>RELPTY604</t>
  </si>
  <si>
    <t>Stockland Green School Academy</t>
  </si>
  <si>
    <t>RELPTY605 Spitfire Advice And Support Services Ltd</t>
  </si>
  <si>
    <t>RELPTY605</t>
  </si>
  <si>
    <t>Spitfire Advice And Support Services Ltd</t>
  </si>
  <si>
    <r>
      <rPr>
        <b/>
        <sz val="11"/>
        <color rgb="FF0000CC"/>
        <rFont val="Calibri"/>
        <family val="2"/>
        <scheme val="minor"/>
      </rPr>
      <t>CPIDFSA026</t>
    </r>
    <r>
      <rPr>
        <sz val="11"/>
        <color rgb="FF0000CC"/>
        <rFont val="Calibri"/>
        <family val="2"/>
        <scheme val="minor"/>
      </rPr>
      <t xml:space="preserve"> RELPTY606 RELPTY606 Food Standards Agency</t>
    </r>
  </si>
  <si>
    <t>RELPTY606</t>
  </si>
  <si>
    <t>Use of Resources</t>
  </si>
  <si>
    <t>Fund Type</t>
  </si>
  <si>
    <t xml:space="preserve">Projects / commitments description </t>
  </si>
  <si>
    <t>Expected date of delivery</t>
  </si>
  <si>
    <t>Total Revenue</t>
  </si>
  <si>
    <t>Revenue</t>
  </si>
  <si>
    <t xml:space="preserve">Contingent Assets and Liabilities </t>
  </si>
  <si>
    <t>No of claims</t>
  </si>
  <si>
    <t>Provisions £</t>
  </si>
  <si>
    <t>23/24</t>
  </si>
  <si>
    <t>In-year</t>
  </si>
  <si>
    <t>LA</t>
  </si>
  <si>
    <t>Non LA</t>
  </si>
  <si>
    <t>In year</t>
  </si>
  <si>
    <t>closing balance</t>
  </si>
  <si>
    <t>Reserve</t>
  </si>
  <si>
    <t>I&amp;E</t>
  </si>
  <si>
    <t>income</t>
  </si>
  <si>
    <t>income R</t>
  </si>
  <si>
    <t xml:space="preserve">per type of accrual </t>
  </si>
  <si>
    <t>DR</t>
  </si>
  <si>
    <t>expenditure</t>
  </si>
  <si>
    <t>expenditure R</t>
  </si>
  <si>
    <t>CR</t>
  </si>
  <si>
    <t>Balance Sheet</t>
  </si>
  <si>
    <t>Cash</t>
  </si>
  <si>
    <t>We need a check to make sure this closing cash balance reflects cash at bank, as we are posting in-year movement</t>
  </si>
  <si>
    <t>Grant Cost Centre</t>
  </si>
  <si>
    <t>check</t>
  </si>
  <si>
    <t>School Cost Centre</t>
  </si>
  <si>
    <t>5A02</t>
  </si>
  <si>
    <t>In year funding on I&amp;E should match ETA4 as schools receiving the cash</t>
  </si>
  <si>
    <t>Establishment</t>
  </si>
  <si>
    <r>
      <t xml:space="preserve">Name of supplier, BCC service or BCC school
(Max 50 Characters) 
</t>
    </r>
    <r>
      <rPr>
        <b/>
        <sz val="10"/>
        <color rgb="FFFF0000"/>
        <rFont val="Arial"/>
        <family val="2"/>
      </rPr>
      <t>Do not use punctuation</t>
    </r>
  </si>
  <si>
    <r>
      <t xml:space="preserve">Description (Max 50 Characters) 
</t>
    </r>
    <r>
      <rPr>
        <b/>
        <sz val="10"/>
        <color rgb="FFFF0000"/>
        <rFont val="Arial"/>
        <family val="2"/>
      </rPr>
      <t>Do not use punctuation</t>
    </r>
  </si>
  <si>
    <t>£0.00 - £39,999</t>
  </si>
  <si>
    <t>Agency</t>
  </si>
  <si>
    <t>2025/26 Outturn 
(£)</t>
  </si>
  <si>
    <t>SCHOOL MANUAL INPUT</t>
  </si>
  <si>
    <t>Birmingham Outturn Report 2025/26</t>
  </si>
  <si>
    <t>2024/25 Outturn 
(£)</t>
  </si>
  <si>
    <t>2025/26 School Budget Plan Approved - Original
(£)</t>
  </si>
  <si>
    <t>2025/26 School Budget Plan virements 
(£)</t>
  </si>
  <si>
    <t>Revised 2025/26 School Budget Plan Approved after virements
(£)</t>
  </si>
  <si>
    <t>Cash Sheet - YTD</t>
  </si>
  <si>
    <t>2025/26
Actual Year to Date 
Position 
(Excluding Accruals)
(£)</t>
  </si>
  <si>
    <t>2025/26
Actual Year to Date 
Position (inc Accruals) 
(£)</t>
  </si>
  <si>
    <t>`</t>
  </si>
  <si>
    <t>Non-Cash Sheet - YTD</t>
  </si>
  <si>
    <t xml:space="preserve"> % Actual compared to Total Inc/Exp</t>
  </si>
  <si>
    <t xml:space="preserve"> Mandatory comment for variance &amp; any additional information </t>
  </si>
  <si>
    <t>Schools Finance Budget Monitoring - Closure 2024-25</t>
  </si>
  <si>
    <t>Payment in advance Non BCC</t>
  </si>
  <si>
    <t>Payment in advance BCC</t>
  </si>
  <si>
    <t>Income in advance Non BCC</t>
  </si>
  <si>
    <t>NON BCC Payroll March creditor balance</t>
  </si>
  <si>
    <t>Employes</t>
  </si>
  <si>
    <t>Running</t>
  </si>
  <si>
    <t>Sales, Fees &amp; charges</t>
  </si>
  <si>
    <t>Other income</t>
  </si>
  <si>
    <t>System Accruals</t>
  </si>
  <si>
    <t>2024-25 Outturn</t>
  </si>
  <si>
    <t>784,552.79</t>
  </si>
  <si>
    <t>181,585.30</t>
  </si>
  <si>
    <t>0.00</t>
  </si>
  <si>
    <t>351,829.02</t>
  </si>
  <si>
    <t>164,136.54</t>
  </si>
  <si>
    <t>TOTAL</t>
  </si>
  <si>
    <t>Training School</t>
  </si>
  <si>
    <t>E20A</t>
  </si>
  <si>
    <t>E20B</t>
  </si>
  <si>
    <t>E20C</t>
  </si>
  <si>
    <t>E20D</t>
  </si>
  <si>
    <t>E20E</t>
  </si>
  <si>
    <t>E20F</t>
  </si>
  <si>
    <t>E20G</t>
  </si>
  <si>
    <t>Connectivity</t>
  </si>
  <si>
    <t>Onsite servers</t>
  </si>
  <si>
    <t>IT learning resources</t>
  </si>
  <si>
    <t>Administration software and systems</t>
  </si>
  <si>
    <t>Laptops, desktops and tablets</t>
  </si>
  <si>
    <t>Other hardware</t>
  </si>
  <si>
    <t>IT support</t>
  </si>
  <si>
    <t>CE04A</t>
  </si>
  <si>
    <t>CE04B</t>
  </si>
  <si>
    <t>CE04C</t>
  </si>
  <si>
    <t>CE04D</t>
  </si>
  <si>
    <t>CE04E</t>
  </si>
  <si>
    <t>Laptops, desktops, and tablets</t>
  </si>
  <si>
    <t>VAT Reimbursement 08/03/2026</t>
  </si>
  <si>
    <t>Other Bank A/C</t>
  </si>
  <si>
    <t>VAT Reimbursement February 2026</t>
  </si>
  <si>
    <t>VAT Reimbursement Outstanding - Feb 2026</t>
  </si>
  <si>
    <t>VAT Reimbursement Outstanding - Mar 2026</t>
  </si>
  <si>
    <t>BANK POSITION - OTHER</t>
  </si>
  <si>
    <t>PLEASE PROVIDE BACKUP</t>
  </si>
  <si>
    <t>Income_in_advance Non BCC</t>
  </si>
  <si>
    <t xml:space="preserve">Total Revenue Commitments </t>
  </si>
  <si>
    <t xml:space="preserve">Total Other Capital Commitments </t>
  </si>
  <si>
    <t>Devolved Formula Capital</t>
  </si>
  <si>
    <t>Other Capital</t>
  </si>
  <si>
    <t>Amount
£</t>
  </si>
  <si>
    <t>Total Devolved Formula Capital</t>
  </si>
  <si>
    <t>Supplier / Contractor (if known)</t>
  </si>
  <si>
    <t xml:space="preserve">Total Other Capital </t>
  </si>
  <si>
    <t xml:space="preserve">Total Devolved Formula Capital Commitments </t>
  </si>
  <si>
    <t>Non BCC Payroll Debtor</t>
  </si>
  <si>
    <t>NON LBR Payroll March debtor balance</t>
  </si>
  <si>
    <t>Non BCC Payroll Creditor - costs</t>
  </si>
  <si>
    <t>NON BCC Payroll March debtor balance</t>
  </si>
  <si>
    <t>TO BE PREPOPULATED BY BCC IN FINAL WORKBOOK</t>
  </si>
  <si>
    <t>ALL CELLS TO BE POPULATED BY SCHOOLS AS NECESSARY</t>
  </si>
  <si>
    <t>Date Completed (dd/mm/yyyy):</t>
  </si>
  <si>
    <t>Name Completed by:</t>
  </si>
  <si>
    <t>Position:</t>
  </si>
  <si>
    <t>Schools Finance reviewed by:</t>
  </si>
  <si>
    <t>DRAFT</t>
  </si>
  <si>
    <t>Birmingham Outturn Report 2025/26 Checklist</t>
  </si>
  <si>
    <t>Closedown Date (dd/mm/yyyy):</t>
  </si>
  <si>
    <t>Date of Closure</t>
  </si>
  <si>
    <t>2025/26 Outturn</t>
  </si>
  <si>
    <t>Completed template and submitted Excel copy</t>
  </si>
  <si>
    <t>-Complete 2025/26 Non-Cash Sheet - YTD position within the tab "1. CFR Return" column I</t>
  </si>
  <si>
    <t>-Complete Accruals within the tab "2. Accruals"; Please ensure all yellow cells are completed for the rows populated by yourself and blue cells where necessary.</t>
  </si>
  <si>
    <t>-Complete Petty cash balance within tab "1. CFR Return";</t>
  </si>
  <si>
    <t>-The creditor accrual balances will automatically populate in cells P161-P164 on "1. CFR Return" tab, based on the populated accruals on "2. Accruals". Some Schools also operate a Creditors system and therefore will have a creditor control account balance which will need to be included under cell P174 and P175 on tab "1. CFR Return". Also check that the signage for the balances are correct.</t>
  </si>
  <si>
    <t>-The debtor accrual balances will automatically populate in cells P157-P160 on "1. CFR Return" tab, based on the populated accruals on "2. Accruals". Some Schools also operate a Debtors system and therefore will have a debtor control account balance which will need to be included under cell P170 and P171 on tab "1. CFR Return". Also check that the signage for the balances are correct.</t>
  </si>
  <si>
    <t>-Complete all the details within tab "4. Establishment"</t>
  </si>
  <si>
    <t>Completed 
(Y / N / NA)</t>
  </si>
  <si>
    <t>Ensure there is no difference within cell P182, within tab "1. CFR Return". This cell is a reconciliation between the top and bottom parts of the CFR. Any differences must be corrected before submitting to Schools Finance.</t>
  </si>
  <si>
    <t>- Complete cells 177 and 178 on tab "1. CFR Return" where applicable</t>
  </si>
  <si>
    <t xml:space="preserve">Ensure there is no difference between the accruals total per income and expenditure analysis (CFR top section) O133 and the accruals in the balance sheet (accruals balance at the bottom of the return) cell P166 within tab "1. CFR Return". Any difference needs to be resolved before submission. Difference could be due to not all required fields being completed within the tab accruals. </t>
  </si>
  <si>
    <t>-Complete Outstanding VAT balances (February and March) within tab "1. CFR Return" and ensure outstanding returns are submitted with the year-end workbook</t>
  </si>
  <si>
    <t>i</t>
  </si>
  <si>
    <t>- Submit a copy of all bank reconcilations as at date of closure of accounts (13/03/2026) and listing of unreconciled transactions verifying the amounts have been included in the return, tab "1. CFR Return", cells I142-I143 for the main bank account and cells P142-P143 for any other bank account(s) where applicable.</t>
  </si>
  <si>
    <t>2025/26</t>
  </si>
  <si>
    <t>&lt;&lt;&lt;&lt;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</si>
</sst>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Red]\-&quot;£&quot;#,##0.00"/>
    <numFmt numFmtId="43" formatCode="_-* #,##0.00_-;\-* #,##0.00_-;_-* &quot;-&quot;??_-;_-@_-"/>
    <numFmt numFmtId="164" formatCode="_-* #,##0_-;\-* #,##0_-;_-* &quot;-&quot;??_-;_-@_-"/>
    <numFmt numFmtId="165" formatCode="#,##0_ ;\(#,##0\);_-* &quot;-&quot;??_-"/>
    <numFmt numFmtId="166" formatCode="#,##0.00;\(#,##0.00\)"/>
    <numFmt numFmtId="167" formatCode="#,##0;\(#,##0\)"/>
    <numFmt numFmtId="168" formatCode="dd\.mm\.yy"/>
    <numFmt numFmtId="169" formatCode="@_)"/>
    <numFmt numFmtId="170" formatCode="#,##0_ ;[Red]\-#,##0\ "/>
    <numFmt numFmtId="171" formatCode="#,##0.00_ ;[Red]\-#,##0.00\ "/>
    <numFmt numFmtId="172" formatCode="0.00_ ;[Red]\-0.00\ "/>
    <numFmt numFmtId="173" formatCode="#,##0.00;[Red]\(#,##0.00\)"/>
    <numFmt numFmtId="174" formatCode="#,##0.00_ ;[Red]\(#,##0.00\)"/>
    <numFmt numFmtId="175" formatCode="#,##0.00_ ;\(#,##0.00\);_-* &quot;-&quot;??_-"/>
    <numFmt numFmtId="176" formatCode="#,##0_ ;[Red]\(#,##0\)"/>
    <numFmt numFmtId="177" formatCode="#,##0.00;[Red]#,##0.00"/>
  </numFmts>
  <fonts count="92">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i/>
      <sz val="11"/>
      <color theme="1"/>
      <name val="Arial"/>
      <family val="2"/>
    </font>
    <font>
      <b/>
      <sz val="9"/>
      <color theme="1"/>
      <name val="Arial"/>
      <family val="2"/>
    </font>
    <font>
      <sz val="9"/>
      <color theme="1"/>
      <name val="Arial"/>
      <family val="2"/>
    </font>
    <font>
      <b/>
      <i/>
      <sz val="9"/>
      <color theme="1"/>
      <name val="Arial"/>
      <family val="2"/>
    </font>
    <font>
      <b/>
      <sz val="14"/>
      <color theme="1"/>
      <name val="Arial"/>
      <family val="2"/>
    </font>
    <font>
      <sz val="8"/>
      <color theme="0"/>
      <name val="Arial"/>
      <family val="2"/>
    </font>
    <font>
      <i/>
      <sz val="9"/>
      <color theme="1"/>
      <name val="Arial"/>
      <family val="2"/>
    </font>
    <font>
      <b/>
      <i/>
      <sz val="9"/>
      <color theme="5" tint="-0.249977111117893"/>
      <name val="Arial"/>
      <family val="2"/>
    </font>
    <font>
      <b/>
      <u/>
      <sz val="9"/>
      <color theme="1"/>
      <name val="Arial"/>
      <family val="2"/>
    </font>
    <font>
      <sz val="11"/>
      <color theme="1"/>
      <name val="Calibri"/>
      <family val="2"/>
    </font>
    <font>
      <b/>
      <sz val="9"/>
      <color rgb="FFFF0000"/>
      <name val="Arial"/>
      <family val="2"/>
    </font>
    <font>
      <i/>
      <sz val="8"/>
      <color theme="1"/>
      <name val="Arial"/>
      <family val="2"/>
    </font>
    <font>
      <sz val="9"/>
      <color indexed="81"/>
      <name val="Tahoma"/>
      <family val="2"/>
    </font>
    <font>
      <b/>
      <sz val="9"/>
      <color indexed="81"/>
      <name val="Tahoma"/>
      <family val="2"/>
    </font>
    <font>
      <sz val="10"/>
      <color indexed="12"/>
      <name val="Myriad Pro"/>
      <family val="2"/>
    </font>
    <font>
      <sz val="10"/>
      <name val="Times New Roman"/>
      <family val="1"/>
    </font>
    <font>
      <b/>
      <u/>
      <sz val="10"/>
      <color theme="1"/>
      <name val="Arial"/>
      <family val="2"/>
    </font>
    <font>
      <b/>
      <sz val="11"/>
      <color rgb="FF000000"/>
      <name val="Calibri"/>
      <family val="2"/>
    </font>
    <font>
      <sz val="10"/>
      <color theme="1"/>
      <name val="Times New Roman"/>
      <family val="1"/>
    </font>
    <font>
      <b/>
      <sz val="10"/>
      <name val="Times New Roman"/>
      <family val="1"/>
    </font>
    <font>
      <b/>
      <sz val="11"/>
      <name val="Tahoma"/>
      <family val="2"/>
    </font>
    <font>
      <sz val="12"/>
      <color theme="1"/>
      <name val="Myriad Pro"/>
      <family val="2"/>
    </font>
    <font>
      <sz val="10"/>
      <name val="Tahoma"/>
      <family val="2"/>
    </font>
    <font>
      <u/>
      <sz val="10"/>
      <color indexed="12"/>
      <name val="Arial"/>
      <family val="2"/>
    </font>
    <font>
      <b/>
      <sz val="12"/>
      <name val="Calibri"/>
      <family val="2"/>
      <scheme val="minor"/>
    </font>
    <font>
      <sz val="12"/>
      <name val="Calibri"/>
      <family val="2"/>
      <scheme val="minor"/>
    </font>
    <font>
      <sz val="12"/>
      <color theme="1"/>
      <name val="Calibri"/>
      <family val="2"/>
      <scheme val="minor"/>
    </font>
    <font>
      <b/>
      <sz val="12"/>
      <name val="Calibri"/>
      <family val="2"/>
    </font>
    <font>
      <sz val="12"/>
      <name val="Calibri"/>
      <family val="2"/>
    </font>
    <font>
      <u/>
      <sz val="12"/>
      <color indexed="12"/>
      <name val="Calibri"/>
      <family val="2"/>
    </font>
    <font>
      <b/>
      <sz val="12"/>
      <color theme="1"/>
      <name val="Calibri"/>
      <family val="2"/>
      <scheme val="minor"/>
    </font>
    <font>
      <sz val="11"/>
      <color theme="1"/>
      <name val="Myriad Pro"/>
      <family val="2"/>
    </font>
    <font>
      <b/>
      <sz val="11"/>
      <color theme="1"/>
      <name val="Myriad Pro"/>
      <family val="2"/>
    </font>
    <font>
      <b/>
      <sz val="18"/>
      <color theme="1"/>
      <name val="Myriad Pro"/>
      <family val="2"/>
    </font>
    <font>
      <b/>
      <sz val="14"/>
      <color theme="1"/>
      <name val="Myriad Pro"/>
      <family val="2"/>
    </font>
    <font>
      <b/>
      <sz val="10"/>
      <name val="Calibri"/>
      <family val="2"/>
    </font>
    <font>
      <sz val="11"/>
      <color theme="0"/>
      <name val="Calibri"/>
      <family val="2"/>
      <scheme val="minor"/>
    </font>
    <font>
      <sz val="10"/>
      <name val="Arial"/>
      <family val="2"/>
    </font>
    <font>
      <b/>
      <u/>
      <sz val="10"/>
      <color indexed="8"/>
      <name val="Tahoma"/>
      <family val="2"/>
    </font>
    <font>
      <sz val="10"/>
      <name val="Courier"/>
      <family val="3"/>
    </font>
    <font>
      <sz val="10"/>
      <name val="MS Sans Serif"/>
      <family val="2"/>
    </font>
    <font>
      <sz val="11"/>
      <color rgb="FF9C6500"/>
      <name val="Calibri"/>
      <family val="2"/>
      <scheme val="minor"/>
    </font>
    <font>
      <b/>
      <sz val="11"/>
      <name val="Arial"/>
      <family val="2"/>
    </font>
    <font>
      <b/>
      <sz val="11"/>
      <color rgb="FFFF0000"/>
      <name val="Arial"/>
      <family val="2"/>
    </font>
    <font>
      <u/>
      <sz val="11"/>
      <color theme="10"/>
      <name val="Calibri"/>
      <family val="2"/>
      <scheme val="minor"/>
    </font>
    <font>
      <b/>
      <sz val="10"/>
      <color theme="0"/>
      <name val="Times New Roman"/>
      <family val="1"/>
    </font>
    <font>
      <sz val="8"/>
      <name val="Calibri"/>
      <family val="2"/>
      <scheme val="minor"/>
    </font>
    <font>
      <b/>
      <u/>
      <sz val="11"/>
      <color theme="1"/>
      <name val="Calibri"/>
      <family val="2"/>
      <scheme val="minor"/>
    </font>
    <font>
      <sz val="8"/>
      <color theme="1"/>
      <name val="Arial"/>
      <family val="2"/>
    </font>
    <font>
      <sz val="10"/>
      <color theme="1"/>
      <name val="Myriad Pro"/>
      <family val="2"/>
    </font>
    <font>
      <sz val="10"/>
      <color theme="1"/>
      <name val="Calibri"/>
      <family val="2"/>
      <scheme val="minor"/>
    </font>
    <font>
      <b/>
      <sz val="10"/>
      <color theme="1"/>
      <name val="Times New Roman"/>
      <family val="1"/>
    </font>
    <font>
      <b/>
      <sz val="11"/>
      <name val="Calibri"/>
      <family val="2"/>
      <scheme val="minor"/>
    </font>
    <font>
      <b/>
      <sz val="10"/>
      <color indexed="9"/>
      <name val="Arial"/>
      <family val="2"/>
    </font>
    <font>
      <b/>
      <sz val="11"/>
      <color theme="1"/>
      <name val="Myriad Pro"/>
    </font>
    <font>
      <sz val="12"/>
      <color rgb="FF000000"/>
      <name val="Myriad Pro"/>
    </font>
    <font>
      <b/>
      <sz val="12"/>
      <color rgb="FF000000"/>
      <name val="Myriad Pro"/>
    </font>
    <font>
      <b/>
      <sz val="10"/>
      <color theme="0"/>
      <name val="Arial"/>
      <family val="2"/>
    </font>
    <font>
      <sz val="10"/>
      <color theme="0"/>
      <name val="Arial"/>
      <family val="2"/>
    </font>
    <font>
      <sz val="10"/>
      <color theme="1"/>
      <name val="Arial"/>
      <family val="2"/>
    </font>
    <font>
      <b/>
      <sz val="10"/>
      <color theme="1"/>
      <name val="Arial"/>
      <family val="2"/>
    </font>
    <font>
      <sz val="12"/>
      <color rgb="FF000000"/>
      <name val="Myriad Pro"/>
      <family val="2"/>
    </font>
    <font>
      <b/>
      <i/>
      <sz val="10"/>
      <color theme="1"/>
      <name val="Arial"/>
      <family val="2"/>
    </font>
    <font>
      <b/>
      <sz val="10"/>
      <name val="Arial"/>
      <family val="2"/>
    </font>
    <font>
      <sz val="12"/>
      <color theme="0"/>
      <name val="Myriad Pro"/>
      <family val="2"/>
    </font>
    <font>
      <sz val="11"/>
      <color theme="1"/>
      <name val="Arial"/>
      <family val="2"/>
    </font>
    <font>
      <b/>
      <sz val="11"/>
      <color theme="0"/>
      <name val="Arial"/>
      <family val="2"/>
    </font>
    <font>
      <b/>
      <sz val="12"/>
      <color theme="0"/>
      <name val="Myriad Pro"/>
    </font>
    <font>
      <b/>
      <sz val="10"/>
      <color theme="0"/>
      <name val="Myriad Pro"/>
    </font>
    <font>
      <b/>
      <i/>
      <sz val="10"/>
      <name val="Arial"/>
      <family val="2"/>
    </font>
    <font>
      <b/>
      <sz val="10"/>
      <color theme="0"/>
      <name val="Myriad Pro"/>
      <family val="2"/>
    </font>
    <font>
      <b/>
      <sz val="11"/>
      <color rgb="FF0000FF"/>
      <name val="Calibri"/>
      <family val="2"/>
      <scheme val="minor"/>
    </font>
    <font>
      <sz val="11"/>
      <name val="Calibri"/>
      <family val="2"/>
      <scheme val="minor"/>
    </font>
    <font>
      <sz val="14"/>
      <name val="Arial"/>
      <family val="2"/>
    </font>
    <font>
      <b/>
      <sz val="11"/>
      <color rgb="FFFF0000"/>
      <name val="Calibri"/>
      <family val="2"/>
      <scheme val="minor"/>
    </font>
    <font>
      <sz val="11"/>
      <color rgb="FF000000"/>
      <name val="Calibri"/>
      <family val="2"/>
      <scheme val="minor"/>
    </font>
    <font>
      <b/>
      <u/>
      <sz val="14"/>
      <color rgb="FF0000FF"/>
      <name val="Calibri"/>
      <family val="2"/>
      <scheme val="minor"/>
    </font>
    <font>
      <b/>
      <i/>
      <sz val="11"/>
      <color theme="1"/>
      <name val="Calibri"/>
      <family val="2"/>
      <scheme val="minor"/>
    </font>
    <font>
      <sz val="9"/>
      <name val="Calibri"/>
      <family val="2"/>
      <scheme val="minor"/>
    </font>
    <font>
      <sz val="11"/>
      <color rgb="FF0000CC"/>
      <name val="Calibri"/>
      <family val="2"/>
      <scheme val="minor"/>
    </font>
    <font>
      <b/>
      <sz val="11"/>
      <color rgb="FF0000CC"/>
      <name val="Calibri"/>
      <family val="2"/>
      <scheme val="minor"/>
    </font>
    <font>
      <i/>
      <sz val="10"/>
      <color theme="1"/>
      <name val="Arial"/>
      <family val="2"/>
    </font>
    <font>
      <b/>
      <i/>
      <sz val="9"/>
      <color rgb="FFFF0000"/>
      <name val="Arial"/>
      <family val="2"/>
    </font>
    <font>
      <b/>
      <sz val="10"/>
      <color rgb="FFFF0000"/>
      <name val="Arial"/>
      <family val="2"/>
    </font>
    <font>
      <sz val="10"/>
      <color rgb="FFFF0000"/>
      <name val="Arial"/>
      <family val="2"/>
    </font>
    <font>
      <b/>
      <sz val="11"/>
      <color theme="0"/>
      <name val="Calibri"/>
      <family val="2"/>
      <scheme val="minor"/>
    </font>
    <font>
      <b/>
      <sz val="11"/>
      <color theme="0"/>
      <name val="Myriad Pro"/>
      <family val="2"/>
    </font>
    <font>
      <b/>
      <sz val="12"/>
      <color theme="0"/>
      <name val="Calibri"/>
      <family val="2"/>
      <scheme val="minor"/>
    </font>
  </fonts>
  <fills count="33">
    <fill>
      <patternFill patternType="none"/>
    </fill>
    <fill>
      <patternFill patternType="gray125"/>
    </fill>
    <fill>
      <patternFill patternType="solid">
        <fgColor theme="6"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lightGray"/>
    </fill>
    <fill>
      <patternFill patternType="solid">
        <fgColor theme="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indexed="9"/>
        <bgColor indexed="0"/>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FFEB9C"/>
      </patternFill>
    </fill>
    <fill>
      <patternFill patternType="solid">
        <fgColor theme="8" tint="0.39997558519241921"/>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23"/>
        <bgColor indexed="64"/>
      </patternFill>
    </fill>
    <fill>
      <patternFill patternType="solid">
        <fgColor rgb="FFD00070"/>
        <bgColor indexed="64"/>
      </patternFill>
    </fill>
    <fill>
      <patternFill patternType="solid">
        <fgColor rgb="FFFFCCFF"/>
        <bgColor indexed="64"/>
      </patternFill>
    </fill>
    <fill>
      <patternFill patternType="solid">
        <fgColor theme="9" tint="0.59999389629810485"/>
        <bgColor indexed="64"/>
      </patternFill>
    </fill>
    <fill>
      <patternFill patternType="solid">
        <fgColor rgb="FFCAEDFB"/>
        <bgColor indexed="64"/>
      </patternFill>
    </fill>
    <fill>
      <patternFill patternType="solid">
        <fgColor rgb="FFCAEDFB"/>
        <bgColor theme="0" tint="-0.14999847407452621"/>
      </patternFill>
    </fill>
    <fill>
      <patternFill patternType="solid">
        <fgColor theme="8" tint="0.59999389629810485"/>
        <bgColor indexed="64"/>
      </patternFill>
    </fill>
  </fills>
  <borders count="7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dotted">
        <color auto="1"/>
      </top>
      <bottom style="dotted">
        <color auto="1"/>
      </bottom>
      <diagonal/>
    </border>
    <border>
      <left style="thin">
        <color indexed="64"/>
      </left>
      <right/>
      <top style="thin">
        <color indexed="64"/>
      </top>
      <bottom style="medium">
        <color indexed="64"/>
      </bottom>
      <diagonal/>
    </border>
  </borders>
  <cellStyleXfs count="28">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7" fillId="0" borderId="0" applyNumberFormat="0" applyFill="0" applyBorder="0" applyAlignment="0" applyProtection="0">
      <alignment vertical="top"/>
      <protection locked="0"/>
    </xf>
    <xf numFmtId="43" fontId="1" fillId="0" borderId="0" applyFont="0" applyFill="0" applyBorder="0" applyAlignment="0" applyProtection="0"/>
    <xf numFmtId="0" fontId="41" fillId="0" borderId="0"/>
    <xf numFmtId="43" fontId="41" fillId="0" borderId="0" applyFont="0" applyFill="0" applyBorder="0" applyAlignment="0" applyProtection="0"/>
    <xf numFmtId="1" fontId="42" fillId="0" borderId="0"/>
    <xf numFmtId="0" fontId="41" fillId="0" borderId="0" applyBorder="0"/>
    <xf numFmtId="39" fontId="43" fillId="0" borderId="0"/>
    <xf numFmtId="40" fontId="44" fillId="0" borderId="0" applyFont="0" applyFill="0" applyBorder="0" applyAlignment="0" applyProtection="0"/>
    <xf numFmtId="0" fontId="41" fillId="0" borderId="0"/>
    <xf numFmtId="43" fontId="41" fillId="0" borderId="0" applyFont="0" applyFill="0" applyBorder="0" applyAlignment="0" applyProtection="0"/>
    <xf numFmtId="43" fontId="41" fillId="0" borderId="0" applyFont="0" applyFill="0" applyBorder="0" applyAlignment="0" applyProtection="0"/>
    <xf numFmtId="0" fontId="45" fillId="20" borderId="0" applyNumberFormat="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41" fillId="0" borderId="0"/>
    <xf numFmtId="43" fontId="41" fillId="0" borderId="0" applyFont="0" applyFill="0" applyBorder="0" applyAlignment="0" applyProtection="0"/>
    <xf numFmtId="43" fontId="41" fillId="0" borderId="0" applyFont="0" applyFill="0" applyBorder="0" applyAlignment="0" applyProtection="0"/>
    <xf numFmtId="3" fontId="57" fillId="26" borderId="9" applyProtection="0">
      <alignment vertical="center"/>
    </xf>
    <xf numFmtId="0" fontId="41" fillId="0" borderId="9" applyNumberFormat="0" applyFont="0" applyFill="0" applyAlignment="0" applyProtection="0">
      <alignment vertical="center"/>
    </xf>
    <xf numFmtId="0" fontId="41" fillId="0" borderId="0"/>
    <xf numFmtId="0" fontId="77" fillId="0" borderId="0"/>
    <xf numFmtId="0" fontId="41" fillId="0" borderId="0"/>
  </cellStyleXfs>
  <cellXfs count="974">
    <xf numFmtId="0" fontId="0" fillId="0" borderId="0" xfId="0"/>
    <xf numFmtId="0" fontId="3" fillId="0" borderId="0" xfId="0" applyFont="1"/>
    <xf numFmtId="49" fontId="4" fillId="0" borderId="0" xfId="0" applyNumberFormat="1" applyFont="1"/>
    <xf numFmtId="49" fontId="4" fillId="3" borderId="0" xfId="0" applyNumberFormat="1" applyFont="1" applyFill="1"/>
    <xf numFmtId="0" fontId="3" fillId="0" borderId="1" xfId="0" applyFont="1" applyBorder="1"/>
    <xf numFmtId="0" fontId="3" fillId="0" borderId="2" xfId="0" applyFont="1" applyBorder="1"/>
    <xf numFmtId="0" fontId="3" fillId="0" borderId="3" xfId="0" applyFont="1" applyBorder="1"/>
    <xf numFmtId="0" fontId="5" fillId="0" borderId="0" xfId="0" applyFont="1"/>
    <xf numFmtId="0" fontId="5" fillId="0" borderId="3" xfId="0" applyFont="1" applyBorder="1"/>
    <xf numFmtId="0" fontId="6" fillId="0" borderId="0" xfId="0" applyFont="1"/>
    <xf numFmtId="164" fontId="5" fillId="4" borderId="9" xfId="1" applyNumberFormat="1" applyFont="1" applyFill="1" applyBorder="1" applyAlignment="1">
      <alignment horizontal="center" vertical="center" wrapText="1"/>
    </xf>
    <xf numFmtId="49" fontId="7" fillId="0" borderId="0" xfId="0" applyNumberFormat="1" applyFont="1" applyAlignment="1">
      <alignment horizontal="center"/>
    </xf>
    <xf numFmtId="0" fontId="6" fillId="0" borderId="3" xfId="0" applyFont="1" applyBorder="1"/>
    <xf numFmtId="0" fontId="5" fillId="0" borderId="11" xfId="0" applyFont="1" applyBorder="1"/>
    <xf numFmtId="164" fontId="5" fillId="0" borderId="11" xfId="1" applyNumberFormat="1" applyFont="1" applyBorder="1" applyAlignment="1">
      <alignment horizontal="center" vertical="center" wrapText="1"/>
    </xf>
    <xf numFmtId="165" fontId="5" fillId="4" borderId="9" xfId="1" applyNumberFormat="1" applyFont="1" applyFill="1" applyBorder="1" applyAlignment="1">
      <alignment horizontal="right"/>
    </xf>
    <xf numFmtId="165" fontId="5" fillId="4" borderId="9" xfId="1" applyNumberFormat="1" applyFont="1" applyFill="1" applyBorder="1"/>
    <xf numFmtId="164" fontId="5" fillId="4" borderId="9" xfId="1" applyNumberFormat="1" applyFont="1" applyFill="1" applyBorder="1"/>
    <xf numFmtId="49" fontId="10" fillId="0" borderId="0" xfId="0" applyNumberFormat="1" applyFont="1"/>
    <xf numFmtId="49" fontId="6" fillId="0" borderId="3" xfId="0" applyNumberFormat="1" applyFont="1" applyBorder="1"/>
    <xf numFmtId="0" fontId="5" fillId="0" borderId="15" xfId="0" applyFont="1" applyBorder="1"/>
    <xf numFmtId="4" fontId="5" fillId="0" borderId="15" xfId="1" applyNumberFormat="1" applyFont="1" applyBorder="1"/>
    <xf numFmtId="0" fontId="6" fillId="0" borderId="13" xfId="0" applyFont="1" applyBorder="1"/>
    <xf numFmtId="165" fontId="6" fillId="0" borderId="15" xfId="1" applyNumberFormat="1" applyFont="1" applyBorder="1"/>
    <xf numFmtId="165" fontId="6" fillId="3" borderId="15" xfId="1" applyNumberFormat="1" applyFont="1" applyFill="1" applyBorder="1" applyProtection="1">
      <protection locked="0"/>
    </xf>
    <xf numFmtId="9" fontId="6" fillId="0" borderId="15" xfId="2" applyFont="1" applyBorder="1"/>
    <xf numFmtId="165" fontId="6" fillId="0" borderId="0" xfId="1" applyNumberFormat="1" applyFont="1"/>
    <xf numFmtId="0" fontId="6" fillId="0" borderId="15" xfId="0" applyFont="1" applyBorder="1"/>
    <xf numFmtId="4" fontId="6" fillId="0" borderId="15" xfId="1" applyNumberFormat="1" applyFont="1" applyBorder="1"/>
    <xf numFmtId="0" fontId="6" fillId="0" borderId="16" xfId="0" applyFont="1" applyBorder="1"/>
    <xf numFmtId="0" fontId="6" fillId="0" borderId="11" xfId="0" applyFont="1" applyBorder="1"/>
    <xf numFmtId="4" fontId="5" fillId="0" borderId="11" xfId="1" applyNumberFormat="1" applyFont="1" applyBorder="1"/>
    <xf numFmtId="0" fontId="6" fillId="0" borderId="17" xfId="0" applyFont="1" applyBorder="1"/>
    <xf numFmtId="4" fontId="5" fillId="0" borderId="17" xfId="1" applyNumberFormat="1" applyFont="1" applyBorder="1"/>
    <xf numFmtId="164" fontId="6" fillId="0" borderId="15" xfId="1" applyNumberFormat="1" applyFont="1" applyBorder="1"/>
    <xf numFmtId="164" fontId="5" fillId="0" borderId="15" xfId="1" applyNumberFormat="1" applyFont="1" applyBorder="1"/>
    <xf numFmtId="164" fontId="6" fillId="0" borderId="0" xfId="1" applyNumberFormat="1" applyFont="1"/>
    <xf numFmtId="4" fontId="6" fillId="0" borderId="15" xfId="0" applyNumberFormat="1" applyFont="1" applyBorder="1"/>
    <xf numFmtId="0" fontId="6" fillId="0" borderId="13" xfId="0" applyFont="1" applyBorder="1" applyAlignment="1">
      <alignment horizontal="center" wrapText="1"/>
    </xf>
    <xf numFmtId="0" fontId="5" fillId="0" borderId="13" xfId="0" applyFont="1" applyBorder="1"/>
    <xf numFmtId="0" fontId="5" fillId="0" borderId="18" xfId="0" applyFont="1" applyBorder="1"/>
    <xf numFmtId="4" fontId="5" fillId="0" borderId="18" xfId="1" applyNumberFormat="1" applyFont="1" applyBorder="1"/>
    <xf numFmtId="165" fontId="6" fillId="6" borderId="15" xfId="1" applyNumberFormat="1" applyFont="1" applyFill="1" applyBorder="1"/>
    <xf numFmtId="164" fontId="6" fillId="0" borderId="11" xfId="1" applyNumberFormat="1" applyFont="1" applyBorder="1"/>
    <xf numFmtId="0" fontId="5" fillId="0" borderId="0" xfId="3" applyFont="1"/>
    <xf numFmtId="166" fontId="5" fillId="0" borderId="0" xfId="3" applyNumberFormat="1" applyFont="1"/>
    <xf numFmtId="166" fontId="6" fillId="0" borderId="0" xfId="3" applyNumberFormat="1" applyFont="1"/>
    <xf numFmtId="0" fontId="12" fillId="0" borderId="0" xfId="3" applyFont="1"/>
    <xf numFmtId="0" fontId="5" fillId="7" borderId="9" xfId="3" applyFont="1" applyFill="1" applyBorder="1"/>
    <xf numFmtId="165" fontId="6" fillId="3" borderId="9" xfId="1" applyNumberFormat="1" applyFont="1" applyFill="1" applyBorder="1" applyProtection="1">
      <protection locked="0"/>
    </xf>
    <xf numFmtId="165" fontId="6" fillId="0" borderId="15" xfId="1" applyNumberFormat="1" applyFont="1" applyBorder="1" applyProtection="1">
      <protection locked="0"/>
    </xf>
    <xf numFmtId="0" fontId="13" fillId="0" borderId="0" xfId="3" applyFont="1"/>
    <xf numFmtId="0" fontId="6" fillId="0" borderId="9" xfId="3" applyFont="1" applyBorder="1"/>
    <xf numFmtId="165" fontId="5" fillId="0" borderId="15" xfId="1" applyNumberFormat="1" applyFont="1" applyBorder="1"/>
    <xf numFmtId="165" fontId="6" fillId="8" borderId="9" xfId="1" applyNumberFormat="1" applyFont="1" applyFill="1" applyBorder="1"/>
    <xf numFmtId="0" fontId="5" fillId="0" borderId="11" xfId="3" applyFont="1" applyBorder="1"/>
    <xf numFmtId="0" fontId="5" fillId="7" borderId="9" xfId="3" applyFont="1" applyFill="1" applyBorder="1" applyAlignment="1">
      <alignment wrapText="1"/>
    </xf>
    <xf numFmtId="167" fontId="5" fillId="7" borderId="9" xfId="3" applyNumberFormat="1" applyFont="1" applyFill="1" applyBorder="1"/>
    <xf numFmtId="165" fontId="6" fillId="0" borderId="16" xfId="1" applyNumberFormat="1" applyFont="1" applyBorder="1" applyProtection="1">
      <protection locked="0"/>
    </xf>
    <xf numFmtId="49" fontId="7" fillId="0" borderId="0" xfId="0" applyNumberFormat="1" applyFont="1"/>
    <xf numFmtId="166" fontId="5" fillId="4" borderId="9" xfId="3" applyNumberFormat="1" applyFont="1" applyFill="1" applyBorder="1"/>
    <xf numFmtId="166" fontId="10" fillId="4" borderId="9" xfId="3" applyNumberFormat="1" applyFont="1" applyFill="1" applyBorder="1" applyAlignment="1">
      <alignment wrapText="1"/>
    </xf>
    <xf numFmtId="166" fontId="10" fillId="4" borderId="9" xfId="3" applyNumberFormat="1" applyFont="1" applyFill="1" applyBorder="1"/>
    <xf numFmtId="14" fontId="5" fillId="4" borderId="9" xfId="3" applyNumberFormat="1" applyFont="1" applyFill="1" applyBorder="1"/>
    <xf numFmtId="0" fontId="5" fillId="4" borderId="9" xfId="3" applyFont="1" applyFill="1" applyBorder="1"/>
    <xf numFmtId="0" fontId="6" fillId="0" borderId="0" xfId="0" applyFont="1" applyProtection="1">
      <protection locked="0"/>
    </xf>
    <xf numFmtId="164" fontId="6" fillId="0" borderId="0" xfId="1" applyNumberFormat="1" applyFont="1" applyProtection="1">
      <protection locked="0"/>
    </xf>
    <xf numFmtId="0" fontId="6" fillId="6" borderId="0" xfId="0" applyFont="1" applyFill="1" applyProtection="1">
      <protection locked="0"/>
    </xf>
    <xf numFmtId="0" fontId="6" fillId="0" borderId="13" xfId="0" applyFont="1" applyBorder="1" applyAlignment="1" applyProtection="1">
      <alignment wrapText="1"/>
      <protection locked="0"/>
    </xf>
    <xf numFmtId="0" fontId="5" fillId="0" borderId="0" xfId="0" applyFont="1" applyAlignment="1" applyProtection="1">
      <alignment horizontal="left" wrapText="1"/>
      <protection locked="0"/>
    </xf>
    <xf numFmtId="0" fontId="10" fillId="0" borderId="0" xfId="0" applyFont="1" applyProtection="1">
      <protection locked="0"/>
    </xf>
    <xf numFmtId="0" fontId="6" fillId="0" borderId="0" xfId="0" applyFont="1" applyAlignment="1">
      <alignment wrapText="1"/>
    </xf>
    <xf numFmtId="0" fontId="0" fillId="0" borderId="0" xfId="0" applyAlignment="1">
      <alignment horizontal="center"/>
    </xf>
    <xf numFmtId="0" fontId="2" fillId="10" borderId="0" xfId="0" applyFont="1" applyFill="1"/>
    <xf numFmtId="0" fontId="0" fillId="10" borderId="0" xfId="0" applyFill="1"/>
    <xf numFmtId="0" fontId="2" fillId="10" borderId="0" xfId="0" applyFont="1" applyFill="1" applyAlignment="1">
      <alignment horizontal="left"/>
    </xf>
    <xf numFmtId="0" fontId="2" fillId="0" borderId="0" xfId="0" applyFont="1"/>
    <xf numFmtId="0" fontId="19" fillId="0" borderId="0" xfId="0" applyFont="1" applyAlignment="1">
      <alignment vertical="center"/>
    </xf>
    <xf numFmtId="0" fontId="18" fillId="0" borderId="0" xfId="0" applyFont="1" applyAlignment="1">
      <alignment vertical="center"/>
    </xf>
    <xf numFmtId="0" fontId="20" fillId="0" borderId="7" xfId="0" applyFont="1" applyBorder="1" applyAlignment="1">
      <alignment vertical="center"/>
    </xf>
    <xf numFmtId="0" fontId="21" fillId="0" borderId="7" xfId="0" applyFont="1" applyBorder="1" applyAlignment="1">
      <alignment vertical="center"/>
    </xf>
    <xf numFmtId="0" fontId="21" fillId="0" borderId="7" xfId="0" applyFont="1" applyBorder="1" applyAlignment="1">
      <alignment horizontal="center" vertical="center"/>
    </xf>
    <xf numFmtId="0" fontId="22" fillId="0" borderId="0" xfId="0" applyFont="1"/>
    <xf numFmtId="0" fontId="21" fillId="0" borderId="0" xfId="0" applyFont="1" applyAlignment="1">
      <alignment horizontal="center" vertical="center"/>
    </xf>
    <xf numFmtId="0" fontId="0" fillId="3" borderId="0" xfId="0" applyFill="1"/>
    <xf numFmtId="14" fontId="0" fillId="3" borderId="9" xfId="0" applyNumberFormat="1" applyFill="1" applyBorder="1" applyProtection="1">
      <protection locked="0"/>
    </xf>
    <xf numFmtId="14" fontId="0" fillId="0" borderId="0" xfId="0" applyNumberFormat="1"/>
    <xf numFmtId="0" fontId="0" fillId="0" borderId="0" xfId="0" applyAlignment="1">
      <alignment wrapText="1"/>
    </xf>
    <xf numFmtId="165" fontId="6" fillId="0" borderId="9" xfId="1" applyNumberFormat="1" applyFont="1" applyBorder="1"/>
    <xf numFmtId="0" fontId="23" fillId="0" borderId="0" xfId="0" applyFont="1" applyAlignment="1">
      <alignment vertical="center"/>
    </xf>
    <xf numFmtId="0" fontId="19" fillId="0" borderId="0" xfId="0" applyFont="1" applyAlignment="1">
      <alignment horizontal="center" vertical="center"/>
    </xf>
    <xf numFmtId="0" fontId="24" fillId="11" borderId="0" xfId="0" applyFont="1" applyFill="1" applyAlignment="1">
      <alignment horizontal="center" vertical="top" readingOrder="1"/>
    </xf>
    <xf numFmtId="0" fontId="25" fillId="0" borderId="0" xfId="0" applyFont="1" applyAlignment="1">
      <alignment horizontal="justify" vertical="center"/>
    </xf>
    <xf numFmtId="0" fontId="26" fillId="0" borderId="0" xfId="0" quotePrefix="1" applyFont="1" applyAlignment="1">
      <alignment horizontal="center" vertical="top" readingOrder="1"/>
    </xf>
    <xf numFmtId="0" fontId="26" fillId="0" borderId="0" xfId="0" applyFont="1" applyAlignment="1">
      <alignment horizontal="center" vertical="top" readingOrder="1"/>
    </xf>
    <xf numFmtId="43" fontId="0" fillId="0" borderId="0" xfId="1" applyFont="1"/>
    <xf numFmtId="0" fontId="28" fillId="0" borderId="0" xfId="0" applyFont="1"/>
    <xf numFmtId="0" fontId="29" fillId="0" borderId="0" xfId="0" applyFont="1"/>
    <xf numFmtId="0" fontId="30" fillId="0" borderId="0" xfId="0" applyFont="1"/>
    <xf numFmtId="170" fontId="31" fillId="13" borderId="9"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6" borderId="9" xfId="0" applyFont="1" applyFill="1" applyBorder="1" applyAlignment="1">
      <alignment horizontal="center"/>
    </xf>
    <xf numFmtId="0" fontId="32" fillId="3" borderId="9" xfId="0" applyFont="1" applyFill="1" applyBorder="1" applyAlignment="1">
      <alignment horizontal="center"/>
    </xf>
    <xf numFmtId="0" fontId="32" fillId="17" borderId="0" xfId="0" applyFont="1" applyFill="1" applyAlignment="1">
      <alignment horizontal="center"/>
    </xf>
    <xf numFmtId="0" fontId="32" fillId="0" borderId="0" xfId="0" applyFont="1" applyAlignment="1">
      <alignment horizontal="center"/>
    </xf>
    <xf numFmtId="0" fontId="31" fillId="10" borderId="18" xfId="0" applyFont="1" applyFill="1" applyBorder="1" applyAlignment="1">
      <alignment horizontal="center" vertical="center" wrapText="1"/>
    </xf>
    <xf numFmtId="170" fontId="31" fillId="9" borderId="18" xfId="0" applyNumberFormat="1" applyFont="1" applyFill="1" applyBorder="1" applyAlignment="1">
      <alignment horizontal="center" vertical="center" wrapText="1"/>
    </xf>
    <xf numFmtId="170" fontId="31" fillId="12" borderId="18" xfId="0" applyNumberFormat="1" applyFont="1" applyFill="1" applyBorder="1" applyAlignment="1">
      <alignment horizontal="center" vertical="center" wrapText="1"/>
    </xf>
    <xf numFmtId="170" fontId="31" fillId="2" borderId="9" xfId="0" applyNumberFormat="1" applyFont="1" applyFill="1" applyBorder="1" applyAlignment="1">
      <alignment horizontal="center" vertical="center" wrapText="1"/>
    </xf>
    <xf numFmtId="170" fontId="31" fillId="14" borderId="9" xfId="0" applyNumberFormat="1" applyFont="1" applyFill="1" applyBorder="1" applyAlignment="1">
      <alignment horizontal="center" vertical="center" wrapText="1"/>
    </xf>
    <xf numFmtId="170" fontId="31" fillId="15" borderId="9" xfId="0" applyNumberFormat="1" applyFont="1" applyFill="1" applyBorder="1" applyAlignment="1">
      <alignment horizontal="center" vertical="center" wrapText="1"/>
    </xf>
    <xf numFmtId="170" fontId="31" fillId="16" borderId="9" xfId="0" applyNumberFormat="1" applyFont="1" applyFill="1" applyBorder="1" applyAlignment="1">
      <alignment horizontal="center" vertical="center" wrapText="1"/>
    </xf>
    <xf numFmtId="170" fontId="31" fillId="3" borderId="9" xfId="0" applyNumberFormat="1" applyFont="1" applyFill="1" applyBorder="1" applyAlignment="1">
      <alignment horizontal="center" vertical="center" wrapText="1"/>
    </xf>
    <xf numFmtId="170" fontId="31" fillId="17" borderId="9" xfId="0" applyNumberFormat="1" applyFont="1" applyFill="1" applyBorder="1" applyAlignment="1">
      <alignment horizontal="center" vertical="center" wrapText="1"/>
    </xf>
    <xf numFmtId="170" fontId="31" fillId="18" borderId="9" xfId="0" applyNumberFormat="1" applyFont="1" applyFill="1" applyBorder="1" applyAlignment="1">
      <alignment horizontal="center" vertical="center" wrapText="1"/>
    </xf>
    <xf numFmtId="0" fontId="31" fillId="0" borderId="0" xfId="0" applyFont="1" applyAlignment="1">
      <alignment horizontal="center"/>
    </xf>
    <xf numFmtId="0" fontId="32" fillId="0" borderId="9" xfId="0" applyFont="1" applyBorder="1" applyAlignment="1">
      <alignment horizontal="center"/>
    </xf>
    <xf numFmtId="0" fontId="32" fillId="0" borderId="9" xfId="0" applyFont="1" applyBorder="1" applyAlignment="1">
      <alignment horizontal="center" vertical="center" wrapText="1"/>
    </xf>
    <xf numFmtId="170" fontId="32" fillId="0" borderId="9" xfId="0" applyNumberFormat="1" applyFont="1" applyBorder="1" applyAlignment="1">
      <alignment horizontal="center" vertical="center" wrapText="1"/>
    </xf>
    <xf numFmtId="0" fontId="28" fillId="0" borderId="0" xfId="0" applyFont="1" applyAlignment="1">
      <alignment horizontal="center" vertical="center" wrapText="1"/>
    </xf>
    <xf numFmtId="0" fontId="32" fillId="10" borderId="21" xfId="0" applyFont="1" applyFill="1" applyBorder="1" applyAlignment="1">
      <alignment horizontal="center"/>
    </xf>
    <xf numFmtId="0" fontId="32" fillId="9" borderId="21" xfId="0" applyFont="1" applyFill="1" applyBorder="1" applyAlignment="1">
      <alignment horizontal="center"/>
    </xf>
    <xf numFmtId="170" fontId="33" fillId="9" borderId="21" xfId="4" applyNumberFormat="1" applyFont="1" applyFill="1" applyBorder="1" applyAlignment="1" applyProtection="1">
      <alignment horizontal="center" vertical="center" wrapText="1"/>
    </xf>
    <xf numFmtId="0" fontId="32" fillId="12" borderId="21" xfId="0" applyFont="1" applyFill="1" applyBorder="1" applyAlignment="1">
      <alignment horizontal="center"/>
    </xf>
    <xf numFmtId="0" fontId="32" fillId="2" borderId="9" xfId="0" applyFont="1" applyFill="1" applyBorder="1" applyAlignment="1">
      <alignment horizontal="center"/>
    </xf>
    <xf numFmtId="0" fontId="32" fillId="13" borderId="9" xfId="0" applyFont="1" applyFill="1" applyBorder="1" applyAlignment="1">
      <alignment horizontal="center"/>
    </xf>
    <xf numFmtId="0" fontId="32" fillId="14" borderId="9" xfId="0" applyFont="1" applyFill="1" applyBorder="1" applyAlignment="1">
      <alignment horizontal="center"/>
    </xf>
    <xf numFmtId="0" fontId="32" fillId="15" borderId="9" xfId="0" applyFont="1" applyFill="1" applyBorder="1" applyAlignment="1">
      <alignment horizontal="center"/>
    </xf>
    <xf numFmtId="0" fontId="32" fillId="10" borderId="9" xfId="0" applyFont="1" applyFill="1" applyBorder="1" applyAlignment="1">
      <alignment horizontal="center"/>
    </xf>
    <xf numFmtId="0" fontId="32" fillId="17" borderId="9" xfId="0" applyFont="1" applyFill="1" applyBorder="1" applyAlignment="1">
      <alignment horizontal="center"/>
    </xf>
    <xf numFmtId="0" fontId="32" fillId="18" borderId="9" xfId="0" applyFont="1" applyFill="1" applyBorder="1" applyAlignment="1">
      <alignment horizontal="center"/>
    </xf>
    <xf numFmtId="171" fontId="32" fillId="0" borderId="0" xfId="0" applyNumberFormat="1" applyFont="1" applyAlignment="1">
      <alignment horizontal="center"/>
    </xf>
    <xf numFmtId="165" fontId="6" fillId="0" borderId="15" xfId="1" applyNumberFormat="1" applyFont="1" applyFill="1" applyBorder="1" applyProtection="1">
      <protection locked="0"/>
    </xf>
    <xf numFmtId="0" fontId="35" fillId="0" borderId="0" xfId="0" applyFont="1"/>
    <xf numFmtId="0" fontId="35" fillId="3" borderId="0" xfId="0" applyFont="1" applyFill="1"/>
    <xf numFmtId="0" fontId="36" fillId="19" borderId="0" xfId="0" applyFont="1" applyFill="1"/>
    <xf numFmtId="0" fontId="35" fillId="19" borderId="0" xfId="0" applyFont="1" applyFill="1"/>
    <xf numFmtId="0" fontId="25" fillId="3" borderId="9" xfId="0" applyFont="1" applyFill="1" applyBorder="1" applyAlignment="1">
      <alignment wrapText="1"/>
    </xf>
    <xf numFmtId="0" fontId="25" fillId="19" borderId="9" xfId="0" applyFont="1" applyFill="1" applyBorder="1" applyAlignment="1">
      <alignment wrapText="1"/>
    </xf>
    <xf numFmtId="0" fontId="38" fillId="2" borderId="0" xfId="0" applyFont="1" applyFill="1"/>
    <xf numFmtId="43" fontId="0" fillId="0" borderId="9" xfId="1" applyFont="1" applyBorder="1"/>
    <xf numFmtId="0" fontId="0" fillId="0" borderId="9" xfId="0" applyBorder="1"/>
    <xf numFmtId="165" fontId="5" fillId="4" borderId="9" xfId="1" applyNumberFormat="1" applyFont="1" applyFill="1" applyBorder="1" applyAlignment="1" applyProtection="1">
      <alignment horizontal="right"/>
    </xf>
    <xf numFmtId="4" fontId="5" fillId="0" borderId="15" xfId="1" applyNumberFormat="1" applyFont="1" applyBorder="1" applyProtection="1"/>
    <xf numFmtId="165" fontId="5" fillId="4" borderId="9" xfId="1" applyNumberFormat="1" applyFont="1" applyFill="1" applyBorder="1" applyProtection="1"/>
    <xf numFmtId="4" fontId="6" fillId="0" borderId="15" xfId="1" applyNumberFormat="1" applyFont="1" applyBorder="1" applyProtection="1"/>
    <xf numFmtId="4" fontId="5" fillId="0" borderId="11" xfId="1" applyNumberFormat="1" applyFont="1" applyBorder="1" applyProtection="1"/>
    <xf numFmtId="165" fontId="6" fillId="0" borderId="15" xfId="1" applyNumberFormat="1" applyFont="1" applyBorder="1" applyProtection="1"/>
    <xf numFmtId="4" fontId="5" fillId="0" borderId="18" xfId="1" applyNumberFormat="1" applyFont="1" applyBorder="1" applyProtection="1"/>
    <xf numFmtId="0" fontId="6" fillId="0" borderId="12" xfId="0" applyFont="1" applyBorder="1"/>
    <xf numFmtId="0" fontId="49" fillId="0" borderId="0" xfId="0" applyFont="1" applyAlignment="1">
      <alignment vertical="center"/>
    </xf>
    <xf numFmtId="0" fontId="6" fillId="0" borderId="0" xfId="0" applyFont="1" applyAlignment="1">
      <alignment horizontal="center" wrapText="1"/>
    </xf>
    <xf numFmtId="9" fontId="6" fillId="0" borderId="15" xfId="2" applyFont="1" applyFill="1" applyBorder="1" applyProtection="1"/>
    <xf numFmtId="0" fontId="40" fillId="0" borderId="0" xfId="0" applyFont="1" applyProtection="1">
      <protection locked="0"/>
    </xf>
    <xf numFmtId="0" fontId="2" fillId="0" borderId="0" xfId="0" applyFont="1" applyProtection="1">
      <protection locked="0"/>
    </xf>
    <xf numFmtId="0" fontId="2" fillId="0" borderId="0" xfId="0" applyFont="1" applyAlignment="1" applyProtection="1">
      <alignment horizontal="left"/>
      <protection locked="0"/>
    </xf>
    <xf numFmtId="0" fontId="46" fillId="21" borderId="35" xfId="0" applyFont="1" applyFill="1" applyBorder="1" applyAlignment="1">
      <alignment horizontal="center" vertical="center"/>
    </xf>
    <xf numFmtId="0" fontId="46" fillId="21" borderId="35" xfId="0" applyFont="1" applyFill="1" applyBorder="1" applyAlignment="1">
      <alignment horizontal="center" vertical="center" wrapText="1"/>
    </xf>
    <xf numFmtId="0" fontId="46" fillId="21" borderId="9" xfId="0" applyFont="1" applyFill="1" applyBorder="1" applyAlignment="1">
      <alignment horizontal="center" vertical="center"/>
    </xf>
    <xf numFmtId="0" fontId="0" fillId="21" borderId="9" xfId="0" applyFill="1" applyBorder="1"/>
    <xf numFmtId="172" fontId="0" fillId="21" borderId="9" xfId="0" applyNumberFormat="1" applyFill="1" applyBorder="1"/>
    <xf numFmtId="0" fontId="0" fillId="21" borderId="9" xfId="0" applyFill="1" applyBorder="1" applyAlignment="1">
      <alignment wrapText="1"/>
    </xf>
    <xf numFmtId="0" fontId="41" fillId="21" borderId="9" xfId="0" quotePrefix="1" applyFont="1" applyFill="1" applyBorder="1" applyAlignment="1" applyProtection="1">
      <alignment horizontal="center" wrapText="1"/>
      <protection locked="0"/>
    </xf>
    <xf numFmtId="0" fontId="41" fillId="21" borderId="9" xfId="0" applyFont="1" applyFill="1" applyBorder="1" applyAlignment="1" applyProtection="1">
      <alignment horizontal="center" wrapText="1"/>
      <protection locked="0"/>
    </xf>
    <xf numFmtId="49" fontId="0" fillId="21" borderId="9" xfId="0" applyNumberFormat="1" applyFill="1" applyBorder="1" applyAlignment="1" applyProtection="1">
      <alignment wrapText="1"/>
      <protection locked="0"/>
    </xf>
    <xf numFmtId="0" fontId="0" fillId="21" borderId="9" xfId="0" applyFill="1" applyBorder="1" applyAlignment="1" applyProtection="1">
      <alignment wrapText="1"/>
      <protection locked="0"/>
    </xf>
    <xf numFmtId="49" fontId="41" fillId="21" borderId="9" xfId="0" applyNumberFormat="1" applyFont="1" applyFill="1" applyBorder="1" applyAlignment="1" applyProtection="1">
      <alignment wrapText="1"/>
      <protection locked="0"/>
    </xf>
    <xf numFmtId="172" fontId="0" fillId="0" borderId="0" xfId="0" applyNumberFormat="1"/>
    <xf numFmtId="9" fontId="5" fillId="4" borderId="9" xfId="1" applyNumberFormat="1" applyFont="1" applyFill="1" applyBorder="1" applyProtection="1"/>
    <xf numFmtId="9" fontId="32" fillId="0" borderId="9" xfId="0" applyNumberFormat="1" applyFont="1" applyBorder="1" applyAlignment="1">
      <alignment horizontal="center" vertical="center" wrapText="1"/>
    </xf>
    <xf numFmtId="164" fontId="5" fillId="0" borderId="0" xfId="1" applyNumberFormat="1" applyFont="1" applyFill="1" applyBorder="1" applyProtection="1"/>
    <xf numFmtId="43" fontId="0" fillId="0" borderId="26" xfId="1" applyFont="1" applyBorder="1"/>
    <xf numFmtId="43" fontId="0" fillId="0" borderId="28" xfId="1" applyFont="1" applyBorder="1"/>
    <xf numFmtId="43" fontId="0" fillId="0" borderId="39" xfId="1" applyFont="1" applyBorder="1"/>
    <xf numFmtId="43" fontId="2" fillId="0" borderId="30" xfId="1" applyFont="1" applyBorder="1"/>
    <xf numFmtId="0" fontId="2" fillId="0" borderId="30" xfId="0" applyFont="1" applyBorder="1"/>
    <xf numFmtId="43" fontId="0" fillId="0" borderId="33" xfId="1" applyFont="1" applyBorder="1"/>
    <xf numFmtId="43" fontId="0" fillId="0" borderId="41" xfId="1" applyFont="1" applyBorder="1"/>
    <xf numFmtId="43" fontId="0" fillId="0" borderId="33" xfId="1" applyFont="1" applyBorder="1" applyAlignment="1">
      <alignment horizontal="center"/>
    </xf>
    <xf numFmtId="0" fontId="0" fillId="9" borderId="0" xfId="0" applyFill="1"/>
    <xf numFmtId="43" fontId="0" fillId="0" borderId="26" xfId="1" applyFont="1" applyBorder="1" applyAlignment="1">
      <alignment horizontal="center"/>
    </xf>
    <xf numFmtId="164" fontId="5" fillId="0" borderId="0" xfId="1" applyNumberFormat="1" applyFont="1" applyBorder="1" applyAlignment="1">
      <alignment horizontal="center" vertical="center" wrapText="1"/>
    </xf>
    <xf numFmtId="4" fontId="5" fillId="0" borderId="0" xfId="1" applyNumberFormat="1" applyFont="1" applyBorder="1"/>
    <xf numFmtId="43" fontId="0" fillId="0" borderId="27" xfId="1" applyFont="1" applyBorder="1" applyAlignment="1">
      <alignment horizontal="center"/>
    </xf>
    <xf numFmtId="43" fontId="0" fillId="0" borderId="27" xfId="1" applyFont="1" applyBorder="1"/>
    <xf numFmtId="43" fontId="0" fillId="0" borderId="29" xfId="1" applyFont="1" applyBorder="1"/>
    <xf numFmtId="43" fontId="0" fillId="0" borderId="9" xfId="1" applyFont="1" applyBorder="1" applyAlignment="1">
      <alignment horizontal="center"/>
    </xf>
    <xf numFmtId="165" fontId="6" fillId="0" borderId="15" xfId="1" applyNumberFormat="1" applyFont="1" applyFill="1" applyBorder="1" applyProtection="1"/>
    <xf numFmtId="43" fontId="0" fillId="0" borderId="36" xfId="1" applyFont="1" applyBorder="1" applyAlignment="1">
      <alignment horizontal="center"/>
    </xf>
    <xf numFmtId="43" fontId="0" fillId="0" borderId="36" xfId="1" applyFont="1" applyBorder="1"/>
    <xf numFmtId="43" fontId="0" fillId="0" borderId="37" xfId="1" applyFont="1" applyBorder="1"/>
    <xf numFmtId="0" fontId="53" fillId="0" borderId="9" xfId="0" applyFont="1" applyBorder="1"/>
    <xf numFmtId="0" fontId="54" fillId="0" borderId="0" xfId="0" applyFont="1"/>
    <xf numFmtId="0" fontId="55" fillId="0" borderId="0" xfId="0" applyFont="1" applyAlignment="1">
      <alignment vertical="center"/>
    </xf>
    <xf numFmtId="0" fontId="46" fillId="21" borderId="9" xfId="0" applyFont="1" applyFill="1" applyBorder="1" applyAlignment="1">
      <alignment horizontal="center" vertical="center" wrapText="1"/>
    </xf>
    <xf numFmtId="0" fontId="0" fillId="7" borderId="0" xfId="0" applyFill="1"/>
    <xf numFmtId="0" fontId="0" fillId="12" borderId="0" xfId="0" applyFill="1"/>
    <xf numFmtId="0" fontId="0" fillId="2" borderId="0" xfId="0" applyFill="1"/>
    <xf numFmtId="0" fontId="0" fillId="14" borderId="0" xfId="0" applyFill="1"/>
    <xf numFmtId="0" fontId="0" fillId="13" borderId="0" xfId="0" applyFill="1"/>
    <xf numFmtId="0" fontId="0" fillId="19" borderId="0" xfId="0" applyFill="1"/>
    <xf numFmtId="0" fontId="36" fillId="3" borderId="0" xfId="0" applyFont="1" applyFill="1"/>
    <xf numFmtId="0" fontId="36" fillId="10" borderId="0" xfId="0" applyFont="1" applyFill="1"/>
    <xf numFmtId="0" fontId="35" fillId="10" borderId="0" xfId="0" applyFont="1" applyFill="1"/>
    <xf numFmtId="0" fontId="36" fillId="12" borderId="0" xfId="0" applyFont="1" applyFill="1"/>
    <xf numFmtId="0" fontId="35" fillId="12" borderId="0" xfId="0" applyFont="1" applyFill="1"/>
    <xf numFmtId="0" fontId="36" fillId="2" borderId="0" xfId="0" applyFont="1" applyFill="1"/>
    <xf numFmtId="0" fontId="35" fillId="2" borderId="0" xfId="0" applyFont="1" applyFill="1"/>
    <xf numFmtId="0" fontId="36" fillId="14" borderId="0" xfId="0" applyFont="1" applyFill="1"/>
    <xf numFmtId="0" fontId="35" fillId="14" borderId="0" xfId="0" applyFont="1" applyFill="1"/>
    <xf numFmtId="0" fontId="36" fillId="13" borderId="0" xfId="0" applyFont="1" applyFill="1"/>
    <xf numFmtId="0" fontId="35" fillId="13" borderId="0" xfId="0" applyFont="1" applyFill="1"/>
    <xf numFmtId="0" fontId="36" fillId="9" borderId="0" xfId="0" applyFont="1" applyFill="1"/>
    <xf numFmtId="0" fontId="35" fillId="9" borderId="0" xfId="0" applyFont="1" applyFill="1"/>
    <xf numFmtId="0" fontId="2" fillId="13" borderId="42" xfId="0" applyFont="1" applyFill="1" applyBorder="1" applyAlignment="1">
      <alignment horizontal="center" wrapText="1"/>
    </xf>
    <xf numFmtId="0" fontId="2" fillId="13" borderId="43" xfId="0" applyFont="1" applyFill="1" applyBorder="1" applyAlignment="1">
      <alignment horizontal="center" wrapText="1"/>
    </xf>
    <xf numFmtId="0" fontId="25" fillId="10" borderId="9" xfId="0" applyFont="1" applyFill="1" applyBorder="1" applyAlignment="1">
      <alignment wrapText="1"/>
    </xf>
    <xf numFmtId="0" fontId="25" fillId="12" borderId="9" xfId="0" applyFont="1" applyFill="1" applyBorder="1" applyAlignment="1">
      <alignment wrapText="1"/>
    </xf>
    <xf numFmtId="0" fontId="25" fillId="2" borderId="9" xfId="0" applyFont="1" applyFill="1" applyBorder="1" applyAlignment="1">
      <alignment wrapText="1"/>
    </xf>
    <xf numFmtId="0" fontId="25" fillId="14" borderId="9" xfId="0" applyFont="1" applyFill="1" applyBorder="1" applyAlignment="1">
      <alignment wrapText="1"/>
    </xf>
    <xf numFmtId="0" fontId="25" fillId="13" borderId="9" xfId="0" applyFont="1" applyFill="1" applyBorder="1" applyAlignment="1">
      <alignment wrapText="1"/>
    </xf>
    <xf numFmtId="0" fontId="25" fillId="9" borderId="9" xfId="0" applyFont="1" applyFill="1" applyBorder="1" applyAlignment="1">
      <alignment wrapText="1"/>
    </xf>
    <xf numFmtId="0" fontId="2" fillId="0" borderId="42" xfId="0" applyFont="1" applyBorder="1" applyAlignment="1" applyProtection="1">
      <alignment horizontal="center" vertical="top" wrapText="1"/>
      <protection locked="0"/>
    </xf>
    <xf numFmtId="0" fontId="2" fillId="0" borderId="44" xfId="0" applyFont="1" applyBorder="1" applyAlignment="1" applyProtection="1">
      <alignment horizontal="center" vertical="top" wrapText="1"/>
      <protection locked="0"/>
    </xf>
    <xf numFmtId="0" fontId="2" fillId="0" borderId="43" xfId="0" applyFont="1" applyBorder="1" applyAlignment="1" applyProtection="1">
      <alignment horizontal="center" vertical="top" wrapText="1"/>
      <protection locked="0"/>
    </xf>
    <xf numFmtId="0" fontId="2" fillId="0" borderId="45" xfId="0" applyFont="1" applyBorder="1" applyAlignment="1" applyProtection="1">
      <alignment horizontal="center" vertical="top" wrapText="1"/>
      <protection locked="0"/>
    </xf>
    <xf numFmtId="43" fontId="0" fillId="0" borderId="21" xfId="0" applyNumberFormat="1" applyBorder="1" applyAlignment="1">
      <alignment vertical="center" wrapText="1"/>
    </xf>
    <xf numFmtId="171" fontId="0" fillId="0" borderId="0" xfId="1" applyNumberFormat="1" applyFont="1"/>
    <xf numFmtId="173" fontId="0" fillId="3" borderId="0" xfId="1" applyNumberFormat="1" applyFont="1" applyFill="1"/>
    <xf numFmtId="173" fontId="0" fillId="3" borderId="0" xfId="0" applyNumberFormat="1" applyFill="1"/>
    <xf numFmtId="173" fontId="0" fillId="10" borderId="0" xfId="1" applyNumberFormat="1" applyFont="1" applyFill="1"/>
    <xf numFmtId="173" fontId="0" fillId="10" borderId="0" xfId="0" applyNumberFormat="1" applyFill="1"/>
    <xf numFmtId="173" fontId="0" fillId="12" borderId="0" xfId="1" applyNumberFormat="1" applyFont="1" applyFill="1"/>
    <xf numFmtId="173" fontId="0" fillId="12" borderId="0" xfId="0" applyNumberFormat="1" applyFill="1"/>
    <xf numFmtId="173" fontId="0" fillId="2" borderId="0" xfId="1" applyNumberFormat="1" applyFont="1" applyFill="1"/>
    <xf numFmtId="173" fontId="0" fillId="2" borderId="0" xfId="0" applyNumberFormat="1" applyFill="1"/>
    <xf numFmtId="173" fontId="0" fillId="14" borderId="0" xfId="1" applyNumberFormat="1" applyFont="1" applyFill="1"/>
    <xf numFmtId="173" fontId="0" fillId="14" borderId="0" xfId="0" applyNumberFormat="1" applyFill="1"/>
    <xf numFmtId="173" fontId="0" fillId="13" borderId="0" xfId="1" applyNumberFormat="1" applyFont="1" applyFill="1"/>
    <xf numFmtId="173" fontId="0" fillId="13" borderId="0" xfId="0" applyNumberFormat="1" applyFill="1"/>
    <xf numFmtId="173" fontId="0" fillId="19" borderId="0" xfId="1" applyNumberFormat="1" applyFont="1" applyFill="1"/>
    <xf numFmtId="173" fontId="0" fillId="19" borderId="0" xfId="0" applyNumberFormat="1" applyFill="1"/>
    <xf numFmtId="173" fontId="0" fillId="9" borderId="0" xfId="1" applyNumberFormat="1" applyFont="1" applyFill="1"/>
    <xf numFmtId="173" fontId="0" fillId="9" borderId="0" xfId="0" applyNumberFormat="1" applyFill="1"/>
    <xf numFmtId="0" fontId="0" fillId="0" borderId="26" xfId="0" applyBorder="1"/>
    <xf numFmtId="43" fontId="0" fillId="0" borderId="27" xfId="0" applyNumberFormat="1" applyBorder="1"/>
    <xf numFmtId="0" fontId="0" fillId="0" borderId="26" xfId="0" applyBorder="1" applyAlignment="1">
      <alignment vertical="center" wrapText="1"/>
    </xf>
    <xf numFmtId="0" fontId="0" fillId="0" borderId="46" xfId="0" applyBorder="1"/>
    <xf numFmtId="0" fontId="0" fillId="0" borderId="9" xfId="0" applyBorder="1" applyAlignment="1">
      <alignment vertical="center" wrapText="1"/>
    </xf>
    <xf numFmtId="0" fontId="0" fillId="0" borderId="21" xfId="0" applyBorder="1"/>
    <xf numFmtId="43" fontId="0" fillId="0" borderId="27" xfId="0" applyNumberFormat="1" applyBorder="1" applyAlignment="1">
      <alignment vertical="center" wrapText="1"/>
    </xf>
    <xf numFmtId="43" fontId="0" fillId="0" borderId="47" xfId="0" applyNumberFormat="1" applyBorder="1"/>
    <xf numFmtId="0" fontId="2" fillId="0" borderId="0" xfId="0" applyFont="1" applyAlignment="1">
      <alignment horizontal="right"/>
    </xf>
    <xf numFmtId="171" fontId="0" fillId="0" borderId="0" xfId="1" applyNumberFormat="1" applyFont="1" applyBorder="1"/>
    <xf numFmtId="173" fontId="0" fillId="3" borderId="0" xfId="1" applyNumberFormat="1" applyFont="1" applyFill="1" applyBorder="1"/>
    <xf numFmtId="173" fontId="0" fillId="10" borderId="0" xfId="1" applyNumberFormat="1" applyFont="1" applyFill="1" applyBorder="1"/>
    <xf numFmtId="173" fontId="0" fillId="12" borderId="0" xfId="1" applyNumberFormat="1" applyFont="1" applyFill="1" applyBorder="1"/>
    <xf numFmtId="173" fontId="0" fillId="2" borderId="0" xfId="1" applyNumberFormat="1" applyFont="1" applyFill="1" applyBorder="1"/>
    <xf numFmtId="173" fontId="0" fillId="14" borderId="0" xfId="1" applyNumberFormat="1" applyFont="1" applyFill="1" applyBorder="1"/>
    <xf numFmtId="173" fontId="0" fillId="13" borderId="0" xfId="1" applyNumberFormat="1" applyFont="1" applyFill="1" applyBorder="1"/>
    <xf numFmtId="173" fontId="0" fillId="19" borderId="0" xfId="1" applyNumberFormat="1" applyFont="1" applyFill="1" applyBorder="1"/>
    <xf numFmtId="173" fontId="0" fillId="9" borderId="0" xfId="1" applyNumberFormat="1" applyFont="1" applyFill="1" applyBorder="1"/>
    <xf numFmtId="173" fontId="0" fillId="7" borderId="0" xfId="0" applyNumberFormat="1" applyFill="1"/>
    <xf numFmtId="174" fontId="35" fillId="0" borderId="0" xfId="1" applyNumberFormat="1" applyFont="1"/>
    <xf numFmtId="174" fontId="35" fillId="0" borderId="0" xfId="0" applyNumberFormat="1" applyFont="1"/>
    <xf numFmtId="174" fontId="37" fillId="0" borderId="0" xfId="1" applyNumberFormat="1" applyFont="1" applyBorder="1" applyAlignment="1">
      <alignment horizontal="center"/>
    </xf>
    <xf numFmtId="174" fontId="0" fillId="0" borderId="1" xfId="0" applyNumberFormat="1" applyBorder="1"/>
    <xf numFmtId="174" fontId="0" fillId="0" borderId="2" xfId="0" applyNumberFormat="1" applyBorder="1"/>
    <xf numFmtId="174" fontId="0" fillId="0" borderId="4" xfId="0" applyNumberFormat="1" applyBorder="1"/>
    <xf numFmtId="174" fontId="35" fillId="0" borderId="1" xfId="1" applyNumberFormat="1" applyFont="1" applyBorder="1" applyAlignment="1">
      <alignment wrapText="1"/>
    </xf>
    <xf numFmtId="174" fontId="35" fillId="0" borderId="2" xfId="1" applyNumberFormat="1" applyFont="1" applyBorder="1" applyAlignment="1">
      <alignment wrapText="1"/>
    </xf>
    <xf numFmtId="174" fontId="35" fillId="0" borderId="4" xfId="1" applyNumberFormat="1" applyFont="1" applyBorder="1" applyAlignment="1">
      <alignment wrapText="1"/>
    </xf>
    <xf numFmtId="174" fontId="35" fillId="0" borderId="0" xfId="1" applyNumberFormat="1" applyFont="1" applyBorder="1" applyAlignment="1">
      <alignment wrapText="1"/>
    </xf>
    <xf numFmtId="174" fontId="36" fillId="0" borderId="31" xfId="1" applyNumberFormat="1" applyFont="1" applyBorder="1" applyAlignment="1">
      <alignment horizontal="center" vertical="center" wrapText="1"/>
    </xf>
    <xf numFmtId="174" fontId="35" fillId="0" borderId="0" xfId="0" applyNumberFormat="1" applyFont="1" applyAlignment="1">
      <alignment wrapText="1"/>
    </xf>
    <xf numFmtId="174" fontId="35" fillId="0" borderId="31" xfId="1" applyNumberFormat="1" applyFont="1" applyBorder="1" applyAlignment="1">
      <alignment wrapText="1"/>
    </xf>
    <xf numFmtId="174" fontId="35" fillId="0" borderId="0" xfId="1" applyNumberFormat="1" applyFont="1" applyAlignment="1">
      <alignment wrapText="1"/>
    </xf>
    <xf numFmtId="174" fontId="35" fillId="0" borderId="3" xfId="1" applyNumberFormat="1" applyFont="1" applyBorder="1"/>
    <xf numFmtId="174" fontId="35" fillId="0" borderId="0" xfId="1" applyNumberFormat="1" applyFont="1" applyBorder="1"/>
    <xf numFmtId="174" fontId="35" fillId="0" borderId="5" xfId="1" applyNumberFormat="1" applyFont="1" applyBorder="1"/>
    <xf numFmtId="174" fontId="35" fillId="0" borderId="32" xfId="1" applyNumberFormat="1" applyFont="1" applyBorder="1"/>
    <xf numFmtId="174" fontId="0" fillId="0" borderId="3" xfId="1" applyNumberFormat="1" applyFont="1" applyFill="1" applyBorder="1"/>
    <xf numFmtId="174" fontId="0" fillId="0" borderId="0" xfId="1" applyNumberFormat="1" applyFont="1" applyFill="1" applyBorder="1"/>
    <xf numFmtId="174" fontId="0" fillId="0" borderId="5" xfId="1" applyNumberFormat="1" applyFont="1" applyFill="1" applyBorder="1"/>
    <xf numFmtId="174" fontId="35" fillId="0" borderId="0" xfId="1" applyNumberFormat="1" applyFont="1" applyFill="1" applyBorder="1"/>
    <xf numFmtId="174" fontId="35" fillId="0" borderId="32" xfId="1" applyNumberFormat="1" applyFont="1" applyFill="1" applyBorder="1"/>
    <xf numFmtId="174" fontId="0" fillId="0" borderId="6" xfId="0" applyNumberFormat="1" applyBorder="1"/>
    <xf numFmtId="174" fontId="0" fillId="0" borderId="7" xfId="0" applyNumberFormat="1" applyBorder="1"/>
    <xf numFmtId="174" fontId="0" fillId="0" borderId="19" xfId="0" applyNumberFormat="1" applyBorder="1"/>
    <xf numFmtId="174" fontId="35" fillId="0" borderId="6" xfId="1" applyNumberFormat="1" applyFont="1" applyFill="1" applyBorder="1"/>
    <xf numFmtId="174" fontId="35" fillId="0" borderId="7" xfId="1" applyNumberFormat="1" applyFont="1" applyFill="1" applyBorder="1"/>
    <xf numFmtId="174" fontId="35" fillId="0" borderId="19" xfId="1" applyNumberFormat="1" applyFont="1" applyFill="1" applyBorder="1"/>
    <xf numFmtId="174" fontId="35" fillId="0" borderId="34" xfId="1" applyNumberFormat="1" applyFont="1" applyFill="1" applyBorder="1"/>
    <xf numFmtId="174" fontId="36" fillId="0" borderId="30" xfId="1" applyNumberFormat="1" applyFont="1" applyFill="1" applyBorder="1"/>
    <xf numFmtId="49" fontId="0" fillId="0" borderId="26" xfId="0" applyNumberFormat="1" applyBorder="1"/>
    <xf numFmtId="174" fontId="5" fillId="4" borderId="9" xfId="1" applyNumberFormat="1" applyFont="1" applyFill="1" applyBorder="1" applyAlignment="1">
      <alignment horizontal="center" vertical="center" wrapText="1"/>
    </xf>
    <xf numFmtId="174" fontId="5" fillId="0" borderId="0" xfId="1" applyNumberFormat="1" applyFont="1" applyBorder="1" applyAlignment="1">
      <alignment horizontal="center" vertical="center" wrapText="1"/>
    </xf>
    <xf numFmtId="174" fontId="5" fillId="4" borderId="9" xfId="1" applyNumberFormat="1" applyFont="1" applyFill="1" applyBorder="1"/>
    <xf numFmtId="174" fontId="5" fillId="0" borderId="15" xfId="1" applyNumberFormat="1" applyFont="1" applyBorder="1"/>
    <xf numFmtId="174" fontId="6" fillId="0" borderId="15" xfId="1" applyNumberFormat="1" applyFont="1" applyBorder="1"/>
    <xf numFmtId="174" fontId="5" fillId="0" borderId="11" xfId="1" applyNumberFormat="1" applyFont="1" applyBorder="1"/>
    <xf numFmtId="174" fontId="5" fillId="0" borderId="0" xfId="1" applyNumberFormat="1" applyFont="1" applyBorder="1"/>
    <xf numFmtId="174" fontId="6" fillId="0" borderId="15" xfId="0" applyNumberFormat="1" applyFont="1" applyBorder="1"/>
    <xf numFmtId="174" fontId="5" fillId="0" borderId="18" xfId="1" applyNumberFormat="1" applyFont="1" applyBorder="1"/>
    <xf numFmtId="174" fontId="6" fillId="0" borderId="11" xfId="1" applyNumberFormat="1" applyFont="1" applyBorder="1"/>
    <xf numFmtId="174" fontId="10" fillId="0" borderId="0" xfId="0" applyNumberFormat="1" applyFont="1"/>
    <xf numFmtId="174" fontId="6" fillId="0" borderId="0" xfId="0" applyNumberFormat="1" applyFont="1"/>
    <xf numFmtId="174" fontId="5" fillId="0" borderId="11" xfId="1" applyNumberFormat="1" applyFont="1" applyBorder="1" applyAlignment="1">
      <alignment horizontal="center" vertical="center" wrapText="1"/>
    </xf>
    <xf numFmtId="174" fontId="6" fillId="6" borderId="0" xfId="0" applyNumberFormat="1" applyFont="1" applyFill="1" applyProtection="1">
      <protection locked="0"/>
    </xf>
    <xf numFmtId="175" fontId="6" fillId="0" borderId="15" xfId="1" applyNumberFormat="1" applyFont="1" applyBorder="1"/>
    <xf numFmtId="175" fontId="5" fillId="4" borderId="9" xfId="1" applyNumberFormat="1" applyFont="1" applyFill="1" applyBorder="1"/>
    <xf numFmtId="175" fontId="5" fillId="4" borderId="9" xfId="1" applyNumberFormat="1" applyFont="1" applyFill="1" applyBorder="1" applyProtection="1"/>
    <xf numFmtId="175" fontId="6" fillId="0" borderId="15" xfId="2" applyNumberFormat="1" applyFont="1" applyBorder="1"/>
    <xf numFmtId="175" fontId="6" fillId="0" borderId="16" xfId="0" applyNumberFormat="1" applyFont="1" applyBorder="1"/>
    <xf numFmtId="175" fontId="6" fillId="0" borderId="11" xfId="0" applyNumberFormat="1" applyFont="1" applyBorder="1"/>
    <xf numFmtId="175" fontId="5" fillId="0" borderId="11" xfId="1" applyNumberFormat="1" applyFont="1" applyBorder="1" applyProtection="1"/>
    <xf numFmtId="175" fontId="5" fillId="0" borderId="11" xfId="1" applyNumberFormat="1" applyFont="1" applyBorder="1"/>
    <xf numFmtId="175" fontId="6" fillId="0" borderId="17" xfId="0" applyNumberFormat="1" applyFont="1" applyBorder="1"/>
    <xf numFmtId="175" fontId="5" fillId="0" borderId="17" xfId="1" applyNumberFormat="1" applyFont="1" applyBorder="1" applyProtection="1"/>
    <xf numFmtId="175" fontId="5" fillId="0" borderId="17" xfId="1" applyNumberFormat="1" applyFont="1" applyBorder="1"/>
    <xf numFmtId="175" fontId="5" fillId="0" borderId="15" xfId="1" applyNumberFormat="1" applyFont="1" applyBorder="1"/>
    <xf numFmtId="175" fontId="6" fillId="0" borderId="15" xfId="1" applyNumberFormat="1" applyFont="1" applyBorder="1" applyProtection="1"/>
    <xf numFmtId="175" fontId="6" fillId="0" borderId="15" xfId="0" applyNumberFormat="1" applyFont="1" applyBorder="1"/>
    <xf numFmtId="175" fontId="6" fillId="0" borderId="16" xfId="1" applyNumberFormat="1" applyFont="1" applyBorder="1"/>
    <xf numFmtId="175" fontId="6" fillId="0" borderId="12" xfId="1" applyNumberFormat="1" applyFont="1" applyBorder="1"/>
    <xf numFmtId="49" fontId="0" fillId="14" borderId="9" xfId="0" applyNumberFormat="1" applyFill="1" applyBorder="1" applyAlignment="1" applyProtection="1">
      <alignment wrapText="1"/>
      <protection locked="0"/>
    </xf>
    <xf numFmtId="0" fontId="41" fillId="14" borderId="9" xfId="0" quotePrefix="1" applyFont="1" applyFill="1" applyBorder="1" applyAlignment="1" applyProtection="1">
      <alignment horizontal="center" wrapText="1"/>
      <protection locked="0"/>
    </xf>
    <xf numFmtId="0" fontId="41" fillId="14" borderId="9" xfId="0" applyFont="1" applyFill="1" applyBorder="1" applyAlignment="1" applyProtection="1">
      <alignment horizontal="center" wrapText="1"/>
      <protection locked="0"/>
    </xf>
    <xf numFmtId="49" fontId="41" fillId="14" borderId="9" xfId="0" applyNumberFormat="1" applyFont="1" applyFill="1" applyBorder="1" applyAlignment="1" applyProtection="1">
      <alignment wrapText="1"/>
      <protection locked="0"/>
    </xf>
    <xf numFmtId="0" fontId="0" fillId="14" borderId="9" xfId="0" applyFill="1" applyBorder="1" applyAlignment="1" applyProtection="1">
      <alignment wrapText="1"/>
      <protection locked="0"/>
    </xf>
    <xf numFmtId="173" fontId="0" fillId="0" borderId="30" xfId="0" applyNumberFormat="1" applyBorder="1"/>
    <xf numFmtId="173" fontId="0" fillId="3" borderId="30" xfId="0" applyNumberFormat="1" applyFill="1" applyBorder="1"/>
    <xf numFmtId="173" fontId="0" fillId="10" borderId="30" xfId="0" applyNumberFormat="1" applyFill="1" applyBorder="1"/>
    <xf numFmtId="173" fontId="0" fillId="12" borderId="30" xfId="0" applyNumberFormat="1" applyFill="1" applyBorder="1"/>
    <xf numFmtId="173" fontId="0" fillId="2" borderId="30" xfId="0" applyNumberFormat="1" applyFill="1" applyBorder="1"/>
    <xf numFmtId="173" fontId="0" fillId="14" borderId="30" xfId="0" applyNumberFormat="1" applyFill="1" applyBorder="1"/>
    <xf numFmtId="173" fontId="0" fillId="13" borderId="30" xfId="0" applyNumberFormat="1" applyFill="1" applyBorder="1"/>
    <xf numFmtId="173" fontId="0" fillId="19" borderId="30" xfId="0" applyNumberFormat="1" applyFill="1" applyBorder="1"/>
    <xf numFmtId="173" fontId="0" fillId="9" borderId="30" xfId="0" applyNumberFormat="1" applyFill="1" applyBorder="1"/>
    <xf numFmtId="171" fontId="0" fillId="21" borderId="9" xfId="0" applyNumberFormat="1" applyFill="1" applyBorder="1" applyAlignment="1" applyProtection="1">
      <alignment wrapText="1"/>
      <protection locked="0"/>
    </xf>
    <xf numFmtId="171" fontId="0" fillId="21" borderId="9" xfId="0" applyNumberFormat="1" applyFill="1" applyBorder="1" applyAlignment="1">
      <alignment wrapText="1"/>
    </xf>
    <xf numFmtId="171" fontId="0" fillId="14" borderId="9" xfId="0" applyNumberFormat="1" applyFill="1" applyBorder="1" applyAlignment="1" applyProtection="1">
      <alignment wrapText="1"/>
      <protection locked="0"/>
    </xf>
    <xf numFmtId="171" fontId="0" fillId="14" borderId="9" xfId="0" applyNumberFormat="1" applyFill="1" applyBorder="1" applyAlignment="1">
      <alignment wrapText="1"/>
    </xf>
    <xf numFmtId="171" fontId="0" fillId="24" borderId="9" xfId="0" applyNumberFormat="1" applyFill="1" applyBorder="1" applyAlignment="1" applyProtection="1">
      <alignment wrapText="1"/>
      <protection locked="0"/>
    </xf>
    <xf numFmtId="171" fontId="0" fillId="24" borderId="9" xfId="1" applyNumberFormat="1" applyFont="1" applyFill="1" applyBorder="1" applyAlignment="1">
      <alignment wrapText="1"/>
    </xf>
    <xf numFmtId="0" fontId="41" fillId="24" borderId="9" xfId="0" quotePrefix="1" applyFont="1" applyFill="1" applyBorder="1" applyAlignment="1" applyProtection="1">
      <alignment horizontal="center" wrapText="1"/>
      <protection locked="0"/>
    </xf>
    <xf numFmtId="49" fontId="4" fillId="0" borderId="4" xfId="0" applyNumberFormat="1" applyFont="1" applyBorder="1"/>
    <xf numFmtId="49" fontId="4" fillId="0" borderId="5" xfId="0" applyNumberFormat="1" applyFont="1" applyBorder="1"/>
    <xf numFmtId="164" fontId="5" fillId="4" borderId="27" xfId="1" applyNumberFormat="1" applyFont="1" applyFill="1" applyBorder="1" applyAlignment="1">
      <alignment horizontal="center" vertical="center" wrapText="1"/>
    </xf>
    <xf numFmtId="164" fontId="5" fillId="0" borderId="5" xfId="1" applyNumberFormat="1" applyFont="1" applyBorder="1" applyAlignment="1">
      <alignment horizontal="center" vertical="center" wrapText="1"/>
    </xf>
    <xf numFmtId="165" fontId="5" fillId="0" borderId="0" xfId="1" applyNumberFormat="1" applyFont="1" applyBorder="1"/>
    <xf numFmtId="4" fontId="5" fillId="4" borderId="27" xfId="1" applyNumberFormat="1" applyFont="1" applyFill="1" applyBorder="1"/>
    <xf numFmtId="4" fontId="5" fillId="0" borderId="49" xfId="1" applyNumberFormat="1" applyFont="1" applyBorder="1"/>
    <xf numFmtId="165" fontId="6" fillId="0" borderId="0" xfId="1" applyNumberFormat="1" applyFont="1" applyBorder="1"/>
    <xf numFmtId="4" fontId="5" fillId="3" borderId="49" xfId="1" applyNumberFormat="1" applyFont="1" applyFill="1" applyBorder="1" applyProtection="1">
      <protection locked="0"/>
    </xf>
    <xf numFmtId="4" fontId="6" fillId="0" borderId="0" xfId="1" applyNumberFormat="1" applyFont="1" applyBorder="1"/>
    <xf numFmtId="4" fontId="6" fillId="0" borderId="49" xfId="1" applyNumberFormat="1" applyFont="1" applyBorder="1"/>
    <xf numFmtId="4" fontId="6" fillId="3" borderId="49" xfId="1" applyNumberFormat="1" applyFont="1" applyFill="1" applyBorder="1" applyProtection="1">
      <protection locked="0"/>
    </xf>
    <xf numFmtId="4" fontId="5" fillId="0" borderId="53" xfId="1" applyNumberFormat="1" applyFont="1" applyBorder="1"/>
    <xf numFmtId="4" fontId="11" fillId="4" borderId="27" xfId="1" applyNumberFormat="1" applyFont="1" applyFill="1" applyBorder="1"/>
    <xf numFmtId="4" fontId="5" fillId="0" borderId="5" xfId="1" applyNumberFormat="1" applyFont="1" applyBorder="1"/>
    <xf numFmtId="164" fontId="5" fillId="0" borderId="0" xfId="1" applyNumberFormat="1" applyFont="1" applyBorder="1"/>
    <xf numFmtId="164" fontId="6" fillId="0" borderId="0" xfId="1" applyNumberFormat="1" applyFont="1" applyBorder="1"/>
    <xf numFmtId="4" fontId="6" fillId="3" borderId="49" xfId="0" applyNumberFormat="1" applyFont="1" applyFill="1" applyBorder="1" applyProtection="1">
      <protection locked="0"/>
    </xf>
    <xf numFmtId="4" fontId="6" fillId="0" borderId="49" xfId="0" applyNumberFormat="1" applyFont="1" applyBorder="1"/>
    <xf numFmtId="4" fontId="6" fillId="0" borderId="0" xfId="0" applyNumberFormat="1" applyFont="1"/>
    <xf numFmtId="49" fontId="10" fillId="0" borderId="5" xfId="0" applyNumberFormat="1" applyFont="1" applyBorder="1"/>
    <xf numFmtId="4" fontId="5" fillId="0" borderId="49" xfId="0" applyNumberFormat="1" applyFont="1" applyBorder="1"/>
    <xf numFmtId="4" fontId="5" fillId="0" borderId="56" xfId="1" applyNumberFormat="1" applyFont="1" applyBorder="1"/>
    <xf numFmtId="4" fontId="11" fillId="0" borderId="49" xfId="1" applyNumberFormat="1" applyFont="1" applyBorder="1"/>
    <xf numFmtId="0" fontId="6" fillId="0" borderId="53" xfId="0" applyFont="1" applyBorder="1"/>
    <xf numFmtId="166" fontId="5" fillId="0" borderId="5" xfId="3" applyNumberFormat="1" applyFont="1" applyBorder="1"/>
    <xf numFmtId="164" fontId="5" fillId="0" borderId="0" xfId="1" applyNumberFormat="1" applyFont="1" applyBorder="1" applyAlignment="1">
      <alignment wrapText="1"/>
    </xf>
    <xf numFmtId="164" fontId="5" fillId="0" borderId="0" xfId="1" applyNumberFormat="1" applyFont="1" applyBorder="1" applyAlignment="1">
      <alignment horizontal="left"/>
    </xf>
    <xf numFmtId="165" fontId="5" fillId="6" borderId="0" xfId="1" applyNumberFormat="1" applyFont="1" applyFill="1" applyBorder="1"/>
    <xf numFmtId="167" fontId="6" fillId="0" borderId="0" xfId="3" applyNumberFormat="1" applyFont="1"/>
    <xf numFmtId="167" fontId="5" fillId="0" borderId="0" xfId="3" applyNumberFormat="1" applyFont="1"/>
    <xf numFmtId="165" fontId="6" fillId="0" borderId="0" xfId="1" applyNumberFormat="1" applyFont="1" applyBorder="1" applyProtection="1">
      <protection locked="0"/>
    </xf>
    <xf numFmtId="49" fontId="10" fillId="0" borderId="6" xfId="0" applyNumberFormat="1" applyFont="1" applyBorder="1"/>
    <xf numFmtId="49" fontId="10" fillId="0" borderId="7" xfId="0" applyNumberFormat="1" applyFont="1" applyBorder="1"/>
    <xf numFmtId="49" fontId="10" fillId="0" borderId="19" xfId="0" applyNumberFormat="1" applyFont="1" applyBorder="1"/>
    <xf numFmtId="164" fontId="6" fillId="0" borderId="0" xfId="1" applyNumberFormat="1" applyFont="1" applyBorder="1" applyProtection="1">
      <protection locked="0"/>
    </xf>
    <xf numFmtId="164" fontId="6" fillId="6" borderId="0" xfId="1" applyNumberFormat="1" applyFont="1" applyFill="1" applyBorder="1" applyProtection="1">
      <protection locked="0"/>
    </xf>
    <xf numFmtId="0" fontId="5" fillId="4" borderId="52" xfId="0" applyFont="1" applyFill="1" applyBorder="1" applyAlignment="1">
      <alignment horizontal="center" wrapText="1"/>
    </xf>
    <xf numFmtId="0" fontId="8" fillId="0" borderId="3" xfId="0" applyFont="1" applyBorder="1" applyAlignment="1">
      <alignment horizontal="left"/>
    </xf>
    <xf numFmtId="0" fontId="9" fillId="0" borderId="3" xfId="0" applyFont="1" applyBorder="1" applyAlignment="1">
      <alignment horizontal="left"/>
    </xf>
    <xf numFmtId="0" fontId="6" fillId="0" borderId="48" xfId="0" applyFont="1" applyBorder="1" applyAlignment="1">
      <alignment horizontal="center" wrapText="1"/>
    </xf>
    <xf numFmtId="0" fontId="6" fillId="0" borderId="51" xfId="0" applyFont="1" applyBorder="1" applyAlignment="1">
      <alignment horizontal="center" wrapText="1"/>
    </xf>
    <xf numFmtId="175" fontId="5" fillId="0" borderId="0" xfId="1" applyNumberFormat="1" applyFont="1" applyBorder="1" applyProtection="1"/>
    <xf numFmtId="175" fontId="5" fillId="0" borderId="0" xfId="1" applyNumberFormat="1" applyFont="1" applyBorder="1"/>
    <xf numFmtId="0" fontId="6" fillId="0" borderId="52" xfId="0" applyFont="1" applyBorder="1" applyAlignment="1">
      <alignment horizontal="center" wrapText="1"/>
    </xf>
    <xf numFmtId="175" fontId="6" fillId="0" borderId="0" xfId="0" applyNumberFormat="1" applyFont="1"/>
    <xf numFmtId="0" fontId="8" fillId="0" borderId="48" xfId="0" applyFont="1" applyBorder="1" applyAlignment="1">
      <alignment horizontal="left"/>
    </xf>
    <xf numFmtId="0" fontId="6" fillId="0" borderId="3" xfId="0" applyFont="1" applyBorder="1" applyAlignment="1">
      <alignment horizontal="center" wrapText="1"/>
    </xf>
    <xf numFmtId="0" fontId="6" fillId="0" borderId="3" xfId="0" applyFont="1" applyBorder="1" applyAlignment="1">
      <alignment wrapText="1"/>
    </xf>
    <xf numFmtId="175" fontId="6" fillId="0" borderId="0" xfId="1" applyNumberFormat="1" applyFont="1" applyBorder="1"/>
    <xf numFmtId="0" fontId="5" fillId="0" borderId="3" xfId="0" applyFont="1" applyBorder="1" applyAlignment="1">
      <alignment horizontal="center" wrapText="1"/>
    </xf>
    <xf numFmtId="0" fontId="6" fillId="0" borderId="54" xfId="0" applyFont="1" applyBorder="1" applyAlignment="1">
      <alignment horizontal="center" wrapText="1"/>
    </xf>
    <xf numFmtId="4" fontId="5" fillId="0" borderId="0" xfId="1" applyNumberFormat="1" applyFont="1" applyBorder="1" applyProtection="1"/>
    <xf numFmtId="0" fontId="8" fillId="0" borderId="54" xfId="0" applyFont="1" applyBorder="1" applyAlignment="1">
      <alignment horizontal="left"/>
    </xf>
    <xf numFmtId="0" fontId="6" fillId="0" borderId="52" xfId="0" applyFont="1" applyBorder="1" applyAlignment="1">
      <alignment wrapText="1"/>
    </xf>
    <xf numFmtId="174" fontId="5" fillId="0" borderId="0" xfId="1" applyNumberFormat="1" applyFont="1" applyBorder="1" applyAlignment="1">
      <alignment horizontal="left"/>
    </xf>
    <xf numFmtId="174" fontId="5" fillId="0" borderId="0" xfId="3" applyNumberFormat="1" applyFont="1"/>
    <xf numFmtId="174" fontId="6" fillId="0" borderId="0" xfId="3" applyNumberFormat="1" applyFont="1"/>
    <xf numFmtId="49" fontId="10" fillId="0" borderId="3" xfId="0" applyNumberFormat="1" applyFont="1" applyBorder="1"/>
    <xf numFmtId="174" fontId="5" fillId="6" borderId="0" xfId="1" applyNumberFormat="1" applyFont="1" applyFill="1" applyBorder="1"/>
    <xf numFmtId="0" fontId="6" fillId="0" borderId="0" xfId="3" applyFont="1"/>
    <xf numFmtId="0" fontId="52" fillId="0" borderId="0" xfId="3" applyFont="1"/>
    <xf numFmtId="0" fontId="15" fillId="0" borderId="0" xfId="3" applyFont="1"/>
    <xf numFmtId="0" fontId="52" fillId="0" borderId="0" xfId="3" applyFont="1" applyAlignment="1">
      <alignment wrapText="1"/>
    </xf>
    <xf numFmtId="0" fontId="15" fillId="0" borderId="0" xfId="3" applyFont="1" applyAlignment="1">
      <alignment wrapText="1"/>
    </xf>
    <xf numFmtId="0" fontId="6" fillId="0" borderId="6" xfId="0" applyFont="1" applyBorder="1" applyAlignment="1">
      <alignment wrapText="1"/>
    </xf>
    <xf numFmtId="0" fontId="52" fillId="0" borderId="7" xfId="3" applyFont="1" applyBorder="1"/>
    <xf numFmtId="166" fontId="5" fillId="0" borderId="7" xfId="3" applyNumberFormat="1" applyFont="1" applyBorder="1"/>
    <xf numFmtId="166" fontId="6" fillId="0" borderId="7" xfId="3" applyNumberFormat="1" applyFont="1" applyBorder="1"/>
    <xf numFmtId="174" fontId="5" fillId="0" borderId="7" xfId="3" applyNumberFormat="1" applyFont="1" applyBorder="1"/>
    <xf numFmtId="0" fontId="0" fillId="0" borderId="0" xfId="0" applyAlignment="1">
      <alignment horizontal="center" vertical="center"/>
    </xf>
    <xf numFmtId="0" fontId="0" fillId="0" borderId="0" xfId="0" applyAlignment="1">
      <alignment horizontal="center" vertical="center" wrapText="1"/>
    </xf>
    <xf numFmtId="165" fontId="5" fillId="0" borderId="0" xfId="1" applyNumberFormat="1" applyFont="1" applyFill="1"/>
    <xf numFmtId="0" fontId="5" fillId="4" borderId="21" xfId="3" applyFont="1" applyFill="1" applyBorder="1"/>
    <xf numFmtId="0" fontId="6" fillId="0" borderId="7" xfId="0" applyFont="1" applyBorder="1"/>
    <xf numFmtId="164" fontId="6" fillId="0" borderId="7" xfId="1" applyNumberFormat="1" applyFont="1" applyBorder="1"/>
    <xf numFmtId="174" fontId="6" fillId="0" borderId="7" xfId="0" applyNumberFormat="1" applyFont="1" applyBorder="1"/>
    <xf numFmtId="174" fontId="37" fillId="0" borderId="7" xfId="1" applyNumberFormat="1" applyFont="1" applyBorder="1" applyAlignment="1">
      <alignment horizontal="center"/>
    </xf>
    <xf numFmtId="0" fontId="2" fillId="0" borderId="42" xfId="0" applyFont="1" applyBorder="1" applyAlignment="1" applyProtection="1">
      <alignment horizontal="center" vertical="center" wrapText="1"/>
      <protection locked="0"/>
    </xf>
    <xf numFmtId="0" fontId="2" fillId="0" borderId="44" xfId="0" applyFont="1" applyBorder="1" applyAlignment="1" applyProtection="1">
      <alignment horizontal="center" vertical="center" wrapText="1"/>
      <protection locked="0"/>
    </xf>
    <xf numFmtId="0" fontId="2" fillId="0" borderId="43" xfId="0" applyFont="1" applyBorder="1" applyAlignment="1" applyProtection="1">
      <alignment horizontal="center" vertical="center" wrapText="1"/>
      <protection locked="0"/>
    </xf>
    <xf numFmtId="0" fontId="2" fillId="0" borderId="45" xfId="0" applyFont="1" applyBorder="1" applyAlignment="1" applyProtection="1">
      <alignment horizontal="center" vertical="center" wrapText="1"/>
      <protection locked="0"/>
    </xf>
    <xf numFmtId="0" fontId="0" fillId="0" borderId="0" xfId="0" applyAlignment="1">
      <alignment vertical="center" wrapText="1"/>
    </xf>
    <xf numFmtId="0" fontId="25" fillId="3" borderId="9" xfId="0" applyFont="1" applyFill="1" applyBorder="1" applyAlignment="1">
      <alignment vertical="center" wrapText="1"/>
    </xf>
    <xf numFmtId="0" fontId="0" fillId="3" borderId="9" xfId="0" applyFill="1" applyBorder="1" applyAlignment="1">
      <alignment vertical="center" wrapText="1"/>
    </xf>
    <xf numFmtId="0" fontId="25" fillId="10" borderId="9" xfId="0" applyFont="1" applyFill="1" applyBorder="1" applyAlignment="1">
      <alignment vertical="center" wrapText="1"/>
    </xf>
    <xf numFmtId="0" fontId="0" fillId="10" borderId="9" xfId="0" applyFill="1" applyBorder="1" applyAlignment="1">
      <alignment vertical="center" wrapText="1"/>
    </xf>
    <xf numFmtId="0" fontId="25" fillId="12" borderId="9" xfId="0" applyFont="1" applyFill="1" applyBorder="1" applyAlignment="1">
      <alignment vertical="center" wrapText="1"/>
    </xf>
    <xf numFmtId="0" fontId="0" fillId="12" borderId="9" xfId="0" applyFill="1" applyBorder="1" applyAlignment="1">
      <alignment vertical="center" wrapText="1"/>
    </xf>
    <xf numFmtId="0" fontId="25" fillId="2" borderId="9" xfId="0" applyFont="1" applyFill="1" applyBorder="1" applyAlignment="1">
      <alignment vertical="center" wrapText="1"/>
    </xf>
    <xf numFmtId="0" fontId="0" fillId="2" borderId="9" xfId="0" applyFill="1" applyBorder="1" applyAlignment="1">
      <alignment vertical="center" wrapText="1"/>
    </xf>
    <xf numFmtId="0" fontId="25" fillId="14" borderId="9" xfId="0" applyFont="1" applyFill="1" applyBorder="1" applyAlignment="1">
      <alignment vertical="center" wrapText="1"/>
    </xf>
    <xf numFmtId="0" fontId="0" fillId="14" borderId="9" xfId="0" applyFill="1" applyBorder="1" applyAlignment="1">
      <alignment vertical="center" wrapText="1"/>
    </xf>
    <xf numFmtId="0" fontId="25" fillId="13" borderId="9" xfId="0" applyFont="1" applyFill="1" applyBorder="1" applyAlignment="1">
      <alignment vertical="center" wrapText="1"/>
    </xf>
    <xf numFmtId="0" fontId="0" fillId="13" borderId="9" xfId="0" applyFill="1" applyBorder="1" applyAlignment="1">
      <alignment vertical="center" wrapText="1"/>
    </xf>
    <xf numFmtId="0" fontId="25" fillId="19" borderId="9" xfId="0" applyFont="1" applyFill="1" applyBorder="1" applyAlignment="1">
      <alignment vertical="center" wrapText="1"/>
    </xf>
    <xf numFmtId="0" fontId="0" fillId="19" borderId="9" xfId="0" applyFill="1" applyBorder="1" applyAlignment="1">
      <alignment vertical="center" wrapText="1"/>
    </xf>
    <xf numFmtId="0" fontId="25" fillId="9" borderId="9" xfId="0" applyFont="1" applyFill="1" applyBorder="1" applyAlignment="1">
      <alignment vertical="center" wrapText="1"/>
    </xf>
    <xf numFmtId="0" fontId="0" fillId="9" borderId="9" xfId="0" applyFill="1" applyBorder="1" applyAlignment="1">
      <alignment vertical="center" wrapText="1"/>
    </xf>
    <xf numFmtId="174" fontId="0" fillId="0" borderId="3" xfId="0" applyNumberFormat="1" applyBorder="1" applyAlignment="1">
      <alignment vertical="center" wrapText="1"/>
    </xf>
    <xf numFmtId="174" fontId="0" fillId="0" borderId="0" xfId="0" applyNumberFormat="1" applyAlignment="1">
      <alignment vertical="center" wrapText="1"/>
    </xf>
    <xf numFmtId="174" fontId="0" fillId="0" borderId="5" xfId="0" applyNumberFormat="1" applyBorder="1" applyAlignment="1">
      <alignment vertical="center" wrapText="1"/>
    </xf>
    <xf numFmtId="174" fontId="35" fillId="0" borderId="0" xfId="1" applyNumberFormat="1" applyFont="1" applyBorder="1" applyAlignment="1">
      <alignment vertical="center" wrapText="1"/>
    </xf>
    <xf numFmtId="174" fontId="35" fillId="0" borderId="3" xfId="1" applyNumberFormat="1" applyFont="1" applyBorder="1" applyAlignment="1">
      <alignment vertical="center" wrapText="1"/>
    </xf>
    <xf numFmtId="174" fontId="35" fillId="0" borderId="5" xfId="1" applyNumberFormat="1" applyFont="1" applyBorder="1" applyAlignment="1">
      <alignment vertical="center" wrapText="1"/>
    </xf>
    <xf numFmtId="174" fontId="35" fillId="0" borderId="32" xfId="1" applyNumberFormat="1" applyFont="1" applyBorder="1" applyAlignment="1">
      <alignment vertical="center" wrapText="1"/>
    </xf>
    <xf numFmtId="0" fontId="0" fillId="0" borderId="0" xfId="0" applyAlignment="1">
      <alignment horizontal="left"/>
    </xf>
    <xf numFmtId="0" fontId="31" fillId="10" borderId="18" xfId="0" applyFont="1" applyFill="1" applyBorder="1" applyAlignment="1">
      <alignment horizontal="left" vertical="center" wrapText="1"/>
    </xf>
    <xf numFmtId="49" fontId="10" fillId="3" borderId="9" xfId="0" applyNumberFormat="1" applyFont="1" applyFill="1" applyBorder="1"/>
    <xf numFmtId="0" fontId="2" fillId="25" borderId="0" xfId="0" applyFont="1" applyFill="1"/>
    <xf numFmtId="0" fontId="0" fillId="25" borderId="0" xfId="0" applyFill="1"/>
    <xf numFmtId="0" fontId="2" fillId="25" borderId="0" xfId="0" applyFont="1" applyFill="1" applyAlignment="1">
      <alignment horizontal="left"/>
    </xf>
    <xf numFmtId="0" fontId="2" fillId="0" borderId="0" xfId="0" applyFont="1" applyAlignment="1">
      <alignment horizontal="left"/>
    </xf>
    <xf numFmtId="0" fontId="39" fillId="25" borderId="58" xfId="0" applyFont="1" applyFill="1" applyBorder="1" applyAlignment="1">
      <alignment horizontal="center" vertical="center" wrapText="1"/>
    </xf>
    <xf numFmtId="0" fontId="39" fillId="25" borderId="59" xfId="0" applyFont="1" applyFill="1" applyBorder="1" applyAlignment="1">
      <alignment horizontal="center" vertical="center" wrapText="1"/>
    </xf>
    <xf numFmtId="40" fontId="39" fillId="0" borderId="32" xfId="0" applyNumberFormat="1" applyFont="1" applyBorder="1" applyAlignment="1">
      <alignment horizontal="center" vertical="center" wrapText="1"/>
    </xf>
    <xf numFmtId="0" fontId="39" fillId="25" borderId="46" xfId="0" applyFont="1" applyFill="1" applyBorder="1" applyAlignment="1">
      <alignment horizontal="center" vertical="center" wrapText="1"/>
    </xf>
    <xf numFmtId="0" fontId="39" fillId="25" borderId="47" xfId="0" applyFont="1" applyFill="1" applyBorder="1" applyAlignment="1">
      <alignment horizontal="center" vertical="center" wrapText="1"/>
    </xf>
    <xf numFmtId="0" fontId="39" fillId="25" borderId="42" xfId="0" applyFont="1" applyFill="1" applyBorder="1" applyAlignment="1">
      <alignment horizontal="center" vertical="center" wrapText="1"/>
    </xf>
    <xf numFmtId="0" fontId="39" fillId="25" borderId="45" xfId="0" applyFont="1" applyFill="1" applyBorder="1" applyAlignment="1">
      <alignment horizontal="center" vertical="center" wrapText="1"/>
    </xf>
    <xf numFmtId="0" fontId="39" fillId="25" borderId="48" xfId="0" applyFont="1" applyFill="1" applyBorder="1" applyAlignment="1">
      <alignment horizontal="center" vertical="center" wrapText="1"/>
    </xf>
    <xf numFmtId="0" fontId="39" fillId="25" borderId="49" xfId="0" applyFont="1" applyFill="1" applyBorder="1" applyAlignment="1">
      <alignment horizontal="center" vertical="center" wrapText="1"/>
    </xf>
    <xf numFmtId="0" fontId="0" fillId="0" borderId="28" xfId="0" applyBorder="1"/>
    <xf numFmtId="0" fontId="0" fillId="0" borderId="29" xfId="0" applyBorder="1"/>
    <xf numFmtId="40" fontId="0" fillId="0" borderId="34" xfId="0" applyNumberFormat="1" applyBorder="1" applyAlignment="1">
      <alignment horizontal="right"/>
    </xf>
    <xf numFmtId="43" fontId="2" fillId="0" borderId="9" xfId="0" applyNumberFormat="1" applyFont="1" applyBorder="1" applyAlignment="1">
      <alignment horizontal="center" vertical="center" wrapText="1"/>
    </xf>
    <xf numFmtId="0" fontId="39" fillId="25" borderId="15" xfId="0" applyFont="1" applyFill="1" applyBorder="1" applyAlignment="1">
      <alignment horizontal="center" vertical="center" wrapText="1"/>
    </xf>
    <xf numFmtId="43" fontId="39" fillId="0" borderId="15" xfId="0" applyNumberFormat="1" applyFont="1" applyBorder="1" applyAlignment="1">
      <alignment horizontal="center" vertical="center" wrapText="1"/>
    </xf>
    <xf numFmtId="0" fontId="39" fillId="25" borderId="12" xfId="0" applyFont="1" applyFill="1" applyBorder="1" applyAlignment="1">
      <alignment horizontal="center" vertical="center" wrapText="1"/>
    </xf>
    <xf numFmtId="43" fontId="39" fillId="25" borderId="9" xfId="0" applyNumberFormat="1" applyFont="1" applyFill="1" applyBorder="1" applyAlignment="1">
      <alignment horizontal="center" vertical="center" wrapText="1"/>
    </xf>
    <xf numFmtId="43" fontId="39" fillId="25" borderId="8" xfId="0" applyNumberFormat="1" applyFont="1" applyFill="1" applyBorder="1" applyAlignment="1">
      <alignment horizontal="center" vertical="center" wrapText="1"/>
    </xf>
    <xf numFmtId="43" fontId="0" fillId="3" borderId="9" xfId="0" applyNumberFormat="1" applyFill="1" applyBorder="1"/>
    <xf numFmtId="43" fontId="0" fillId="0" borderId="9" xfId="0" applyNumberFormat="1" applyBorder="1"/>
    <xf numFmtId="49" fontId="0" fillId="0" borderId="46" xfId="0" applyNumberFormat="1" applyBorder="1"/>
    <xf numFmtId="0" fontId="0" fillId="0" borderId="17" xfId="0" applyBorder="1"/>
    <xf numFmtId="0" fontId="61" fillId="27" borderId="0" xfId="0" applyFont="1" applyFill="1"/>
    <xf numFmtId="0" fontId="62" fillId="27" borderId="0" xfId="0" applyFont="1" applyFill="1"/>
    <xf numFmtId="0" fontId="63" fillId="0" borderId="0" xfId="0" applyFont="1"/>
    <xf numFmtId="0" fontId="61" fillId="6" borderId="0" xfId="0" applyFont="1" applyFill="1"/>
    <xf numFmtId="0" fontId="62" fillId="6" borderId="0" xfId="0" applyFont="1" applyFill="1"/>
    <xf numFmtId="0" fontId="61" fillId="27" borderId="9" xfId="0" applyFont="1" applyFill="1" applyBorder="1"/>
    <xf numFmtId="0" fontId="61" fillId="27" borderId="9" xfId="0" applyFont="1" applyFill="1" applyBorder="1" applyAlignment="1">
      <alignment horizontal="left"/>
    </xf>
    <xf numFmtId="0" fontId="64" fillId="0" borderId="0" xfId="0" applyFont="1"/>
    <xf numFmtId="0" fontId="64" fillId="7" borderId="0" xfId="0" applyFont="1" applyFill="1" applyAlignment="1">
      <alignment horizontal="center"/>
    </xf>
    <xf numFmtId="0" fontId="65" fillId="0" borderId="0" xfId="0" applyFont="1" applyAlignment="1" applyProtection="1">
      <alignment horizontal="justify"/>
      <protection locked="0"/>
    </xf>
    <xf numFmtId="49" fontId="66" fillId="3" borderId="0" xfId="0" applyNumberFormat="1" applyFont="1" applyFill="1"/>
    <xf numFmtId="0" fontId="64" fillId="3" borderId="0" xfId="0" applyFont="1" applyFill="1"/>
    <xf numFmtId="0" fontId="64" fillId="0" borderId="0" xfId="0" applyFont="1" applyAlignment="1">
      <alignment horizontal="left"/>
    </xf>
    <xf numFmtId="0" fontId="63" fillId="0" borderId="2" xfId="0" applyFont="1" applyBorder="1"/>
    <xf numFmtId="0" fontId="0" fillId="7" borderId="24" xfId="0" applyFill="1" applyBorder="1" applyProtection="1">
      <protection locked="0"/>
    </xf>
    <xf numFmtId="0" fontId="0" fillId="23" borderId="26" xfId="0" applyFill="1" applyBorder="1" applyAlignment="1" applyProtection="1">
      <alignment horizontal="center" vertical="center"/>
      <protection locked="0"/>
    </xf>
    <xf numFmtId="0" fontId="68" fillId="0" borderId="0" xfId="0" applyFont="1" applyAlignment="1" applyProtection="1">
      <alignment horizontal="justify"/>
      <protection locked="0"/>
    </xf>
    <xf numFmtId="0" fontId="0" fillId="23" borderId="26" xfId="0" applyFill="1" applyBorder="1" applyAlignment="1" applyProtection="1">
      <alignment horizontal="right" vertical="center"/>
      <protection locked="0"/>
    </xf>
    <xf numFmtId="0" fontId="0" fillId="4" borderId="26" xfId="0" applyFill="1" applyBorder="1" applyAlignment="1" applyProtection="1">
      <alignment vertical="center"/>
      <protection locked="0"/>
    </xf>
    <xf numFmtId="0" fontId="63" fillId="0" borderId="9" xfId="0" applyFont="1" applyBorder="1"/>
    <xf numFmtId="0" fontId="0" fillId="4" borderId="27" xfId="0" applyFill="1" applyBorder="1" applyProtection="1">
      <protection locked="0"/>
    </xf>
    <xf numFmtId="0" fontId="0" fillId="4" borderId="26" xfId="0" applyFill="1" applyBorder="1" applyAlignment="1" applyProtection="1">
      <alignment horizontal="center" vertical="center"/>
      <protection locked="0"/>
    </xf>
    <xf numFmtId="0" fontId="0" fillId="4" borderId="29" xfId="0" applyFill="1" applyBorder="1" applyProtection="1">
      <protection locked="0"/>
    </xf>
    <xf numFmtId="0" fontId="8" fillId="0" borderId="1" xfId="0" applyFont="1" applyBorder="1" applyAlignment="1" applyProtection="1">
      <alignment horizontal="left"/>
      <protection locked="0"/>
    </xf>
    <xf numFmtId="0" fontId="6" fillId="0" borderId="2" xfId="0" applyFont="1" applyBorder="1" applyProtection="1">
      <protection locked="0"/>
    </xf>
    <xf numFmtId="164" fontId="6" fillId="0" borderId="4" xfId="1" applyNumberFormat="1" applyFont="1" applyBorder="1" applyProtection="1">
      <protection locked="0"/>
    </xf>
    <xf numFmtId="164" fontId="6" fillId="0" borderId="0" xfId="1" applyNumberFormat="1" applyFont="1" applyFill="1" applyProtection="1">
      <protection locked="0"/>
    </xf>
    <xf numFmtId="0" fontId="8" fillId="0" borderId="3" xfId="0" applyFont="1" applyBorder="1" applyAlignment="1" applyProtection="1">
      <alignment horizontal="left"/>
      <protection locked="0"/>
    </xf>
    <xf numFmtId="164" fontId="6" fillId="0" borderId="5" xfId="1" applyNumberFormat="1" applyFont="1" applyBorder="1" applyProtection="1">
      <protection locked="0"/>
    </xf>
    <xf numFmtId="0" fontId="6" fillId="0" borderId="3" xfId="0" applyFont="1" applyBorder="1" applyAlignment="1" applyProtection="1">
      <alignment wrapText="1"/>
      <protection locked="0"/>
    </xf>
    <xf numFmtId="0" fontId="5" fillId="0" borderId="3" xfId="0" applyFont="1" applyBorder="1" applyAlignment="1" applyProtection="1">
      <alignment wrapText="1"/>
      <protection locked="0"/>
    </xf>
    <xf numFmtId="0" fontId="63" fillId="0" borderId="17" xfId="0" applyFont="1" applyBorder="1"/>
    <xf numFmtId="0" fontId="10" fillId="0" borderId="55" xfId="0" applyFont="1" applyBorder="1" applyAlignment="1" applyProtection="1">
      <alignment horizontal="right"/>
      <protection locked="0"/>
    </xf>
    <xf numFmtId="0" fontId="10" fillId="0" borderId="0" xfId="0" applyFont="1" applyAlignment="1" applyProtection="1">
      <alignment horizontal="right"/>
      <protection locked="0"/>
    </xf>
    <xf numFmtId="0" fontId="10" fillId="0" borderId="3" xfId="0" applyFont="1" applyBorder="1" applyProtection="1">
      <protection locked="0"/>
    </xf>
    <xf numFmtId="0" fontId="10" fillId="0" borderId="5" xfId="0" applyFont="1" applyBorder="1" applyProtection="1">
      <protection locked="0"/>
    </xf>
    <xf numFmtId="0" fontId="6" fillId="0" borderId="3" xfId="0" applyFont="1" applyBorder="1" applyProtection="1">
      <protection locked="0"/>
    </xf>
    <xf numFmtId="0" fontId="6" fillId="0" borderId="5" xfId="0" applyFont="1" applyBorder="1" applyProtection="1">
      <protection locked="0"/>
    </xf>
    <xf numFmtId="0" fontId="6" fillId="0" borderId="6" xfId="0" applyFont="1" applyBorder="1" applyAlignment="1" applyProtection="1">
      <alignment wrapText="1"/>
      <protection locked="0"/>
    </xf>
    <xf numFmtId="0" fontId="6" fillId="0" borderId="7" xfId="0" applyFont="1" applyBorder="1" applyAlignment="1" applyProtection="1">
      <alignment wrapText="1"/>
      <protection locked="0"/>
    </xf>
    <xf numFmtId="0" fontId="63" fillId="0" borderId="7" xfId="0" applyFont="1" applyBorder="1"/>
    <xf numFmtId="164" fontId="6" fillId="0" borderId="19" xfId="1" applyNumberFormat="1" applyFont="1" applyBorder="1" applyProtection="1">
      <protection locked="0"/>
    </xf>
    <xf numFmtId="0" fontId="61" fillId="27" borderId="3" xfId="0" applyFont="1" applyFill="1" applyBorder="1" applyAlignment="1">
      <alignment wrapText="1"/>
    </xf>
    <xf numFmtId="0" fontId="64" fillId="27" borderId="6" xfId="0" applyFont="1" applyFill="1" applyBorder="1" applyAlignment="1">
      <alignment wrapText="1"/>
    </xf>
    <xf numFmtId="0" fontId="64" fillId="27" borderId="7" xfId="0" applyFont="1" applyFill="1" applyBorder="1" applyAlignment="1">
      <alignment horizontal="left"/>
    </xf>
    <xf numFmtId="0" fontId="69" fillId="0" borderId="0" xfId="0" applyFont="1"/>
    <xf numFmtId="0" fontId="19" fillId="27" borderId="0" xfId="0" applyFont="1" applyFill="1" applyAlignment="1">
      <alignment vertical="center"/>
    </xf>
    <xf numFmtId="0" fontId="70" fillId="0" borderId="3" xfId="0" applyFont="1" applyBorder="1" applyAlignment="1">
      <alignment wrapText="1"/>
    </xf>
    <xf numFmtId="0" fontId="70" fillId="0" borderId="0" xfId="0" applyFont="1"/>
    <xf numFmtId="0" fontId="71" fillId="0" borderId="0" xfId="0" applyFont="1" applyAlignment="1">
      <alignment horizontal="center" vertical="center"/>
    </xf>
    <xf numFmtId="0" fontId="70" fillId="27" borderId="9" xfId="0" applyFont="1" applyFill="1" applyBorder="1" applyAlignment="1">
      <alignment wrapText="1"/>
    </xf>
    <xf numFmtId="0" fontId="70" fillId="27" borderId="16" xfId="0" applyFont="1" applyFill="1" applyBorder="1" applyAlignment="1">
      <alignment horizontal="left"/>
    </xf>
    <xf numFmtId="0" fontId="70" fillId="27" borderId="16" xfId="0" applyFont="1" applyFill="1" applyBorder="1"/>
    <xf numFmtId="0" fontId="71" fillId="27" borderId="16" xfId="0" applyFont="1" applyFill="1" applyBorder="1" applyAlignment="1">
      <alignment horizontal="center" vertical="center"/>
    </xf>
    <xf numFmtId="0" fontId="19" fillId="27" borderId="16" xfId="0" applyFont="1" applyFill="1" applyBorder="1" applyAlignment="1">
      <alignment vertical="center"/>
    </xf>
    <xf numFmtId="0" fontId="19" fillId="27" borderId="14" xfId="0" applyFont="1" applyFill="1" applyBorder="1" applyAlignment="1">
      <alignment vertical="center"/>
    </xf>
    <xf numFmtId="0" fontId="70" fillId="27" borderId="21" xfId="0" applyFont="1" applyFill="1" applyBorder="1" applyAlignment="1">
      <alignment wrapText="1"/>
    </xf>
    <xf numFmtId="0" fontId="70" fillId="27" borderId="17" xfId="0" applyFont="1" applyFill="1" applyBorder="1" applyAlignment="1">
      <alignment horizontal="left"/>
    </xf>
    <xf numFmtId="0" fontId="72" fillId="27" borderId="17" xfId="0" applyFont="1" applyFill="1" applyBorder="1" applyAlignment="1">
      <alignment horizontal="center" vertical="center"/>
    </xf>
    <xf numFmtId="0" fontId="19" fillId="27" borderId="17" xfId="0" applyFont="1" applyFill="1" applyBorder="1" applyAlignment="1">
      <alignment vertical="center"/>
    </xf>
    <xf numFmtId="0" fontId="19" fillId="27" borderId="20" xfId="0" applyFont="1" applyFill="1" applyBorder="1" applyAlignment="1">
      <alignment vertical="center"/>
    </xf>
    <xf numFmtId="0" fontId="70" fillId="0" borderId="0" xfId="0" applyFont="1" applyAlignment="1">
      <alignment wrapText="1"/>
    </xf>
    <xf numFmtId="0" fontId="70" fillId="0" borderId="0" xfId="0" applyFont="1" applyAlignment="1">
      <alignment horizontal="left"/>
    </xf>
    <xf numFmtId="168" fontId="72" fillId="0" borderId="0" xfId="0" applyNumberFormat="1" applyFont="1" applyAlignment="1">
      <alignment horizontal="center" vertical="center"/>
    </xf>
    <xf numFmtId="168" fontId="74" fillId="0" borderId="0" xfId="0" applyNumberFormat="1" applyFont="1" applyAlignment="1">
      <alignment horizontal="center" vertical="center"/>
    </xf>
    <xf numFmtId="0" fontId="75" fillId="0" borderId="17" xfId="0" applyFont="1" applyBorder="1" applyAlignment="1">
      <alignment horizontal="left"/>
    </xf>
    <xf numFmtId="0" fontId="2" fillId="0" borderId="17" xfId="0" applyFont="1" applyBorder="1" applyAlignment="1">
      <alignment horizontal="center"/>
    </xf>
    <xf numFmtId="0" fontId="2" fillId="28" borderId="35" xfId="0" applyFont="1" applyFill="1" applyBorder="1" applyAlignment="1">
      <alignment horizontal="left" vertical="center"/>
    </xf>
    <xf numFmtId="0" fontId="2" fillId="0" borderId="17" xfId="0" applyFont="1" applyBorder="1" applyAlignment="1">
      <alignment horizontal="left" vertical="center"/>
    </xf>
    <xf numFmtId="0" fontId="75" fillId="0" borderId="0" xfId="0" applyFont="1" applyAlignment="1">
      <alignment horizontal="left"/>
    </xf>
    <xf numFmtId="0" fontId="76" fillId="0" borderId="0" xfId="0" applyFont="1" applyAlignment="1">
      <alignment horizontal="left"/>
    </xf>
    <xf numFmtId="0" fontId="76" fillId="0" borderId="0" xfId="25" applyFont="1" applyAlignment="1">
      <alignment horizontal="center"/>
    </xf>
    <xf numFmtId="0" fontId="76" fillId="0" borderId="0" xfId="26" applyFont="1"/>
    <xf numFmtId="0" fontId="0" fillId="29" borderId="0" xfId="0" applyFill="1" applyAlignment="1">
      <alignment horizontal="left"/>
    </xf>
    <xf numFmtId="0" fontId="76" fillId="0" borderId="0" xfId="27" applyFont="1"/>
    <xf numFmtId="49" fontId="76" fillId="0" borderId="0" xfId="25" applyNumberFormat="1" applyFont="1" applyAlignment="1">
      <alignment horizontal="center"/>
    </xf>
    <xf numFmtId="0" fontId="76" fillId="0" borderId="0" xfId="0" applyFont="1" applyAlignment="1">
      <alignment horizontal="center"/>
    </xf>
    <xf numFmtId="0" fontId="79" fillId="0" borderId="0" xfId="0" applyFont="1" applyAlignment="1">
      <alignment horizontal="left"/>
    </xf>
    <xf numFmtId="0" fontId="76" fillId="0" borderId="0" xfId="25" applyFont="1" applyAlignment="1">
      <alignment horizontal="left"/>
    </xf>
    <xf numFmtId="0" fontId="0" fillId="18" borderId="0" xfId="0" applyFill="1" applyAlignment="1">
      <alignment horizontal="left"/>
    </xf>
    <xf numFmtId="0" fontId="78" fillId="0" borderId="9" xfId="0" applyFont="1" applyBorder="1" applyAlignment="1">
      <alignment horizontal="left" vertical="center"/>
    </xf>
    <xf numFmtId="0" fontId="75" fillId="0" borderId="9" xfId="0" applyFont="1" applyBorder="1" applyAlignment="1">
      <alignment horizontal="left" vertical="center"/>
    </xf>
    <xf numFmtId="0" fontId="81" fillId="0" borderId="9" xfId="0" applyFont="1" applyBorder="1" applyAlignment="1">
      <alignment vertical="center"/>
    </xf>
    <xf numFmtId="0" fontId="2" fillId="28" borderId="9" xfId="0" applyFont="1" applyFill="1" applyBorder="1" applyAlignment="1">
      <alignment horizontal="left" vertical="center"/>
    </xf>
    <xf numFmtId="0" fontId="0" fillId="0" borderId="0" xfId="0" applyAlignment="1">
      <alignment vertical="center"/>
    </xf>
    <xf numFmtId="0" fontId="82" fillId="0" borderId="0" xfId="0" applyFont="1" applyAlignment="1">
      <alignment horizontal="left" vertical="center"/>
    </xf>
    <xf numFmtId="0" fontId="83" fillId="0" borderId="0" xfId="0" applyFont="1"/>
    <xf numFmtId="0" fontId="78" fillId="0" borderId="0" xfId="0" applyFont="1" applyAlignment="1">
      <alignment horizontal="left"/>
    </xf>
    <xf numFmtId="0" fontId="56" fillId="0" borderId="0" xfId="0" applyFont="1"/>
    <xf numFmtId="0" fontId="78" fillId="0" borderId="0" xfId="0" applyFont="1"/>
    <xf numFmtId="0" fontId="84" fillId="0" borderId="0" xfId="0" applyFont="1"/>
    <xf numFmtId="0" fontId="64" fillId="6" borderId="22" xfId="0" applyFont="1" applyFill="1" applyBorder="1" applyAlignment="1">
      <alignment horizontal="center" wrapText="1"/>
    </xf>
    <xf numFmtId="0" fontId="64" fillId="6" borderId="43" xfId="0" applyFont="1" applyFill="1" applyBorder="1"/>
    <xf numFmtId="164" fontId="64" fillId="6" borderId="45" xfId="1" applyNumberFormat="1" applyFont="1" applyFill="1" applyBorder="1" applyAlignment="1">
      <alignment horizontal="center" vertical="center" wrapText="1"/>
    </xf>
    <xf numFmtId="49" fontId="66" fillId="0" borderId="0" xfId="0" applyNumberFormat="1" applyFont="1" applyAlignment="1">
      <alignment horizontal="center"/>
    </xf>
    <xf numFmtId="0" fontId="63" fillId="0" borderId="1" xfId="0" applyFont="1" applyBorder="1" applyAlignment="1">
      <alignment horizontal="center" wrapText="1"/>
    </xf>
    <xf numFmtId="0" fontId="64" fillId="0" borderId="60" xfId="0" applyFont="1" applyBorder="1"/>
    <xf numFmtId="4" fontId="64" fillId="0" borderId="59" xfId="1" applyNumberFormat="1" applyFont="1" applyFill="1" applyBorder="1"/>
    <xf numFmtId="49" fontId="85" fillId="0" borderId="0" xfId="0" applyNumberFormat="1" applyFont="1"/>
    <xf numFmtId="0" fontId="63" fillId="0" borderId="3" xfId="0" applyFont="1" applyBorder="1" applyAlignment="1">
      <alignment horizontal="center" wrapText="1"/>
    </xf>
    <xf numFmtId="0" fontId="64" fillId="0" borderId="15" xfId="0" applyFont="1" applyBorder="1"/>
    <xf numFmtId="4" fontId="63" fillId="0" borderId="49" xfId="0" applyNumberFormat="1" applyFont="1" applyBorder="1"/>
    <xf numFmtId="0" fontId="63" fillId="0" borderId="48" xfId="0" applyFont="1" applyBorder="1" applyAlignment="1">
      <alignment horizontal="center" wrapText="1"/>
    </xf>
    <xf numFmtId="0" fontId="63" fillId="0" borderId="13" xfId="0" applyFont="1" applyBorder="1"/>
    <xf numFmtId="165" fontId="63" fillId="0" borderId="49" xfId="1" applyNumberFormat="1" applyFont="1" applyFill="1" applyBorder="1"/>
    <xf numFmtId="0" fontId="63" fillId="0" borderId="63" xfId="0" applyFont="1" applyBorder="1" applyAlignment="1">
      <alignment horizontal="center" wrapText="1"/>
    </xf>
    <xf numFmtId="0" fontId="63" fillId="0" borderId="64" xfId="0" applyFont="1" applyBorder="1"/>
    <xf numFmtId="165" fontId="63" fillId="0" borderId="65" xfId="1" applyNumberFormat="1" applyFont="1" applyFill="1" applyBorder="1"/>
    <xf numFmtId="8" fontId="64" fillId="0" borderId="9" xfId="0" applyNumberFormat="1" applyFont="1" applyBorder="1"/>
    <xf numFmtId="164" fontId="63" fillId="0" borderId="0" xfId="1" applyNumberFormat="1" applyFont="1" applyFill="1" applyBorder="1" applyProtection="1">
      <protection locked="0"/>
    </xf>
    <xf numFmtId="0" fontId="63" fillId="0" borderId="13" xfId="0" applyFont="1" applyBorder="1" applyAlignment="1" applyProtection="1">
      <alignment wrapText="1"/>
      <protection locked="0"/>
    </xf>
    <xf numFmtId="0" fontId="0" fillId="3" borderId="42" xfId="0" applyFill="1" applyBorder="1"/>
    <xf numFmtId="0" fontId="0" fillId="3" borderId="45" xfId="0" applyFill="1" applyBorder="1"/>
    <xf numFmtId="43" fontId="0" fillId="0" borderId="0" xfId="0" applyNumberFormat="1"/>
    <xf numFmtId="43" fontId="2" fillId="0" borderId="0" xfId="1" applyFont="1"/>
    <xf numFmtId="43" fontId="0" fillId="0" borderId="0" xfId="0" applyNumberFormat="1" applyAlignment="1">
      <alignment horizontal="center"/>
    </xf>
    <xf numFmtId="43" fontId="0" fillId="24" borderId="0" xfId="0" applyNumberFormat="1" applyFill="1"/>
    <xf numFmtId="43" fontId="0" fillId="25" borderId="0" xfId="1" applyFont="1" applyFill="1"/>
    <xf numFmtId="174" fontId="6" fillId="0" borderId="0" xfId="1" applyNumberFormat="1" applyFont="1" applyBorder="1" applyProtection="1">
      <protection locked="0"/>
    </xf>
    <xf numFmtId="4" fontId="86" fillId="4" borderId="27" xfId="1" applyNumberFormat="1" applyFont="1" applyFill="1" applyBorder="1"/>
    <xf numFmtId="0" fontId="67" fillId="6" borderId="58" xfId="0" applyFont="1" applyFill="1" applyBorder="1" applyAlignment="1">
      <alignment horizontal="center" vertical="center" wrapText="1"/>
    </xf>
    <xf numFmtId="0" fontId="67" fillId="6" borderId="59" xfId="0" applyFont="1" applyFill="1" applyBorder="1" applyAlignment="1">
      <alignment horizontal="center" vertical="center" wrapText="1"/>
    </xf>
    <xf numFmtId="40" fontId="67" fillId="6" borderId="32" xfId="0" applyNumberFormat="1" applyFont="1" applyFill="1" applyBorder="1" applyAlignment="1">
      <alignment horizontal="center" vertical="center" wrapText="1"/>
    </xf>
    <xf numFmtId="0" fontId="67" fillId="6" borderId="46" xfId="0" applyFont="1" applyFill="1" applyBorder="1" applyAlignment="1">
      <alignment horizontal="center" vertical="center" wrapText="1"/>
    </xf>
    <xf numFmtId="0" fontId="67" fillId="6" borderId="47" xfId="0" applyFont="1" applyFill="1" applyBorder="1" applyAlignment="1">
      <alignment horizontal="center" vertical="center" wrapText="1"/>
    </xf>
    <xf numFmtId="40" fontId="67" fillId="6" borderId="5" xfId="0" applyNumberFormat="1" applyFont="1" applyFill="1" applyBorder="1" applyAlignment="1">
      <alignment horizontal="center" vertical="center" wrapText="1"/>
    </xf>
    <xf numFmtId="0" fontId="67" fillId="6" borderId="42" xfId="0" applyFont="1" applyFill="1" applyBorder="1" applyAlignment="1">
      <alignment horizontal="center" vertical="center" wrapText="1"/>
    </xf>
    <xf numFmtId="0" fontId="67" fillId="6" borderId="43" xfId="0" applyFont="1" applyFill="1" applyBorder="1" applyAlignment="1">
      <alignment horizontal="center" vertical="center" wrapText="1"/>
    </xf>
    <xf numFmtId="0" fontId="67" fillId="6" borderId="48" xfId="0" applyFont="1" applyFill="1" applyBorder="1" applyAlignment="1">
      <alignment horizontal="center" vertical="center" wrapText="1"/>
    </xf>
    <xf numFmtId="0" fontId="67" fillId="6" borderId="49" xfId="0" applyFont="1" applyFill="1" applyBorder="1" applyAlignment="1">
      <alignment horizontal="center" vertical="center" wrapText="1"/>
    </xf>
    <xf numFmtId="0" fontId="67" fillId="6" borderId="60" xfId="0" applyFont="1" applyFill="1" applyBorder="1" applyAlignment="1">
      <alignment horizontal="center" vertical="center" wrapText="1"/>
    </xf>
    <xf numFmtId="0" fontId="67" fillId="6" borderId="61" xfId="0" applyFont="1" applyFill="1" applyBorder="1" applyAlignment="1">
      <alignment horizontal="center" vertical="center" wrapText="1"/>
    </xf>
    <xf numFmtId="40" fontId="67" fillId="6" borderId="0" xfId="0" applyNumberFormat="1" applyFont="1" applyFill="1" applyAlignment="1">
      <alignment horizontal="center" vertical="center" wrapText="1"/>
    </xf>
    <xf numFmtId="40" fontId="64" fillId="0" borderId="31" xfId="0" applyNumberFormat="1" applyFont="1" applyBorder="1" applyAlignment="1">
      <alignment horizontal="center"/>
    </xf>
    <xf numFmtId="40" fontId="63" fillId="0" borderId="32" xfId="0" applyNumberFormat="1" applyFont="1" applyBorder="1" applyAlignment="1">
      <alignment horizontal="right"/>
    </xf>
    <xf numFmtId="40" fontId="63" fillId="0" borderId="0" xfId="0" applyNumberFormat="1" applyFont="1" applyAlignment="1">
      <alignment horizontal="right"/>
    </xf>
    <xf numFmtId="0" fontId="63" fillId="6" borderId="0" xfId="0" applyFont="1" applyFill="1"/>
    <xf numFmtId="0" fontId="63" fillId="0" borderId="28" xfId="0" applyFont="1" applyBorder="1"/>
    <xf numFmtId="0" fontId="63" fillId="0" borderId="29" xfId="0" applyFont="1" applyBorder="1"/>
    <xf numFmtId="40" fontId="63" fillId="0" borderId="34" xfId="0" applyNumberFormat="1" applyFont="1" applyBorder="1" applyAlignment="1">
      <alignment horizontal="right"/>
    </xf>
    <xf numFmtId="49" fontId="66" fillId="0" borderId="0" xfId="0" applyNumberFormat="1" applyFont="1"/>
    <xf numFmtId="0" fontId="73" fillId="0" borderId="0" xfId="0" applyFont="1" applyAlignment="1">
      <alignment vertical="center"/>
    </xf>
    <xf numFmtId="0" fontId="73" fillId="30" borderId="0" xfId="0" applyFont="1" applyFill="1" applyAlignment="1">
      <alignment vertical="center"/>
    </xf>
    <xf numFmtId="0" fontId="67" fillId="0" borderId="0" xfId="0" applyFont="1" applyAlignment="1">
      <alignment vertical="center"/>
    </xf>
    <xf numFmtId="0" fontId="41" fillId="0" borderId="0" xfId="0" applyFont="1" applyAlignment="1">
      <alignment vertical="center"/>
    </xf>
    <xf numFmtId="0" fontId="67" fillId="0" borderId="14" xfId="0" applyFont="1" applyBorder="1" applyAlignment="1">
      <alignment horizontal="center" vertical="center" wrapText="1"/>
    </xf>
    <xf numFmtId="0" fontId="67" fillId="0" borderId="9" xfId="0" applyFont="1" applyBorder="1" applyAlignment="1">
      <alignment horizontal="center" vertical="center" wrapText="1"/>
    </xf>
    <xf numFmtId="0" fontId="67" fillId="0" borderId="27" xfId="0" applyFont="1" applyBorder="1" applyAlignment="1">
      <alignment horizontal="center" vertical="center" wrapText="1"/>
    </xf>
    <xf numFmtId="0" fontId="41" fillId="7" borderId="26" xfId="0" applyFont="1" applyFill="1" applyBorder="1" applyAlignment="1">
      <alignment horizontal="left" vertical="center"/>
    </xf>
    <xf numFmtId="0" fontId="41" fillId="7" borderId="9" xfId="0" applyFont="1" applyFill="1" applyBorder="1" applyAlignment="1">
      <alignment vertical="center"/>
    </xf>
    <xf numFmtId="0" fontId="41" fillId="22" borderId="9" xfId="0" applyFont="1" applyFill="1" applyBorder="1" applyAlignment="1">
      <alignment horizontal="center" vertical="center"/>
    </xf>
    <xf numFmtId="43" fontId="41" fillId="7" borderId="9" xfId="1" applyFont="1" applyFill="1" applyBorder="1" applyAlignment="1">
      <alignment horizontal="right" vertical="center"/>
    </xf>
    <xf numFmtId="4" fontId="41" fillId="7" borderId="9" xfId="0" applyNumberFormat="1" applyFont="1" applyFill="1" applyBorder="1" applyAlignment="1">
      <alignment horizontal="left" vertical="center"/>
    </xf>
    <xf numFmtId="3" fontId="41" fillId="7" borderId="14" xfId="0" applyNumberFormat="1" applyFont="1" applyFill="1" applyBorder="1" applyAlignment="1">
      <alignment horizontal="left" vertical="center"/>
    </xf>
    <xf numFmtId="3" fontId="88" fillId="7" borderId="9" xfId="0" applyNumberFormat="1" applyFont="1" applyFill="1" applyBorder="1" applyAlignment="1">
      <alignment horizontal="left" vertical="center"/>
    </xf>
    <xf numFmtId="3" fontId="41" fillId="7" borderId="9" xfId="0" applyNumberFormat="1" applyFont="1" applyFill="1" applyBorder="1" applyAlignment="1">
      <alignment horizontal="left" vertical="center"/>
    </xf>
    <xf numFmtId="43" fontId="41" fillId="7" borderId="9" xfId="1" applyFont="1" applyFill="1" applyBorder="1" applyAlignment="1" applyProtection="1">
      <alignment horizontal="right" vertical="center"/>
    </xf>
    <xf numFmtId="0" fontId="41" fillId="3" borderId="26" xfId="0" applyFont="1" applyFill="1" applyBorder="1" applyAlignment="1" applyProtection="1">
      <alignment horizontal="left" vertical="center"/>
      <protection locked="0"/>
    </xf>
    <xf numFmtId="0" fontId="41" fillId="3" borderId="9" xfId="0" applyFont="1" applyFill="1" applyBorder="1" applyAlignment="1" applyProtection="1">
      <alignment vertical="center"/>
      <protection locked="0"/>
    </xf>
    <xf numFmtId="0" fontId="41" fillId="3" borderId="9" xfId="0" applyFont="1" applyFill="1" applyBorder="1" applyAlignment="1" applyProtection="1">
      <alignment horizontal="left" vertical="center"/>
      <protection locked="0"/>
    </xf>
    <xf numFmtId="3" fontId="41" fillId="0" borderId="9" xfId="0" applyNumberFormat="1" applyFont="1" applyBorder="1" applyAlignment="1" applyProtection="1">
      <alignment horizontal="left" vertical="center"/>
      <protection locked="0"/>
    </xf>
    <xf numFmtId="0" fontId="41" fillId="3" borderId="28" xfId="0" applyFont="1" applyFill="1" applyBorder="1" applyAlignment="1" applyProtection="1">
      <alignment horizontal="left" vertical="center"/>
      <protection locked="0"/>
    </xf>
    <xf numFmtId="0" fontId="41" fillId="3" borderId="39" xfId="0" applyFont="1" applyFill="1" applyBorder="1" applyAlignment="1" applyProtection="1">
      <alignment vertical="center"/>
      <protection locked="0"/>
    </xf>
    <xf numFmtId="0" fontId="41" fillId="3" borderId="39" xfId="0" applyFont="1" applyFill="1" applyBorder="1" applyAlignment="1" applyProtection="1">
      <alignment horizontal="left" vertical="center"/>
      <protection locked="0"/>
    </xf>
    <xf numFmtId="3" fontId="41" fillId="0" borderId="62" xfId="0" applyNumberFormat="1" applyFont="1" applyBorder="1" applyAlignment="1" applyProtection="1">
      <alignment horizontal="left" vertical="center"/>
      <protection locked="0"/>
    </xf>
    <xf numFmtId="3" fontId="41" fillId="0" borderId="39" xfId="0" applyNumberFormat="1" applyFont="1" applyBorder="1" applyAlignment="1" applyProtection="1">
      <alignment horizontal="left" vertical="center"/>
      <protection locked="0"/>
    </xf>
    <xf numFmtId="0" fontId="41" fillId="31" borderId="9" xfId="0" applyFont="1" applyFill="1" applyBorder="1" applyAlignment="1" applyProtection="1">
      <alignment horizontal="center" vertical="center"/>
      <protection locked="0"/>
    </xf>
    <xf numFmtId="0" fontId="41" fillId="31" borderId="39" xfId="0" applyFont="1" applyFill="1" applyBorder="1" applyAlignment="1" applyProtection="1">
      <alignment horizontal="center" vertical="center"/>
      <protection locked="0"/>
    </xf>
    <xf numFmtId="3" fontId="41" fillId="30" borderId="9" xfId="0" applyNumberFormat="1" applyFont="1" applyFill="1" applyBorder="1" applyAlignment="1" applyProtection="1">
      <alignment horizontal="left" vertical="center"/>
      <protection locked="0"/>
    </xf>
    <xf numFmtId="3" fontId="41" fillId="30" borderId="39" xfId="0" applyNumberFormat="1" applyFont="1" applyFill="1" applyBorder="1" applyAlignment="1" applyProtection="1">
      <alignment horizontal="left" vertical="center"/>
      <protection locked="0"/>
    </xf>
    <xf numFmtId="49" fontId="6" fillId="0" borderId="0" xfId="0" applyNumberFormat="1" applyFont="1"/>
    <xf numFmtId="174" fontId="69" fillId="0" borderId="0" xfId="0" applyNumberFormat="1" applyFont="1" applyAlignment="1">
      <alignment horizontal="center"/>
    </xf>
    <xf numFmtId="165" fontId="6" fillId="0" borderId="0" xfId="0" applyNumberFormat="1" applyFont="1"/>
    <xf numFmtId="0" fontId="69" fillId="0" borderId="0" xfId="3" applyFont="1"/>
    <xf numFmtId="49" fontId="5" fillId="0" borderId="0" xfId="0" applyNumberFormat="1" applyFont="1"/>
    <xf numFmtId="0" fontId="9" fillId="0" borderId="17" xfId="0" applyFont="1" applyBorder="1" applyAlignment="1">
      <alignment horizontal="left"/>
    </xf>
    <xf numFmtId="0" fontId="5" fillId="4" borderId="18" xfId="0" applyFont="1" applyFill="1" applyBorder="1"/>
    <xf numFmtId="0" fontId="8" fillId="0" borderId="52" xfId="0" applyFont="1" applyBorder="1" applyAlignment="1">
      <alignment horizontal="left"/>
    </xf>
    <xf numFmtId="164" fontId="6" fillId="0" borderId="2" xfId="1" applyNumberFormat="1" applyFont="1" applyBorder="1" applyProtection="1">
      <protection locked="0"/>
    </xf>
    <xf numFmtId="164" fontId="6" fillId="6" borderId="2" xfId="1" applyNumberFormat="1" applyFont="1" applyFill="1" applyBorder="1" applyProtection="1">
      <protection locked="0"/>
    </xf>
    <xf numFmtId="0" fontId="6" fillId="6" borderId="2" xfId="0" applyFont="1" applyFill="1" applyBorder="1" applyProtection="1">
      <protection locked="0"/>
    </xf>
    <xf numFmtId="174" fontId="6" fillId="6" borderId="2" xfId="0" applyNumberFormat="1" applyFont="1" applyFill="1" applyBorder="1" applyProtection="1">
      <protection locked="0"/>
    </xf>
    <xf numFmtId="49" fontId="10" fillId="0" borderId="4" xfId="0" applyNumberFormat="1" applyFont="1" applyBorder="1"/>
    <xf numFmtId="174" fontId="6" fillId="0" borderId="0" xfId="0" applyNumberFormat="1" applyFont="1" applyProtection="1">
      <protection locked="0"/>
    </xf>
    <xf numFmtId="0" fontId="5" fillId="0" borderId="3" xfId="0" applyFont="1" applyBorder="1" applyAlignment="1" applyProtection="1">
      <alignment horizontal="right" wrapText="1"/>
      <protection locked="0"/>
    </xf>
    <xf numFmtId="0" fontId="6" fillId="0" borderId="3" xfId="0" applyFont="1" applyBorder="1" applyAlignment="1" applyProtection="1">
      <alignment horizontal="right" wrapText="1"/>
      <protection locked="0"/>
    </xf>
    <xf numFmtId="0" fontId="5" fillId="0" borderId="17" xfId="0" applyFont="1" applyBorder="1" applyAlignment="1" applyProtection="1">
      <alignment wrapText="1"/>
      <protection locked="0"/>
    </xf>
    <xf numFmtId="0" fontId="41" fillId="7" borderId="9" xfId="0" applyFont="1" applyFill="1" applyBorder="1" applyAlignment="1" applyProtection="1">
      <alignment vertical="center"/>
      <protection locked="0"/>
    </xf>
    <xf numFmtId="3" fontId="41" fillId="0" borderId="14" xfId="0" applyNumberFormat="1" applyFont="1" applyBorder="1" applyAlignment="1" applyProtection="1">
      <alignment horizontal="left" vertical="center"/>
      <protection locked="0"/>
    </xf>
    <xf numFmtId="0" fontId="41" fillId="0" borderId="0" xfId="0" applyFont="1" applyAlignment="1" applyProtection="1">
      <alignment vertical="center"/>
      <protection locked="0"/>
    </xf>
    <xf numFmtId="3" fontId="88" fillId="6" borderId="9" xfId="0" applyNumberFormat="1" applyFont="1" applyFill="1" applyBorder="1" applyAlignment="1">
      <alignment horizontal="left" vertical="center"/>
    </xf>
    <xf numFmtId="3" fontId="88" fillId="6" borderId="39" xfId="0" applyNumberFormat="1" applyFont="1" applyFill="1" applyBorder="1" applyAlignment="1">
      <alignment horizontal="left" vertical="center"/>
    </xf>
    <xf numFmtId="49" fontId="10" fillId="0" borderId="0" xfId="0" applyNumberFormat="1" applyFont="1" applyProtection="1">
      <protection locked="0"/>
    </xf>
    <xf numFmtId="0" fontId="5" fillId="0" borderId="6" xfId="0" applyFont="1" applyBorder="1" applyAlignment="1">
      <alignment wrapText="1"/>
    </xf>
    <xf numFmtId="49" fontId="7" fillId="0" borderId="7" xfId="0" applyNumberFormat="1" applyFont="1" applyBorder="1"/>
    <xf numFmtId="165" fontId="5" fillId="0" borderId="7" xfId="1" applyNumberFormat="1" applyFont="1" applyBorder="1"/>
    <xf numFmtId="165" fontId="5" fillId="4" borderId="39" xfId="1" applyNumberFormat="1" applyFont="1" applyFill="1" applyBorder="1"/>
    <xf numFmtId="166" fontId="14" fillId="0" borderId="7" xfId="3" applyNumberFormat="1" applyFont="1" applyBorder="1"/>
    <xf numFmtId="166" fontId="5" fillId="0" borderId="19" xfId="3" applyNumberFormat="1" applyFont="1" applyBorder="1"/>
    <xf numFmtId="0" fontId="63" fillId="3" borderId="24" xfId="0" applyFont="1" applyFill="1" applyBorder="1" applyProtection="1">
      <protection locked="0"/>
    </xf>
    <xf numFmtId="0" fontId="63" fillId="3" borderId="38" xfId="0" applyFont="1" applyFill="1" applyBorder="1" applyProtection="1">
      <protection locked="0"/>
    </xf>
    <xf numFmtId="0" fontId="63" fillId="3" borderId="25" xfId="0" applyFont="1" applyFill="1" applyBorder="1" applyProtection="1">
      <protection locked="0"/>
    </xf>
    <xf numFmtId="0" fontId="63" fillId="3" borderId="57" xfId="0" applyFont="1" applyFill="1" applyBorder="1" applyProtection="1">
      <protection locked="0"/>
    </xf>
    <xf numFmtId="40" fontId="63" fillId="0" borderId="34" xfId="0" applyNumberFormat="1" applyFont="1" applyBorder="1" applyAlignment="1" applyProtection="1">
      <alignment horizontal="right"/>
      <protection locked="0"/>
    </xf>
    <xf numFmtId="40" fontId="63" fillId="3" borderId="14" xfId="0" applyNumberFormat="1" applyFont="1" applyFill="1" applyBorder="1" applyAlignment="1" applyProtection="1">
      <alignment horizontal="right"/>
      <protection locked="0"/>
    </xf>
    <xf numFmtId="40" fontId="63" fillId="3" borderId="9" xfId="0" applyNumberFormat="1" applyFont="1" applyFill="1" applyBorder="1" applyAlignment="1" applyProtection="1">
      <alignment horizontal="right"/>
      <protection locked="0"/>
    </xf>
    <xf numFmtId="40" fontId="63" fillId="3" borderId="27" xfId="0" applyNumberFormat="1" applyFont="1" applyFill="1" applyBorder="1" applyAlignment="1" applyProtection="1">
      <alignment horizontal="right"/>
      <protection locked="0"/>
    </xf>
    <xf numFmtId="170" fontId="31" fillId="15" borderId="8" xfId="0" applyNumberFormat="1" applyFont="1" applyFill="1" applyBorder="1" applyAlignment="1">
      <alignment horizontal="center" vertical="center" wrapText="1"/>
    </xf>
    <xf numFmtId="170" fontId="31" fillId="2" borderId="8" xfId="0" applyNumberFormat="1" applyFont="1" applyFill="1" applyBorder="1" applyAlignment="1">
      <alignment horizontal="center" vertical="center" wrapText="1"/>
    </xf>
    <xf numFmtId="170" fontId="31" fillId="14" borderId="8" xfId="0" applyNumberFormat="1" applyFont="1" applyFill="1" applyBorder="1" applyAlignment="1">
      <alignment horizontal="center" vertical="center" wrapText="1"/>
    </xf>
    <xf numFmtId="0" fontId="61" fillId="27" borderId="0" xfId="0" applyFont="1" applyFill="1" applyAlignment="1" applyProtection="1">
      <alignment horizontal="left"/>
      <protection locked="0"/>
    </xf>
    <xf numFmtId="0" fontId="61" fillId="27" borderId="0" xfId="0" applyFont="1" applyFill="1" applyAlignment="1">
      <alignment horizontal="left"/>
    </xf>
    <xf numFmtId="174" fontId="69" fillId="27" borderId="4" xfId="0" applyNumberFormat="1" applyFont="1" applyFill="1" applyBorder="1"/>
    <xf numFmtId="174" fontId="69" fillId="27" borderId="5" xfId="0" applyNumberFormat="1" applyFont="1" applyFill="1" applyBorder="1"/>
    <xf numFmtId="174" fontId="69" fillId="27" borderId="19" xfId="0" applyNumberFormat="1" applyFont="1" applyFill="1" applyBorder="1"/>
    <xf numFmtId="0" fontId="28" fillId="0" borderId="0" xfId="0" applyFont="1" applyAlignment="1">
      <alignment horizontal="right"/>
    </xf>
    <xf numFmtId="0" fontId="28" fillId="0" borderId="0" xfId="0" applyFont="1" applyAlignment="1">
      <alignment horizontal="left"/>
    </xf>
    <xf numFmtId="0" fontId="28" fillId="0" borderId="0" xfId="0" applyFont="1" applyAlignment="1">
      <alignment horizontal="right" vertical="center" wrapText="1"/>
    </xf>
    <xf numFmtId="0" fontId="29" fillId="0" borderId="0" xfId="0" applyFont="1" applyAlignment="1">
      <alignment horizontal="center" vertical="center" wrapText="1"/>
    </xf>
    <xf numFmtId="0" fontId="31" fillId="10" borderId="8" xfId="0" applyFont="1" applyFill="1" applyBorder="1" applyAlignment="1">
      <alignment horizontal="right" vertical="center" wrapText="1"/>
    </xf>
    <xf numFmtId="0" fontId="0" fillId="12" borderId="9" xfId="0" applyFill="1" applyBorder="1"/>
    <xf numFmtId="0" fontId="31" fillId="10" borderId="18" xfId="0" applyFont="1" applyFill="1" applyBorder="1" applyAlignment="1">
      <alignment horizontal="right" vertical="center" wrapText="1"/>
    </xf>
    <xf numFmtId="0" fontId="31" fillId="0" borderId="0" xfId="0" applyFont="1" applyAlignment="1">
      <alignment horizontal="center" wrapText="1"/>
    </xf>
    <xf numFmtId="0" fontId="32" fillId="9" borderId="15" xfId="0" applyFont="1" applyFill="1" applyBorder="1" applyAlignment="1">
      <alignment horizontal="center"/>
    </xf>
    <xf numFmtId="0" fontId="32" fillId="12" borderId="15" xfId="0" applyFont="1" applyFill="1" applyBorder="1" applyAlignment="1">
      <alignment horizontal="center"/>
    </xf>
    <xf numFmtId="0" fontId="32" fillId="2" borderId="18" xfId="0" applyFont="1" applyFill="1" applyBorder="1" applyAlignment="1">
      <alignment horizontal="center"/>
    </xf>
    <xf numFmtId="0" fontId="32" fillId="13" borderId="18" xfId="0" applyFont="1" applyFill="1" applyBorder="1" applyAlignment="1">
      <alignment horizontal="center"/>
    </xf>
    <xf numFmtId="0" fontId="32" fillId="14" borderId="18" xfId="0" applyFont="1" applyFill="1" applyBorder="1" applyAlignment="1">
      <alignment horizontal="center"/>
    </xf>
    <xf numFmtId="0" fontId="32" fillId="15" borderId="18" xfId="0" applyFont="1" applyFill="1" applyBorder="1" applyAlignment="1">
      <alignment horizontal="center"/>
    </xf>
    <xf numFmtId="0" fontId="32" fillId="10" borderId="18" xfId="0" applyFont="1" applyFill="1" applyBorder="1" applyAlignment="1">
      <alignment horizontal="center"/>
    </xf>
    <xf numFmtId="0" fontId="32" fillId="16" borderId="18" xfId="0" applyFont="1" applyFill="1" applyBorder="1" applyAlignment="1">
      <alignment horizontal="center"/>
    </xf>
    <xf numFmtId="0" fontId="32" fillId="3" borderId="18" xfId="0" applyFont="1" applyFill="1" applyBorder="1" applyAlignment="1">
      <alignment horizontal="center"/>
    </xf>
    <xf numFmtId="0" fontId="32" fillId="17" borderId="18" xfId="0" applyFont="1" applyFill="1" applyBorder="1" applyAlignment="1">
      <alignment horizontal="center"/>
    </xf>
    <xf numFmtId="0" fontId="32" fillId="18" borderId="18" xfId="0" applyFont="1" applyFill="1" applyBorder="1" applyAlignment="1">
      <alignment horizontal="center"/>
    </xf>
    <xf numFmtId="49" fontId="32" fillId="10" borderId="9" xfId="0" applyNumberFormat="1" applyFont="1" applyFill="1" applyBorder="1" applyAlignment="1">
      <alignment horizontal="center"/>
    </xf>
    <xf numFmtId="0" fontId="32" fillId="18" borderId="10" xfId="0" applyFont="1" applyFill="1" applyBorder="1" applyAlignment="1">
      <alignment horizontal="center"/>
    </xf>
    <xf numFmtId="0" fontId="29" fillId="0" borderId="9" xfId="0" applyFont="1" applyBorder="1" applyAlignment="1">
      <alignment horizontal="right" vertical="center" wrapText="1"/>
    </xf>
    <xf numFmtId="0" fontId="29" fillId="0" borderId="9" xfId="0" applyFont="1" applyBorder="1" applyAlignment="1">
      <alignment horizontal="left" vertical="center" wrapText="1"/>
    </xf>
    <xf numFmtId="0" fontId="30" fillId="0" borderId="9" xfId="0" applyFont="1" applyBorder="1"/>
    <xf numFmtId="174" fontId="0" fillId="0" borderId="9" xfId="1" applyNumberFormat="1" applyFont="1" applyBorder="1"/>
    <xf numFmtId="174" fontId="0" fillId="0" borderId="8" xfId="1" applyNumberFormat="1" applyFont="1" applyBorder="1"/>
    <xf numFmtId="174" fontId="0" fillId="0" borderId="9" xfId="0" applyNumberFormat="1" applyBorder="1"/>
    <xf numFmtId="177" fontId="0" fillId="0" borderId="9" xfId="0" applyNumberFormat="1" applyBorder="1"/>
    <xf numFmtId="0" fontId="32" fillId="0" borderId="9" xfId="0" applyFont="1" applyBorder="1" applyAlignment="1">
      <alignment horizontal="right" wrapText="1"/>
    </xf>
    <xf numFmtId="0" fontId="32" fillId="0" borderId="9" xfId="0" applyFont="1" applyBorder="1" applyAlignment="1">
      <alignment wrapText="1"/>
    </xf>
    <xf numFmtId="0" fontId="30" fillId="0" borderId="9" xfId="0" applyFont="1" applyBorder="1" applyAlignment="1">
      <alignment horizontal="right"/>
    </xf>
    <xf numFmtId="0" fontId="29" fillId="0" borderId="0" xfId="0" applyFont="1" applyAlignment="1">
      <alignment horizontal="right" vertical="center" wrapText="1"/>
    </xf>
    <xf numFmtId="0" fontId="29" fillId="0" borderId="0" xfId="0" applyFont="1" applyAlignment="1">
      <alignment horizontal="left" vertical="center" wrapText="1"/>
    </xf>
    <xf numFmtId="174" fontId="0" fillId="0" borderId="0" xfId="1" applyNumberFormat="1" applyFont="1" applyBorder="1"/>
    <xf numFmtId="174" fontId="0" fillId="0" borderId="8" xfId="0" applyNumberFormat="1" applyBorder="1"/>
    <xf numFmtId="0" fontId="34" fillId="0" borderId="66" xfId="0" applyFont="1" applyBorder="1" applyAlignment="1">
      <alignment horizontal="right"/>
    </xf>
    <xf numFmtId="0" fontId="34" fillId="0" borderId="66" xfId="0" applyFont="1" applyBorder="1"/>
    <xf numFmtId="0" fontId="2" fillId="0" borderId="66" xfId="0" applyFont="1" applyBorder="1"/>
    <xf numFmtId="174" fontId="2" fillId="0" borderId="66" xfId="1" applyNumberFormat="1" applyFont="1" applyBorder="1"/>
    <xf numFmtId="174" fontId="32" fillId="9" borderId="15" xfId="0" applyNumberFormat="1" applyFont="1" applyFill="1" applyBorder="1" applyAlignment="1">
      <alignment horizontal="center"/>
    </xf>
    <xf numFmtId="174" fontId="32" fillId="12" borderId="15" xfId="0" applyNumberFormat="1" applyFont="1" applyFill="1" applyBorder="1" applyAlignment="1">
      <alignment horizontal="center"/>
    </xf>
    <xf numFmtId="174" fontId="32" fillId="2" borderId="18" xfId="0" applyNumberFormat="1" applyFont="1" applyFill="1" applyBorder="1" applyAlignment="1">
      <alignment horizontal="center"/>
    </xf>
    <xf numFmtId="174" fontId="32" fillId="13" borderId="18" xfId="0" applyNumberFormat="1" applyFont="1" applyFill="1" applyBorder="1" applyAlignment="1">
      <alignment horizontal="center"/>
    </xf>
    <xf numFmtId="174" fontId="32" fillId="14" borderId="18" xfId="0" applyNumberFormat="1" applyFont="1" applyFill="1" applyBorder="1" applyAlignment="1">
      <alignment horizontal="center"/>
    </xf>
    <xf numFmtId="174" fontId="32" fillId="15" borderId="18" xfId="0" applyNumberFormat="1" applyFont="1" applyFill="1" applyBorder="1" applyAlignment="1">
      <alignment horizontal="center"/>
    </xf>
    <xf numFmtId="174" fontId="32" fillId="10" borderId="18" xfId="0" applyNumberFormat="1" applyFont="1" applyFill="1" applyBorder="1" applyAlignment="1">
      <alignment horizontal="center"/>
    </xf>
    <xf numFmtId="174" fontId="32" fillId="16" borderId="18" xfId="0" applyNumberFormat="1" applyFont="1" applyFill="1" applyBorder="1" applyAlignment="1">
      <alignment horizontal="center"/>
    </xf>
    <xf numFmtId="174" fontId="32" fillId="3" borderId="18" xfId="0" applyNumberFormat="1" applyFont="1" applyFill="1" applyBorder="1" applyAlignment="1">
      <alignment horizontal="center"/>
    </xf>
    <xf numFmtId="174" fontId="32" fillId="17" borderId="18" xfId="0" applyNumberFormat="1" applyFont="1" applyFill="1" applyBorder="1" applyAlignment="1">
      <alignment horizontal="center"/>
    </xf>
    <xf numFmtId="174" fontId="32" fillId="18" borderId="18" xfId="0" applyNumberFormat="1" applyFont="1" applyFill="1" applyBorder="1" applyAlignment="1">
      <alignment horizontal="center"/>
    </xf>
    <xf numFmtId="177" fontId="0" fillId="0" borderId="0" xfId="0" applyNumberFormat="1"/>
    <xf numFmtId="174" fontId="0" fillId="0" borderId="0" xfId="0" applyNumberFormat="1"/>
    <xf numFmtId="0" fontId="30" fillId="0" borderId="0" xfId="0" applyFont="1" applyAlignment="1">
      <alignment horizontal="right"/>
    </xf>
    <xf numFmtId="165" fontId="6" fillId="0" borderId="15" xfId="1" applyNumberFormat="1" applyFont="1" applyFill="1" applyBorder="1"/>
    <xf numFmtId="4" fontId="7" fillId="3" borderId="49" xfId="1" applyNumberFormat="1" applyFont="1" applyFill="1" applyBorder="1"/>
    <xf numFmtId="165" fontId="5" fillId="0" borderId="0" xfId="1" applyNumberFormat="1" applyFont="1" applyBorder="1" applyProtection="1"/>
    <xf numFmtId="165" fontId="5" fillId="0" borderId="15" xfId="1" applyNumberFormat="1" applyFont="1" applyBorder="1" applyProtection="1"/>
    <xf numFmtId="165" fontId="5" fillId="0" borderId="13" xfId="1" applyNumberFormat="1" applyFont="1" applyBorder="1" applyProtection="1"/>
    <xf numFmtId="165" fontId="5" fillId="0" borderId="16" xfId="1" applyNumberFormat="1" applyFont="1" applyBorder="1"/>
    <xf numFmtId="165" fontId="6" fillId="0" borderId="15" xfId="0" applyNumberFormat="1" applyFont="1" applyBorder="1"/>
    <xf numFmtId="176" fontId="6" fillId="0" borderId="15" xfId="1" applyNumberFormat="1" applyFont="1" applyBorder="1"/>
    <xf numFmtId="176" fontId="5" fillId="4" borderId="9" xfId="1" applyNumberFormat="1" applyFont="1" applyFill="1" applyBorder="1"/>
    <xf numFmtId="165" fontId="6" fillId="5" borderId="15" xfId="1" applyNumberFormat="1" applyFont="1" applyFill="1" applyBorder="1"/>
    <xf numFmtId="165" fontId="5" fillId="0" borderId="11" xfId="1" applyNumberFormat="1" applyFont="1" applyBorder="1"/>
    <xf numFmtId="165" fontId="5" fillId="0" borderId="17" xfId="1" applyNumberFormat="1" applyFont="1" applyBorder="1"/>
    <xf numFmtId="0" fontId="67" fillId="0" borderId="0" xfId="0" applyFont="1" applyAlignment="1">
      <alignment horizontal="center" vertical="center"/>
    </xf>
    <xf numFmtId="164" fontId="67" fillId="0" borderId="0" xfId="0" applyNumberFormat="1" applyFont="1" applyAlignment="1">
      <alignment vertical="center"/>
    </xf>
    <xf numFmtId="165" fontId="6" fillId="0" borderId="9" xfId="1" applyNumberFormat="1" applyFont="1" applyFill="1" applyBorder="1"/>
    <xf numFmtId="169" fontId="67" fillId="0" borderId="9" xfId="0" applyNumberFormat="1" applyFont="1" applyBorder="1" applyAlignment="1">
      <alignment horizontal="center" vertical="center" wrapText="1"/>
    </xf>
    <xf numFmtId="3" fontId="41" fillId="0" borderId="9" xfId="0" applyNumberFormat="1" applyFont="1" applyBorder="1" applyAlignment="1">
      <alignment horizontal="left" vertical="center"/>
    </xf>
    <xf numFmtId="0" fontId="67" fillId="0" borderId="24" xfId="0" applyFont="1" applyBorder="1" applyAlignment="1">
      <alignment vertical="center" wrapText="1"/>
    </xf>
    <xf numFmtId="0" fontId="67" fillId="0" borderId="38" xfId="0" applyFont="1" applyBorder="1" applyAlignment="1">
      <alignment vertical="center" wrapText="1"/>
    </xf>
    <xf numFmtId="0" fontId="41" fillId="0" borderId="38" xfId="0" applyFont="1" applyBorder="1" applyAlignment="1">
      <alignment vertical="center"/>
    </xf>
    <xf numFmtId="0" fontId="67" fillId="0" borderId="25" xfId="0" applyFont="1" applyBorder="1" applyAlignment="1">
      <alignment vertical="center"/>
    </xf>
    <xf numFmtId="0" fontId="67" fillId="0" borderId="26" xfId="0" applyFont="1" applyBorder="1" applyAlignment="1">
      <alignment horizontal="center" vertical="center"/>
    </xf>
    <xf numFmtId="0" fontId="41" fillId="7" borderId="27" xfId="0" applyFont="1" applyFill="1" applyBorder="1" applyAlignment="1">
      <alignment vertical="center"/>
    </xf>
    <xf numFmtId="0" fontId="41" fillId="6" borderId="27" xfId="0" applyFont="1" applyFill="1" applyBorder="1" applyAlignment="1">
      <alignment vertical="center"/>
    </xf>
    <xf numFmtId="3" fontId="41" fillId="0" borderId="39" xfId="0" applyNumberFormat="1" applyFont="1" applyBorder="1" applyAlignment="1">
      <alignment horizontal="left" vertical="center"/>
    </xf>
    <xf numFmtId="0" fontId="41" fillId="6" borderId="29" xfId="0" applyFont="1" applyFill="1" applyBorder="1" applyAlignment="1">
      <alignment vertical="center"/>
    </xf>
    <xf numFmtId="0" fontId="41" fillId="0" borderId="25" xfId="0" applyFont="1" applyBorder="1" applyAlignment="1">
      <alignment vertical="center"/>
    </xf>
    <xf numFmtId="4" fontId="41" fillId="7" borderId="27" xfId="0" applyNumberFormat="1" applyFont="1" applyFill="1" applyBorder="1" applyAlignment="1">
      <alignment horizontal="left" vertical="center"/>
    </xf>
    <xf numFmtId="0" fontId="41" fillId="3" borderId="27" xfId="0" applyFont="1" applyFill="1" applyBorder="1" applyAlignment="1" applyProtection="1">
      <alignment horizontal="left" vertical="center"/>
      <protection locked="0"/>
    </xf>
    <xf numFmtId="0" fontId="41" fillId="3" borderId="29" xfId="0" applyFont="1" applyFill="1" applyBorder="1" applyAlignment="1" applyProtection="1">
      <alignment horizontal="left" vertical="center"/>
      <protection locked="0"/>
    </xf>
    <xf numFmtId="165" fontId="6" fillId="3" borderId="39" xfId="1" applyNumberFormat="1" applyFont="1" applyFill="1" applyBorder="1" applyProtection="1">
      <protection locked="0"/>
    </xf>
    <xf numFmtId="0" fontId="64" fillId="0" borderId="0" xfId="0" applyFont="1" applyAlignment="1" applyProtection="1">
      <alignment horizontal="right"/>
      <protection locked="0"/>
    </xf>
    <xf numFmtId="0" fontId="63" fillId="0" borderId="0" xfId="0" applyFont="1" applyProtection="1">
      <protection locked="0"/>
    </xf>
    <xf numFmtId="0" fontId="64" fillId="6" borderId="58" xfId="0" applyFont="1" applyFill="1" applyBorder="1" applyAlignment="1">
      <alignment horizontal="left" wrapText="1"/>
    </xf>
    <xf numFmtId="0" fontId="64" fillId="6" borderId="60" xfId="0" applyFont="1" applyFill="1" applyBorder="1" applyAlignment="1">
      <alignment horizontal="center" wrapText="1"/>
    </xf>
    <xf numFmtId="0" fontId="64" fillId="6" borderId="59" xfId="0" applyFont="1" applyFill="1" applyBorder="1" applyAlignment="1">
      <alignment horizontal="center" wrapText="1"/>
    </xf>
    <xf numFmtId="165" fontId="6" fillId="3" borderId="38" xfId="1" applyNumberFormat="1" applyFont="1" applyFill="1" applyBorder="1" applyProtection="1">
      <protection locked="0"/>
    </xf>
    <xf numFmtId="0" fontId="63" fillId="0" borderId="17" xfId="0" applyFont="1" applyBorder="1" applyProtection="1">
      <protection locked="0"/>
    </xf>
    <xf numFmtId="0" fontId="85" fillId="0" borderId="17" xfId="0" applyFont="1" applyBorder="1" applyAlignment="1" applyProtection="1">
      <alignment horizontal="right"/>
      <protection locked="0"/>
    </xf>
    <xf numFmtId="49" fontId="85" fillId="0" borderId="17" xfId="0" applyNumberFormat="1" applyFont="1" applyBorder="1" applyAlignment="1">
      <alignment horizontal="right"/>
    </xf>
    <xf numFmtId="0" fontId="63" fillId="0" borderId="1" xfId="0" applyFont="1" applyBorder="1" applyAlignment="1" applyProtection="1">
      <alignment wrapText="1"/>
      <protection locked="0"/>
    </xf>
    <xf numFmtId="0" fontId="63" fillId="0" borderId="2" xfId="0" applyFont="1" applyBorder="1" applyProtection="1">
      <protection locked="0"/>
    </xf>
    <xf numFmtId="164" fontId="63" fillId="0" borderId="2" xfId="1" applyNumberFormat="1" applyFont="1" applyFill="1" applyBorder="1" applyProtection="1">
      <protection locked="0"/>
    </xf>
    <xf numFmtId="0" fontId="63" fillId="0" borderId="4" xfId="0" applyFont="1" applyBorder="1"/>
    <xf numFmtId="0" fontId="64" fillId="0" borderId="3" xfId="0" applyFont="1" applyBorder="1" applyAlignment="1" applyProtection="1">
      <alignment horizontal="left"/>
      <protection locked="0"/>
    </xf>
    <xf numFmtId="0" fontId="63" fillId="0" borderId="5" xfId="0" applyFont="1" applyBorder="1"/>
    <xf numFmtId="0" fontId="63" fillId="0" borderId="3" xfId="0" applyFont="1" applyBorder="1" applyAlignment="1" applyProtection="1">
      <alignment wrapText="1"/>
      <protection locked="0"/>
    </xf>
    <xf numFmtId="0" fontId="64" fillId="0" borderId="0" xfId="0" applyFont="1" applyAlignment="1" applyProtection="1">
      <alignment horizontal="center" wrapText="1"/>
      <protection locked="0"/>
    </xf>
    <xf numFmtId="0" fontId="64" fillId="0" borderId="3" xfId="0" applyFont="1" applyBorder="1" applyAlignment="1" applyProtection="1">
      <alignment horizontal="right" wrapText="1"/>
      <protection locked="0"/>
    </xf>
    <xf numFmtId="49" fontId="85" fillId="0" borderId="5" xfId="0" applyNumberFormat="1" applyFont="1" applyBorder="1" applyAlignment="1">
      <alignment horizontal="right"/>
    </xf>
    <xf numFmtId="0" fontId="63" fillId="0" borderId="3" xfId="0" applyFont="1" applyBorder="1"/>
    <xf numFmtId="0" fontId="63" fillId="0" borderId="6" xfId="0" applyFont="1" applyBorder="1"/>
    <xf numFmtId="0" fontId="63" fillId="0" borderId="19" xfId="0" applyFont="1" applyBorder="1"/>
    <xf numFmtId="8" fontId="64" fillId="0" borderId="0" xfId="1" applyNumberFormat="1" applyFont="1" applyFill="1" applyBorder="1" applyProtection="1"/>
    <xf numFmtId="0" fontId="63" fillId="30" borderId="24" xfId="0" applyFont="1" applyFill="1" applyBorder="1" applyProtection="1">
      <protection locked="0"/>
    </xf>
    <xf numFmtId="0" fontId="63" fillId="30" borderId="26" xfId="0" applyFont="1" applyFill="1" applyBorder="1" applyProtection="1">
      <protection locked="0"/>
    </xf>
    <xf numFmtId="0" fontId="63" fillId="3" borderId="9" xfId="0" applyFont="1" applyFill="1" applyBorder="1" applyProtection="1">
      <protection locked="0"/>
    </xf>
    <xf numFmtId="0" fontId="63" fillId="3" borderId="27" xfId="0" applyFont="1" applyFill="1" applyBorder="1" applyProtection="1">
      <protection locked="0"/>
    </xf>
    <xf numFmtId="0" fontId="63" fillId="30" borderId="28" xfId="0" applyFont="1" applyFill="1" applyBorder="1" applyProtection="1">
      <protection locked="0"/>
    </xf>
    <xf numFmtId="0" fontId="63" fillId="3" borderId="39" xfId="0" applyFont="1" applyFill="1" applyBorder="1" applyProtection="1">
      <protection locked="0"/>
    </xf>
    <xf numFmtId="0" fontId="63" fillId="3" borderId="29" xfId="0" applyFont="1" applyFill="1" applyBorder="1" applyProtection="1">
      <protection locked="0"/>
    </xf>
    <xf numFmtId="0" fontId="64" fillId="0" borderId="0" xfId="0" applyFont="1" applyAlignment="1" applyProtection="1">
      <alignment horizontal="left" wrapText="1"/>
      <protection locked="0"/>
    </xf>
    <xf numFmtId="165" fontId="6" fillId="32" borderId="15" xfId="1" applyNumberFormat="1" applyFont="1" applyFill="1" applyBorder="1"/>
    <xf numFmtId="165" fontId="6" fillId="32" borderId="9" xfId="1" applyNumberFormat="1" applyFont="1" applyFill="1" applyBorder="1" applyProtection="1"/>
    <xf numFmtId="49" fontId="4" fillId="32" borderId="0" xfId="0" applyNumberFormat="1" applyFont="1" applyFill="1"/>
    <xf numFmtId="0" fontId="90" fillId="27" borderId="1" xfId="0" applyFont="1" applyFill="1" applyBorder="1"/>
    <xf numFmtId="0" fontId="40" fillId="27" borderId="2" xfId="0" applyFont="1" applyFill="1" applyBorder="1"/>
    <xf numFmtId="0" fontId="89" fillId="27" borderId="2" xfId="0" applyFont="1" applyFill="1" applyBorder="1"/>
    <xf numFmtId="0" fontId="91" fillId="27" borderId="4" xfId="0" applyFont="1" applyFill="1" applyBorder="1" applyAlignment="1">
      <alignment horizontal="center"/>
    </xf>
    <xf numFmtId="0" fontId="90" fillId="27" borderId="3" xfId="0" applyFont="1" applyFill="1" applyBorder="1"/>
    <xf numFmtId="0" fontId="89" fillId="27" borderId="5" xfId="0" applyFont="1" applyFill="1" applyBorder="1"/>
    <xf numFmtId="0" fontId="61" fillId="27" borderId="3" xfId="0" applyFont="1" applyFill="1" applyBorder="1"/>
    <xf numFmtId="0" fontId="61" fillId="27" borderId="5" xfId="0" applyFont="1" applyFill="1" applyBorder="1"/>
    <xf numFmtId="0" fontId="61" fillId="27" borderId="6" xfId="0" applyFont="1" applyFill="1" applyBorder="1"/>
    <xf numFmtId="0" fontId="61" fillId="27" borderId="7" xfId="0" applyFont="1" applyFill="1" applyBorder="1"/>
    <xf numFmtId="0" fontId="61" fillId="27" borderId="19" xfId="0" applyFont="1" applyFill="1" applyBorder="1"/>
    <xf numFmtId="0" fontId="65" fillId="7" borderId="1" xfId="0" applyFont="1" applyFill="1" applyBorder="1"/>
    <xf numFmtId="0" fontId="65" fillId="7" borderId="2" xfId="0" applyFont="1" applyFill="1" applyBorder="1" applyAlignment="1">
      <alignment horizontal="left"/>
    </xf>
    <xf numFmtId="14" fontId="65" fillId="3" borderId="2" xfId="0" applyNumberFormat="1" applyFont="1" applyFill="1" applyBorder="1" applyAlignment="1" applyProtection="1">
      <alignment horizontal="left"/>
      <protection locked="0"/>
    </xf>
    <xf numFmtId="0" fontId="65" fillId="7" borderId="4" xfId="0" applyFont="1" applyFill="1" applyBorder="1" applyAlignment="1">
      <alignment horizontal="justify"/>
    </xf>
    <xf numFmtId="0" fontId="65" fillId="7" borderId="3" xfId="0" applyFont="1" applyFill="1" applyBorder="1"/>
    <xf numFmtId="0" fontId="65" fillId="7" borderId="0" xfId="0" applyFont="1" applyFill="1" applyAlignment="1">
      <alignment horizontal="left"/>
    </xf>
    <xf numFmtId="0" fontId="65" fillId="3" borderId="68" xfId="0" applyFont="1" applyFill="1" applyBorder="1" applyAlignment="1" applyProtection="1">
      <alignment horizontal="left"/>
      <protection locked="0"/>
    </xf>
    <xf numFmtId="0" fontId="65" fillId="7" borderId="5" xfId="0" applyFont="1" applyFill="1" applyBorder="1" applyAlignment="1">
      <alignment horizontal="justify"/>
    </xf>
    <xf numFmtId="0" fontId="65" fillId="7" borderId="0" xfId="0" applyFont="1" applyFill="1" applyAlignment="1">
      <alignment horizontal="right"/>
    </xf>
    <xf numFmtId="0" fontId="0" fillId="7" borderId="5" xfId="0" applyFill="1" applyBorder="1"/>
    <xf numFmtId="0" fontId="65" fillId="7" borderId="68" xfId="0" applyFont="1" applyFill="1" applyBorder="1" applyAlignment="1">
      <alignment horizontal="left"/>
    </xf>
    <xf numFmtId="0" fontId="0" fillId="7" borderId="6" xfId="0" applyFill="1" applyBorder="1"/>
    <xf numFmtId="0" fontId="65" fillId="7" borderId="7" xfId="0" applyFont="1" applyFill="1" applyBorder="1" applyAlignment="1">
      <alignment horizontal="right"/>
    </xf>
    <xf numFmtId="0" fontId="65" fillId="7" borderId="19" xfId="0" applyFont="1" applyFill="1" applyBorder="1" applyAlignment="1">
      <alignment horizontal="justify"/>
    </xf>
    <xf numFmtId="14" fontId="65" fillId="3" borderId="0" xfId="0" applyNumberFormat="1" applyFont="1" applyFill="1" applyAlignment="1" applyProtection="1">
      <alignment horizontal="left"/>
      <protection locked="0"/>
    </xf>
    <xf numFmtId="14" fontId="32" fillId="0" borderId="9" xfId="0" applyNumberFormat="1" applyFont="1" applyBorder="1" applyAlignment="1">
      <alignment horizontal="center" vertical="center" wrapText="1"/>
    </xf>
    <xf numFmtId="0" fontId="40" fillId="27" borderId="0" xfId="0" applyFont="1" applyFill="1"/>
    <xf numFmtId="0" fontId="89" fillId="27" borderId="0" xfId="0" applyFont="1" applyFill="1"/>
    <xf numFmtId="0" fontId="64" fillId="7" borderId="0" xfId="0" applyFont="1" applyFill="1" applyAlignment="1">
      <alignment horizontal="centerContinuous"/>
    </xf>
    <xf numFmtId="0" fontId="58" fillId="7" borderId="25" xfId="0" applyFont="1" applyFill="1" applyBorder="1" applyAlignment="1" applyProtection="1">
      <alignment horizontal="center" vertical="top" wrapText="1"/>
      <protection locked="0"/>
    </xf>
    <xf numFmtId="43" fontId="41" fillId="3" borderId="9" xfId="0" applyNumberFormat="1" applyFont="1" applyFill="1" applyBorder="1" applyAlignment="1" applyProtection="1">
      <alignment horizontal="left" vertical="center"/>
      <protection locked="0"/>
    </xf>
    <xf numFmtId="43" fontId="41" fillId="3" borderId="39" xfId="0" applyNumberFormat="1" applyFont="1" applyFill="1" applyBorder="1" applyAlignment="1" applyProtection="1">
      <alignment horizontal="left" vertical="center"/>
      <protection locked="0"/>
    </xf>
    <xf numFmtId="0" fontId="0" fillId="4" borderId="28" xfId="0" applyFill="1" applyBorder="1" applyAlignment="1" applyProtection="1">
      <alignment horizontal="center" vertical="center"/>
      <protection locked="0"/>
    </xf>
    <xf numFmtId="0" fontId="59" fillId="3" borderId="27" xfId="0" applyFont="1" applyFill="1" applyBorder="1" applyAlignment="1" applyProtection="1">
      <alignment horizontal="center" vertical="center"/>
      <protection locked="0"/>
    </xf>
    <xf numFmtId="14" fontId="0" fillId="3" borderId="27" xfId="0" applyNumberFormat="1"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4" fillId="27" borderId="2" xfId="0" applyFont="1" applyFill="1" applyBorder="1"/>
    <xf numFmtId="0" fontId="69" fillId="27" borderId="2" xfId="0" applyFont="1" applyFill="1" applyBorder="1"/>
    <xf numFmtId="0" fontId="69" fillId="27" borderId="0" xfId="0" applyFont="1" applyFill="1"/>
    <xf numFmtId="0" fontId="69" fillId="27" borderId="7" xfId="0" applyFont="1" applyFill="1" applyBorder="1"/>
    <xf numFmtId="0" fontId="70" fillId="27" borderId="0" xfId="0" applyFont="1" applyFill="1"/>
    <xf numFmtId="0" fontId="59" fillId="23" borderId="8" xfId="0" applyFont="1" applyFill="1" applyBorder="1" applyAlignment="1" applyProtection="1">
      <alignment horizontal="left" vertical="top" wrapText="1"/>
      <protection locked="0"/>
    </xf>
    <xf numFmtId="0" fontId="59" fillId="23" borderId="14" xfId="0" applyFont="1" applyFill="1" applyBorder="1" applyAlignment="1" applyProtection="1">
      <alignment horizontal="left" vertical="top" wrapText="1"/>
      <protection locked="0"/>
    </xf>
    <xf numFmtId="0" fontId="60" fillId="23" borderId="8" xfId="0" applyFont="1" applyFill="1" applyBorder="1" applyAlignment="1" applyProtection="1">
      <alignment horizontal="left" vertical="center"/>
      <protection locked="0"/>
    </xf>
    <xf numFmtId="0" fontId="60" fillId="23" borderId="14" xfId="0" applyFont="1" applyFill="1" applyBorder="1" applyAlignment="1" applyProtection="1">
      <alignment horizontal="left" vertical="center"/>
      <protection locked="0"/>
    </xf>
    <xf numFmtId="0" fontId="59" fillId="4" borderId="8" xfId="0" applyFont="1" applyFill="1" applyBorder="1" applyAlignment="1" applyProtection="1">
      <alignment horizontal="center" vertical="center"/>
      <protection locked="0"/>
    </xf>
    <xf numFmtId="0" fontId="59" fillId="4" borderId="14" xfId="0" applyFont="1" applyFill="1" applyBorder="1" applyAlignment="1" applyProtection="1">
      <alignment horizontal="center" vertical="center"/>
      <protection locked="0"/>
    </xf>
    <xf numFmtId="0" fontId="59" fillId="4" borderId="69" xfId="0" applyFont="1" applyFill="1" applyBorder="1" applyAlignment="1" applyProtection="1">
      <alignment horizontal="center" vertical="center"/>
      <protection locked="0"/>
    </xf>
    <xf numFmtId="0" fontId="59" fillId="4" borderId="62" xfId="0" applyFont="1" applyFill="1" applyBorder="1" applyAlignment="1" applyProtection="1">
      <alignment horizontal="center" vertical="center"/>
      <protection locked="0"/>
    </xf>
    <xf numFmtId="0" fontId="5" fillId="0" borderId="0" xfId="0" applyFont="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9" fillId="23" borderId="8" xfId="0" quotePrefix="1" applyFont="1" applyFill="1" applyBorder="1" applyAlignment="1" applyProtection="1">
      <alignment horizontal="left" vertical="top" wrapText="1"/>
      <protection locked="0"/>
    </xf>
    <xf numFmtId="0" fontId="59" fillId="23" borderId="14" xfId="0" quotePrefix="1" applyFont="1" applyFill="1" applyBorder="1" applyAlignment="1" applyProtection="1">
      <alignment horizontal="left" vertical="top" wrapText="1"/>
      <protection locked="0"/>
    </xf>
    <xf numFmtId="0" fontId="58" fillId="7" borderId="57" xfId="0" applyFont="1" applyFill="1" applyBorder="1" applyAlignment="1" applyProtection="1">
      <alignment horizontal="center" vertical="top"/>
      <protection locked="0"/>
    </xf>
    <xf numFmtId="0" fontId="58" fillId="7" borderId="67" xfId="0" applyFont="1" applyFill="1" applyBorder="1" applyAlignment="1" applyProtection="1">
      <alignment horizontal="center" vertical="top"/>
      <protection locked="0"/>
    </xf>
    <xf numFmtId="0" fontId="59" fillId="23" borderId="8" xfId="0" applyFont="1" applyFill="1" applyBorder="1" applyAlignment="1" applyProtection="1">
      <alignment horizontal="left" vertical="top"/>
      <protection locked="0"/>
    </xf>
    <xf numFmtId="0" fontId="59" fillId="23" borderId="14" xfId="0" applyFont="1" applyFill="1" applyBorder="1" applyAlignment="1" applyProtection="1">
      <alignment horizontal="left" vertical="top"/>
      <protection locked="0"/>
    </xf>
    <xf numFmtId="0" fontId="59" fillId="23" borderId="8" xfId="0" quotePrefix="1" applyFont="1" applyFill="1" applyBorder="1" applyAlignment="1" applyProtection="1">
      <alignment horizontal="left" vertical="center"/>
      <protection locked="0"/>
    </xf>
    <xf numFmtId="0" fontId="59" fillId="23" borderId="14" xfId="0" quotePrefix="1" applyFont="1" applyFill="1" applyBorder="1" applyAlignment="1" applyProtection="1">
      <alignment horizontal="left" vertical="center"/>
      <protection locked="0"/>
    </xf>
    <xf numFmtId="0" fontId="59" fillId="23" borderId="8" xfId="0" quotePrefix="1" applyFont="1" applyFill="1" applyBorder="1" applyAlignment="1" applyProtection="1">
      <alignment horizontal="left" vertical="top"/>
      <protection locked="0"/>
    </xf>
    <xf numFmtId="0" fontId="59" fillId="23" borderId="14" xfId="0" quotePrefix="1" applyFont="1" applyFill="1" applyBorder="1" applyAlignment="1" applyProtection="1">
      <alignment horizontal="left" vertical="top"/>
      <protection locked="0"/>
    </xf>
    <xf numFmtId="0" fontId="60" fillId="23" borderId="8" xfId="0" applyFont="1" applyFill="1" applyBorder="1" applyAlignment="1" applyProtection="1">
      <alignment horizontal="left" vertical="center" wrapText="1"/>
      <protection locked="0"/>
    </xf>
    <xf numFmtId="0" fontId="60" fillId="23" borderId="14" xfId="0" applyFont="1" applyFill="1" applyBorder="1" applyAlignment="1" applyProtection="1">
      <alignment horizontal="left" vertical="center" wrapText="1"/>
      <protection locked="0"/>
    </xf>
    <xf numFmtId="0" fontId="10" fillId="0" borderId="17" xfId="0" applyFont="1" applyBorder="1" applyAlignment="1" applyProtection="1">
      <alignment horizontal="center"/>
      <protection locked="0"/>
    </xf>
    <xf numFmtId="14" fontId="10" fillId="0" borderId="17" xfId="0" applyNumberFormat="1" applyFont="1" applyBorder="1" applyAlignment="1" applyProtection="1">
      <alignment horizontal="center"/>
      <protection locked="0"/>
    </xf>
    <xf numFmtId="4" fontId="5" fillId="3" borderId="9" xfId="1" applyNumberFormat="1" applyFont="1" applyFill="1" applyBorder="1" applyAlignment="1" applyProtection="1">
      <alignment horizontal="center" wrapText="1"/>
      <protection locked="0"/>
    </xf>
    <xf numFmtId="4" fontId="5" fillId="3" borderId="27" xfId="1" applyNumberFormat="1" applyFont="1" applyFill="1" applyBorder="1" applyAlignment="1" applyProtection="1">
      <alignment horizontal="center" wrapText="1"/>
      <protection locked="0"/>
    </xf>
    <xf numFmtId="0" fontId="5" fillId="0" borderId="0" xfId="0" applyFont="1" applyAlignment="1" applyProtection="1">
      <alignment horizontal="left" wrapText="1"/>
      <protection locked="0"/>
    </xf>
    <xf numFmtId="0" fontId="10" fillId="0" borderId="17" xfId="0" applyFont="1" applyBorder="1" applyAlignment="1" applyProtection="1">
      <alignment horizontal="right"/>
      <protection locked="0"/>
    </xf>
    <xf numFmtId="0" fontId="5" fillId="4" borderId="51" xfId="0" applyFont="1" applyFill="1" applyBorder="1"/>
    <xf numFmtId="0" fontId="5" fillId="4" borderId="14" xfId="0" applyFont="1" applyFill="1" applyBorder="1"/>
    <xf numFmtId="0" fontId="61" fillId="27" borderId="1" xfId="0" applyFont="1" applyFill="1" applyBorder="1" applyAlignment="1">
      <alignment wrapText="1"/>
    </xf>
    <xf numFmtId="0" fontId="62" fillId="27" borderId="2" xfId="0" applyFont="1" applyFill="1" applyBorder="1"/>
    <xf numFmtId="0" fontId="3" fillId="0" borderId="3" xfId="0" applyFont="1" applyBorder="1" applyAlignment="1">
      <alignment horizontal="center"/>
    </xf>
    <xf numFmtId="0" fontId="3" fillId="0" borderId="0" xfId="0" applyFont="1" applyAlignment="1">
      <alignment horizontal="center"/>
    </xf>
    <xf numFmtId="0" fontId="69" fillId="0" borderId="0" xfId="0" applyFont="1" applyAlignment="1">
      <alignment horizontal="center"/>
    </xf>
    <xf numFmtId="0" fontId="5" fillId="4" borderId="20" xfId="0" applyFont="1" applyFill="1" applyBorder="1"/>
    <xf numFmtId="0" fontId="46" fillId="21" borderId="9" xfId="0" applyFont="1" applyFill="1" applyBorder="1" applyAlignment="1">
      <alignment horizontal="center" vertical="center"/>
    </xf>
    <xf numFmtId="0" fontId="46" fillId="21" borderId="9" xfId="0" applyFont="1" applyFill="1" applyBorder="1" applyAlignment="1">
      <alignment horizontal="center" vertical="center" wrapText="1"/>
    </xf>
    <xf numFmtId="170" fontId="31" fillId="15" borderId="8" xfId="0" applyNumberFormat="1" applyFont="1" applyFill="1" applyBorder="1" applyAlignment="1">
      <alignment horizontal="center" vertical="center" wrapText="1"/>
    </xf>
    <xf numFmtId="170" fontId="31" fillId="15" borderId="16" xfId="0" applyNumberFormat="1" applyFont="1" applyFill="1" applyBorder="1" applyAlignment="1">
      <alignment horizontal="center" vertical="center" wrapText="1"/>
    </xf>
    <xf numFmtId="170" fontId="31" fillId="15" borderId="14"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6" borderId="9" xfId="0" applyFont="1" applyFill="1" applyBorder="1" applyAlignment="1">
      <alignment horizontal="center"/>
    </xf>
    <xf numFmtId="0" fontId="32" fillId="3" borderId="9" xfId="0" applyFont="1" applyFill="1" applyBorder="1" applyAlignment="1">
      <alignment horizontal="center"/>
    </xf>
    <xf numFmtId="0" fontId="31" fillId="10" borderId="8" xfId="0" applyFont="1" applyFill="1" applyBorder="1" applyAlignment="1">
      <alignment horizontal="center" vertical="center" wrapText="1"/>
    </xf>
    <xf numFmtId="0" fontId="31" fillId="10" borderId="16" xfId="0" applyFont="1" applyFill="1" applyBorder="1" applyAlignment="1">
      <alignment horizontal="center" vertical="center" wrapText="1"/>
    </xf>
    <xf numFmtId="0" fontId="31" fillId="10" borderId="14" xfId="0" applyFont="1" applyFill="1" applyBorder="1" applyAlignment="1">
      <alignment horizontal="center" vertical="center" wrapText="1"/>
    </xf>
    <xf numFmtId="170" fontId="31" fillId="9" borderId="8" xfId="0" applyNumberFormat="1" applyFont="1" applyFill="1" applyBorder="1" applyAlignment="1">
      <alignment horizontal="center" vertical="center" wrapText="1"/>
    </xf>
    <xf numFmtId="170" fontId="31" fillId="9" borderId="16" xfId="0" applyNumberFormat="1" applyFont="1" applyFill="1" applyBorder="1" applyAlignment="1">
      <alignment horizontal="center" vertical="center" wrapText="1"/>
    </xf>
    <xf numFmtId="170" fontId="31" fillId="9" borderId="14" xfId="0" applyNumberFormat="1" applyFont="1" applyFill="1" applyBorder="1" applyAlignment="1">
      <alignment horizontal="center" vertical="center" wrapText="1"/>
    </xf>
    <xf numFmtId="170" fontId="31" fillId="12" borderId="8" xfId="0" applyNumberFormat="1" applyFont="1" applyFill="1" applyBorder="1" applyAlignment="1">
      <alignment horizontal="center" vertical="center" wrapText="1"/>
    </xf>
    <xf numFmtId="170" fontId="31" fillId="12" borderId="16" xfId="0" applyNumberFormat="1" applyFont="1" applyFill="1" applyBorder="1" applyAlignment="1">
      <alignment horizontal="center" vertical="center" wrapText="1"/>
    </xf>
    <xf numFmtId="170" fontId="31" fillId="12" borderId="14" xfId="0" applyNumberFormat="1" applyFont="1" applyFill="1" applyBorder="1" applyAlignment="1">
      <alignment horizontal="center" vertical="center" wrapText="1"/>
    </xf>
    <xf numFmtId="170" fontId="31" fillId="2" borderId="8" xfId="0" applyNumberFormat="1" applyFont="1" applyFill="1" applyBorder="1" applyAlignment="1">
      <alignment horizontal="center" vertical="center" wrapText="1"/>
    </xf>
    <xf numFmtId="170" fontId="31" fillId="2" borderId="16" xfId="0" applyNumberFormat="1" applyFont="1" applyFill="1" applyBorder="1" applyAlignment="1">
      <alignment horizontal="center" vertical="center" wrapText="1"/>
    </xf>
    <xf numFmtId="170" fontId="31" fillId="2" borderId="14" xfId="0" applyNumberFormat="1" applyFont="1" applyFill="1" applyBorder="1" applyAlignment="1">
      <alignment horizontal="center" vertical="center" wrapText="1"/>
    </xf>
    <xf numFmtId="170" fontId="31" fillId="13" borderId="9" xfId="0" applyNumberFormat="1" applyFont="1" applyFill="1" applyBorder="1" applyAlignment="1">
      <alignment horizontal="center" vertical="center" wrapText="1"/>
    </xf>
    <xf numFmtId="170" fontId="31" fillId="14" borderId="8" xfId="0" applyNumberFormat="1" applyFont="1" applyFill="1" applyBorder="1" applyAlignment="1">
      <alignment horizontal="center" vertical="center" wrapText="1"/>
    </xf>
    <xf numFmtId="170" fontId="31" fillId="14" borderId="16" xfId="0" applyNumberFormat="1" applyFont="1" applyFill="1" applyBorder="1" applyAlignment="1">
      <alignment horizontal="center" vertical="center" wrapText="1"/>
    </xf>
    <xf numFmtId="170" fontId="31" fillId="14" borderId="14" xfId="0" applyNumberFormat="1" applyFont="1" applyFill="1" applyBorder="1" applyAlignment="1">
      <alignment horizontal="center" vertical="center" wrapText="1"/>
    </xf>
    <xf numFmtId="0" fontId="70" fillId="27" borderId="3" xfId="0" applyFont="1" applyFill="1" applyBorder="1" applyAlignment="1">
      <alignment horizontal="left" wrapText="1"/>
    </xf>
    <xf numFmtId="0" fontId="70" fillId="27" borderId="0" xfId="0" applyFont="1" applyFill="1" applyAlignment="1">
      <alignment horizontal="left" wrapText="1"/>
    </xf>
    <xf numFmtId="0" fontId="67" fillId="0" borderId="67" xfId="0" applyFont="1" applyBorder="1" applyAlignment="1">
      <alignment horizontal="center" vertical="center" wrapText="1"/>
    </xf>
    <xf numFmtId="0" fontId="67" fillId="0" borderId="38" xfId="0" applyFont="1" applyBorder="1" applyAlignment="1">
      <alignment horizontal="center" vertical="center" wrapText="1"/>
    </xf>
    <xf numFmtId="43" fontId="34" fillId="0" borderId="30" xfId="1" applyFont="1" applyBorder="1" applyAlignment="1">
      <alignment horizontal="left"/>
    </xf>
    <xf numFmtId="43" fontId="0" fillId="0" borderId="40" xfId="1" applyFont="1" applyBorder="1" applyAlignment="1">
      <alignment horizontal="center"/>
    </xf>
    <xf numFmtId="43" fontId="0" fillId="0" borderId="33" xfId="1" applyFont="1" applyBorder="1" applyAlignment="1">
      <alignment horizontal="center"/>
    </xf>
    <xf numFmtId="43" fontId="0" fillId="0" borderId="25" xfId="1" applyFont="1" applyBorder="1" applyAlignment="1">
      <alignment horizontal="center"/>
    </xf>
    <xf numFmtId="43" fontId="0" fillId="0" borderId="27" xfId="1" applyFont="1" applyBorder="1" applyAlignment="1">
      <alignment horizontal="center"/>
    </xf>
    <xf numFmtId="43" fontId="0" fillId="0" borderId="0" xfId="1" applyFont="1" applyAlignment="1">
      <alignment horizontal="center"/>
    </xf>
    <xf numFmtId="43" fontId="0" fillId="0" borderId="24" xfId="1" applyFont="1" applyBorder="1" applyAlignment="1">
      <alignment horizontal="center"/>
    </xf>
    <xf numFmtId="43" fontId="0" fillId="0" borderId="26" xfId="1" applyFont="1" applyBorder="1" applyAlignment="1">
      <alignment horizontal="center"/>
    </xf>
    <xf numFmtId="43" fontId="0" fillId="0" borderId="38" xfId="1" applyFont="1" applyBorder="1" applyAlignment="1">
      <alignment horizontal="center"/>
    </xf>
    <xf numFmtId="43" fontId="0" fillId="0" borderId="9" xfId="1" applyFont="1" applyBorder="1" applyAlignment="1">
      <alignment horizontal="center"/>
    </xf>
    <xf numFmtId="0" fontId="28" fillId="0" borderId="0" xfId="0" applyFont="1" applyAlignment="1">
      <alignment horizontal="left"/>
    </xf>
    <xf numFmtId="174" fontId="76" fillId="0" borderId="9" xfId="0" applyNumberFormat="1" applyFont="1" applyBorder="1" applyAlignment="1">
      <alignment horizontal="center"/>
    </xf>
    <xf numFmtId="40" fontId="67" fillId="6" borderId="31" xfId="0" applyNumberFormat="1" applyFont="1" applyFill="1" applyBorder="1" applyAlignment="1">
      <alignment horizontal="center" vertical="center" wrapText="1"/>
    </xf>
    <xf numFmtId="40" fontId="67" fillId="6" borderId="32" xfId="0" applyNumberFormat="1" applyFont="1" applyFill="1" applyBorder="1" applyAlignment="1">
      <alignment horizontal="center" vertical="center" wrapText="1"/>
    </xf>
    <xf numFmtId="40" fontId="67" fillId="6" borderId="34" xfId="0" applyNumberFormat="1" applyFont="1" applyFill="1" applyBorder="1" applyAlignment="1">
      <alignment horizontal="center" vertical="center" wrapText="1"/>
    </xf>
    <xf numFmtId="0" fontId="39" fillId="25" borderId="58" xfId="0" applyFont="1" applyFill="1" applyBorder="1" applyAlignment="1">
      <alignment horizontal="center" vertical="center" wrapText="1"/>
    </xf>
    <xf numFmtId="0" fontId="39" fillId="25" borderId="46" xfId="0" applyFont="1" applyFill="1" applyBorder="1" applyAlignment="1">
      <alignment horizontal="center" vertical="center" wrapText="1"/>
    </xf>
    <xf numFmtId="0" fontId="39" fillId="25" borderId="59" xfId="0" applyFont="1" applyFill="1" applyBorder="1" applyAlignment="1">
      <alignment horizontal="center" vertical="center" wrapText="1"/>
    </xf>
    <xf numFmtId="0" fontId="39" fillId="25" borderId="47" xfId="0" applyFont="1" applyFill="1" applyBorder="1" applyAlignment="1">
      <alignment horizontal="center" vertical="center" wrapText="1"/>
    </xf>
    <xf numFmtId="0" fontId="39" fillId="25" borderId="1" xfId="0" applyFont="1" applyFill="1" applyBorder="1" applyAlignment="1">
      <alignment horizontal="center" vertical="center" wrapText="1"/>
    </xf>
    <xf numFmtId="0" fontId="39" fillId="25" borderId="4" xfId="0" applyFont="1" applyFill="1" applyBorder="1" applyAlignment="1">
      <alignment horizontal="center" vertical="center" wrapText="1"/>
    </xf>
    <xf numFmtId="0" fontId="39" fillId="25" borderId="6" xfId="0" applyFont="1" applyFill="1" applyBorder="1" applyAlignment="1">
      <alignment horizontal="center" vertical="center" wrapText="1"/>
    </xf>
    <xf numFmtId="0" fontId="39" fillId="25" borderId="19" xfId="0" applyFont="1" applyFill="1" applyBorder="1" applyAlignment="1">
      <alignment horizontal="center" vertical="center" wrapText="1"/>
    </xf>
    <xf numFmtId="40" fontId="64" fillId="0" borderId="50" xfId="0" applyNumberFormat="1" applyFont="1" applyBorder="1" applyAlignment="1">
      <alignment horizontal="center"/>
    </xf>
    <xf numFmtId="40" fontId="64" fillId="0" borderId="23" xfId="0" applyNumberFormat="1" applyFont="1" applyBorder="1" applyAlignment="1">
      <alignment horizontal="center"/>
    </xf>
    <xf numFmtId="0" fontId="67" fillId="6" borderId="58" xfId="0" applyFont="1" applyFill="1" applyBorder="1" applyAlignment="1">
      <alignment horizontal="center" vertical="center" wrapText="1"/>
    </xf>
    <xf numFmtId="0" fontId="67" fillId="6" borderId="46" xfId="0" applyFont="1" applyFill="1" applyBorder="1" applyAlignment="1">
      <alignment horizontal="center" vertical="center" wrapText="1"/>
    </xf>
    <xf numFmtId="0" fontId="67" fillId="6" borderId="59" xfId="0" applyFont="1" applyFill="1" applyBorder="1" applyAlignment="1">
      <alignment horizontal="center" vertical="center" wrapText="1"/>
    </xf>
    <xf numFmtId="0" fontId="67" fillId="6" borderId="47" xfId="0" applyFont="1" applyFill="1" applyBorder="1" applyAlignment="1">
      <alignment horizontal="center" vertical="center" wrapText="1"/>
    </xf>
    <xf numFmtId="0" fontId="67" fillId="6" borderId="1" xfId="0" applyFont="1" applyFill="1" applyBorder="1" applyAlignment="1">
      <alignment horizontal="center" vertical="center" wrapText="1"/>
    </xf>
    <xf numFmtId="0" fontId="67" fillId="6" borderId="2" xfId="0" applyFont="1" applyFill="1" applyBorder="1" applyAlignment="1">
      <alignment horizontal="center" vertical="center" wrapText="1"/>
    </xf>
    <xf numFmtId="0" fontId="67" fillId="6" borderId="4" xfId="0" applyFont="1" applyFill="1" applyBorder="1" applyAlignment="1">
      <alignment horizontal="center" vertical="center" wrapText="1"/>
    </xf>
    <xf numFmtId="0" fontId="67" fillId="6" borderId="6" xfId="0" applyFont="1" applyFill="1" applyBorder="1" applyAlignment="1">
      <alignment horizontal="center" vertical="center" wrapText="1"/>
    </xf>
    <xf numFmtId="0" fontId="67" fillId="6" borderId="7" xfId="0" applyFont="1" applyFill="1" applyBorder="1" applyAlignment="1">
      <alignment horizontal="center" vertical="center" wrapText="1"/>
    </xf>
    <xf numFmtId="0" fontId="67" fillId="6" borderId="19" xfId="0" applyFont="1" applyFill="1" applyBorder="1" applyAlignment="1">
      <alignment horizontal="center" vertical="center" wrapText="1"/>
    </xf>
    <xf numFmtId="40" fontId="67" fillId="6" borderId="4" xfId="0" applyNumberFormat="1" applyFont="1" applyFill="1" applyBorder="1" applyAlignment="1">
      <alignment horizontal="center" vertical="center" wrapText="1"/>
    </xf>
    <xf numFmtId="40" fontId="67" fillId="6" borderId="5" xfId="0" applyNumberFormat="1" applyFont="1" applyFill="1" applyBorder="1" applyAlignment="1">
      <alignment horizontal="center" vertical="center" wrapText="1"/>
    </xf>
    <xf numFmtId="40" fontId="67" fillId="6" borderId="19" xfId="0" applyNumberFormat="1" applyFont="1" applyFill="1" applyBorder="1" applyAlignment="1">
      <alignment horizontal="center" vertical="center" wrapText="1"/>
    </xf>
    <xf numFmtId="0" fontId="64" fillId="7" borderId="0" xfId="0" applyFont="1" applyFill="1" applyAlignment="1">
      <alignment horizontal="center"/>
    </xf>
    <xf numFmtId="0" fontId="64" fillId="0" borderId="22" xfId="0" applyFont="1" applyBorder="1" applyAlignment="1">
      <alignment horizontal="center"/>
    </xf>
    <xf numFmtId="0" fontId="64" fillId="0" borderId="23" xfId="0" applyFont="1" applyBorder="1" applyAlignment="1">
      <alignment horizontal="center"/>
    </xf>
    <xf numFmtId="0" fontId="64" fillId="0" borderId="50" xfId="0" applyFont="1" applyBorder="1" applyAlignment="1">
      <alignment horizontal="center"/>
    </xf>
    <xf numFmtId="0" fontId="64" fillId="0" borderId="8" xfId="0" applyFont="1" applyBorder="1" applyAlignment="1">
      <alignment horizontal="left"/>
    </xf>
    <xf numFmtId="0" fontId="64" fillId="0" borderId="14" xfId="0" applyFont="1" applyBorder="1" applyAlignment="1">
      <alignment horizontal="left"/>
    </xf>
    <xf numFmtId="43" fontId="39" fillId="25" borderId="60" xfId="0" applyNumberFormat="1" applyFont="1" applyFill="1" applyBorder="1" applyAlignment="1">
      <alignment horizontal="center" vertical="center" wrapText="1"/>
    </xf>
    <xf numFmtId="43" fontId="39" fillId="25" borderId="15" xfId="0" applyNumberFormat="1" applyFont="1" applyFill="1" applyBorder="1" applyAlignment="1">
      <alignment horizontal="center" vertical="center" wrapText="1"/>
    </xf>
    <xf numFmtId="43" fontId="39" fillId="0" borderId="60" xfId="0" applyNumberFormat="1" applyFont="1" applyBorder="1" applyAlignment="1">
      <alignment horizontal="center" vertical="center" wrapText="1"/>
    </xf>
    <xf numFmtId="43" fontId="39" fillId="0" borderId="15" xfId="0" applyNumberFormat="1" applyFont="1" applyBorder="1" applyAlignment="1">
      <alignment horizontal="center" vertical="center" wrapText="1"/>
    </xf>
    <xf numFmtId="43" fontId="39" fillId="25" borderId="61" xfId="0" applyNumberFormat="1" applyFont="1" applyFill="1" applyBorder="1" applyAlignment="1">
      <alignment horizontal="center" vertical="center" wrapText="1"/>
    </xf>
    <xf numFmtId="43" fontId="39" fillId="25" borderId="13" xfId="0" applyNumberFormat="1" applyFont="1" applyFill="1" applyBorder="1" applyAlignment="1">
      <alignment horizontal="center" vertical="center" wrapText="1"/>
    </xf>
    <xf numFmtId="43" fontId="2" fillId="0" borderId="9" xfId="0" applyNumberFormat="1" applyFont="1" applyBorder="1" applyAlignment="1">
      <alignment horizontal="center" vertical="center" wrapText="1"/>
    </xf>
    <xf numFmtId="0" fontId="39" fillId="25" borderId="48" xfId="0" applyFont="1" applyFill="1" applyBorder="1" applyAlignment="1">
      <alignment horizontal="center" vertical="center" wrapText="1"/>
    </xf>
    <xf numFmtId="0" fontId="39" fillId="25" borderId="60" xfId="0" applyFont="1" applyFill="1" applyBorder="1" applyAlignment="1">
      <alignment horizontal="center" vertical="center" wrapText="1"/>
    </xf>
    <xf numFmtId="0" fontId="39" fillId="25" borderId="15" xfId="0" applyFont="1" applyFill="1" applyBorder="1" applyAlignment="1">
      <alignment horizontal="center" vertical="center" wrapText="1"/>
    </xf>
  </cellXfs>
  <cellStyles count="28">
    <cellStyle name="Comma" xfId="1" builtinId="3"/>
    <cellStyle name="Comma 2" xfId="7" xr:uid="{4A874991-7A85-4587-85F1-64AE2D38C64F}"/>
    <cellStyle name="Comma 2 2" xfId="19" xr:uid="{DC274A14-241A-43C8-9B66-3C715ED0605B}"/>
    <cellStyle name="Comma 3" xfId="11" xr:uid="{9BB58A10-54EC-41BB-96C3-9675016EF0F3}"/>
    <cellStyle name="Comma 4" xfId="13" xr:uid="{8365E691-646D-49D5-9268-C9962B5F2584}"/>
    <cellStyle name="Comma 4 2" xfId="21" xr:uid="{CBC6F1E7-2819-4FBB-9E5D-706E49F93E17}"/>
    <cellStyle name="Comma 5" xfId="14" xr:uid="{1686C917-036A-467C-9BBE-52CC1BF3B86F}"/>
    <cellStyle name="Comma 5 2" xfId="22" xr:uid="{D89F3F1D-6357-45BB-B46A-7551905E7598}"/>
    <cellStyle name="Comma 6" xfId="18" xr:uid="{ADAC163C-184B-40D0-9235-DFFC47537BEC}"/>
    <cellStyle name="Comma 7" xfId="5" xr:uid="{D24085F8-E771-4E79-A859-2D3E4542D5DE}"/>
    <cellStyle name="Hyperlink" xfId="4" builtinId="8"/>
    <cellStyle name="Hyperlink 2" xfId="16" xr:uid="{639CB198-3B37-4336-9DCA-8630C41E18F7}"/>
    <cellStyle name="Hyperlink 2 2 2" xfId="17" xr:uid="{144CCE04-1A91-475A-9162-C2405C76BA43}"/>
    <cellStyle name="Neutral 2" xfId="15" xr:uid="{D20C8F18-5083-43F6-B2B9-D9225AC4F892}"/>
    <cellStyle name="Normal" xfId="0" builtinId="0"/>
    <cellStyle name="Normal 2" xfId="3" xr:uid="{00000000-0005-0000-0000-000003000000}"/>
    <cellStyle name="Normal 2 2" xfId="25" xr:uid="{B446A5A4-1941-4A4D-A30E-CD2662FE2A50}"/>
    <cellStyle name="Normal 2 3" xfId="27" xr:uid="{2E49EFB1-9D08-4A5A-AB77-0E1E2492E7C2}"/>
    <cellStyle name="Normal 3" xfId="6" xr:uid="{F7FC85C5-FCFE-4BD2-93FC-A30F69C8E5A7}"/>
    <cellStyle name="Normal 4" xfId="9" xr:uid="{8EF74AF6-2CA8-4182-BD0B-E4D40CB6CC8E}"/>
    <cellStyle name="Normal 5" xfId="10" xr:uid="{EFC5F73B-F03A-4F3D-B638-0C443FCB214C}"/>
    <cellStyle name="Normal 5 2" xfId="26" xr:uid="{DEBCAA39-4F48-4467-A9A6-F7C0226F598A}"/>
    <cellStyle name="Normal 6" xfId="12" xr:uid="{E696C429-05C8-48F7-B766-C4A8FF9D5065}"/>
    <cellStyle name="Normal 6 2" xfId="20" xr:uid="{8410FA9E-4802-453A-A943-EEBDCDB6B0B8}"/>
    <cellStyle name="Percent" xfId="2" builtinId="5"/>
    <cellStyle name="StandardStyle" xfId="24" xr:uid="{B72A36FD-9A1C-4535-81A3-CB6545C2C773}"/>
    <cellStyle name="TitleStyle" xfId="8" xr:uid="{E82B03E3-B131-4F20-A859-679107970FF8}"/>
    <cellStyle name="TotalStyle" xfId="23" xr:uid="{82B612EC-6A8A-4EAD-9317-82C5354C9E55}"/>
  </cellStyles>
  <dxfs count="108">
    <dxf>
      <font>
        <color rgb="FF9C0006"/>
      </font>
    </dxf>
    <dxf>
      <font>
        <color rgb="FF9C0006"/>
      </font>
    </dxf>
    <dxf>
      <font>
        <color rgb="FF9C0006"/>
      </font>
    </dxf>
    <dxf>
      <numFmt numFmtId="178" formatCode="\-"/>
    </dxf>
    <dxf>
      <numFmt numFmtId="178" formatCode="\-"/>
    </dxf>
    <dxf>
      <font>
        <color rgb="FFFF0000"/>
      </font>
    </dxf>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ill>
        <patternFill>
          <bgColor rgb="FFCAEDFB"/>
        </patternFill>
      </fill>
    </dxf>
    <dxf>
      <fill>
        <patternFill patternType="lightTrellis"/>
      </fill>
    </dxf>
    <dxf>
      <fill>
        <patternFill patternType="lightTrellis"/>
      </fill>
    </dxf>
    <dxf>
      <fill>
        <patternFill>
          <bgColor rgb="FFCAEDFB"/>
        </patternFill>
      </fill>
    </dxf>
    <dxf>
      <fill>
        <patternFill>
          <bgColor rgb="FFCAEDFB"/>
        </patternFill>
      </fill>
    </dxf>
    <dxf>
      <fill>
        <patternFill patternType="lightUp"/>
      </fill>
    </dxf>
    <dxf>
      <fill>
        <patternFill patternType="lightTrellis"/>
      </fill>
    </dxf>
    <dxf>
      <fill>
        <patternFill>
          <bgColor rgb="FFCAEDFB"/>
        </patternFill>
      </fill>
    </dxf>
    <dxf>
      <fill>
        <patternFill>
          <bgColor rgb="FFCAEDFB"/>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ndense val="0"/>
        <extend val="0"/>
        <color rgb="FF9C0006"/>
      </font>
      <fill>
        <patternFill>
          <bgColor rgb="FFFFC7CE"/>
        </patternFill>
      </fill>
    </dxf>
    <dxf>
      <font>
        <color rgb="FF00B050"/>
      </font>
    </dxf>
    <dxf>
      <font>
        <color rgb="FFFF0000"/>
      </font>
    </dxf>
    <dxf>
      <font>
        <sz val="9"/>
        <name val="Arial"/>
        <family val="2"/>
        <scheme val="none"/>
      </font>
      <alignment horizontal="center" vertical="bottom" textRotation="0" wrapText="1" indent="0" justifyLastLine="0" shrinkToFit="0" readingOrder="0"/>
    </dxf>
    <dxf>
      <border outline="0">
        <left style="thin">
          <color indexed="64"/>
        </left>
      </border>
    </dxf>
    <dxf>
      <font>
        <sz val="9"/>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s>
  <tableStyles count="0" defaultTableStyle="TableStyleMedium2" defaultPivotStyle="PivotStyleLight16"/>
  <colors>
    <mruColors>
      <color rgb="FFFFFFCC"/>
      <color rgb="FFD00070"/>
      <color rgb="FFCAEDFB"/>
      <color rgb="FFFFCCFF"/>
      <color rgb="FF00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285750</xdr:colOff>
      <xdr:row>0</xdr:row>
      <xdr:rowOff>83609</xdr:rowOff>
    </xdr:from>
    <xdr:to>
      <xdr:col>18</xdr:col>
      <xdr:colOff>599016</xdr:colOff>
      <xdr:row>3</xdr:row>
      <xdr:rowOff>73990</xdr:rowOff>
    </xdr:to>
    <xdr:pic>
      <xdr:nvPicPr>
        <xdr:cNvPr id="2" name="Picture 3" descr="Birmingham City Council Logo">
          <a:extLst>
            <a:ext uri="{FF2B5EF4-FFF2-40B4-BE49-F238E27FC236}">
              <a16:creationId xmlns:a16="http://schemas.microsoft.com/office/drawing/2014/main" id="{4373861A-D7C9-40AE-BFC5-2CBC0EC61BE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3853583" y="83609"/>
          <a:ext cx="2916766" cy="6147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xdr:row>
      <xdr:rowOff>0</xdr:rowOff>
    </xdr:from>
    <xdr:to>
      <xdr:col>18</xdr:col>
      <xdr:colOff>9525</xdr:colOff>
      <xdr:row>6</xdr:row>
      <xdr:rowOff>0</xdr:rowOff>
    </xdr:to>
    <xdr:sp macro="" textlink="">
      <xdr:nvSpPr>
        <xdr:cNvPr id="5" name="TextBox 1" descr="Information ">
          <a:extLst>
            <a:ext uri="{FF2B5EF4-FFF2-40B4-BE49-F238E27FC236}">
              <a16:creationId xmlns:a16="http://schemas.microsoft.com/office/drawing/2014/main" id="{47B2C1EF-509E-49B8-9B30-691B1DAB324B}"/>
            </a:ext>
            <a:ext uri="{C183D7F6-B498-43B3-948B-1728B52AA6E4}">
              <adec:decorative xmlns:adec="http://schemas.microsoft.com/office/drawing/2017/decorative" val="0"/>
            </a:ext>
          </a:extLst>
        </xdr:cNvPr>
        <xdr:cNvSpPr txBox="1"/>
      </xdr:nvSpPr>
      <xdr:spPr>
        <a:xfrm>
          <a:off x="9639300" y="190500"/>
          <a:ext cx="41433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latin typeface="Arial" panose="020B0604020202020204" pitchFamily="34" charset="0"/>
              <a:cs typeface="Arial" panose="020B0604020202020204" pitchFamily="34" charset="0"/>
            </a:rPr>
            <a:t>Please include the FTEs</a:t>
          </a:r>
          <a:r>
            <a:rPr lang="en-GB" sz="1000" baseline="0">
              <a:latin typeface="Arial" panose="020B0604020202020204" pitchFamily="34" charset="0"/>
              <a:cs typeface="Arial" panose="020B0604020202020204" pitchFamily="34" charset="0"/>
            </a:rPr>
            <a:t> of teaching and non teaching staff. This calculation should not include agency staff. This only covers staff that are paid through the payroll system - either BCC or external payroll provider. FTE is for basic salary.</a:t>
          </a:r>
          <a:endParaRPr lang="en-GB" sz="1000">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B6D78A-B34B-46B0-A06C-0ED3C1AC7153}" name="Table1" displayName="Table1" ref="L3:L7" totalsRowShown="0" tableBorderDxfId="107">
  <autoFilter ref="L3:L7" xr:uid="{5AB6D78A-B34B-46B0-A06C-0ED3C1AC7153}"/>
  <tableColumns count="1">
    <tableColumn id="1" xr3:uid="{92992C3E-6E69-4FB8-AA41-7D78A0E6D1D7}" name="Accr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135EC3-9EF1-4680-B100-E090282354E8}" name="Table2" displayName="Table2" ref="M3:M50" totalsRowShown="0" headerRowDxfId="106" dataDxfId="105" tableBorderDxfId="104">
  <autoFilter ref="M3:M50" xr:uid="{33135EC3-9EF1-4680-B100-E090282354E8}"/>
  <tableColumns count="1">
    <tableColumn id="1" xr3:uid="{45C9DC99-F09D-435F-8FF4-CE78D8290C58}" name="Creditors" dataDxfId="103"/>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F5DCED1-DDDA-4032-AB24-C4BD96E1C52F}" name="Table3" displayName="Table3" ref="N3:N27" totalsRowShown="0" headerRowDxfId="102" dataDxfId="101" tableBorderDxfId="100">
  <autoFilter ref="N3:N27" xr:uid="{CF5DCED1-DDDA-4032-AB24-C4BD96E1C52F}"/>
  <tableColumns count="1">
    <tableColumn id="1" xr3:uid="{74D18AEF-FE89-42F0-A83E-F97EE1184C44}" name="Debtors" dataDxfId="99"/>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13A38C-D38C-48C4-89C9-B5C5EC91322D}" name="Table4" displayName="Table4" ref="O3:O50" totalsRowShown="0" headerRowDxfId="98" dataDxfId="97">
  <autoFilter ref="O3:O50" xr:uid="{4913A38C-D38C-48C4-89C9-B5C5EC91322D}"/>
  <tableColumns count="1">
    <tableColumn id="1" xr3:uid="{9A557D03-5EAD-47B8-95F5-4A1716D6E748}" name="Payment in advance" dataDxfId="96"/>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BF611-30C9-4422-9628-5A73431F1F1E}" name="Table6" displayName="Table6" ref="P3:P27" totalsRowShown="0" headerRowDxfId="95" dataDxfId="94" tableBorderDxfId="93">
  <autoFilter ref="P3:P27" xr:uid="{1EFBF611-30C9-4422-9628-5A73431F1F1E}"/>
  <tableColumns count="1">
    <tableColumn id="1" xr3:uid="{4C7B061B-6CD2-42D4-8374-7C840A4871AB}" name="Income in advance" dataDxfId="92"/>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CABD4-7551-4024-BB3D-80E8FAD88396}">
  <dimension ref="A1:G46"/>
  <sheetViews>
    <sheetView zoomScale="80" zoomScaleNormal="80" workbookViewId="0">
      <selection activeCell="C3" sqref="C3"/>
    </sheetView>
  </sheetViews>
  <sheetFormatPr defaultRowHeight="14.5"/>
  <cols>
    <col min="1" max="1" width="13.26953125" customWidth="1"/>
    <col min="2" max="2" width="20.54296875" customWidth="1"/>
    <col min="3" max="3" width="86" style="483" customWidth="1"/>
    <col min="4" max="4" width="24.81640625" customWidth="1"/>
    <col min="5" max="5" width="12.81640625" customWidth="1"/>
  </cols>
  <sheetData>
    <row r="1" spans="1:7" ht="15.5">
      <c r="A1" s="814" t="s">
        <v>6526</v>
      </c>
      <c r="B1" s="815"/>
      <c r="C1" s="816"/>
      <c r="D1" s="817" t="s">
        <v>6525</v>
      </c>
    </row>
    <row r="2" spans="1:7">
      <c r="A2" s="818"/>
      <c r="B2" s="841"/>
      <c r="C2" s="842"/>
      <c r="D2" s="819"/>
    </row>
    <row r="3" spans="1:7">
      <c r="A3" s="820" t="s">
        <v>208</v>
      </c>
      <c r="B3" s="692" t="str">
        <f>'1. CFR Return'!C3</f>
        <v>0000</v>
      </c>
      <c r="C3" s="481"/>
      <c r="D3" s="821"/>
      <c r="E3" s="843" t="s">
        <v>209</v>
      </c>
      <c r="F3" s="843"/>
      <c r="G3" s="155"/>
    </row>
    <row r="4" spans="1:7" ht="15" thickBot="1">
      <c r="A4" s="822" t="s">
        <v>210</v>
      </c>
      <c r="B4" s="823" t="str">
        <f>'1. CFR Return'!C2</f>
        <v>Select School</v>
      </c>
      <c r="C4" s="823"/>
      <c r="D4" s="824"/>
      <c r="E4" s="843" t="s">
        <v>6</v>
      </c>
      <c r="F4" s="843"/>
      <c r="G4" s="491" t="s">
        <v>2</v>
      </c>
    </row>
    <row r="5" spans="1:7" ht="15.5">
      <c r="A5" s="76"/>
      <c r="B5" s="76"/>
      <c r="C5"/>
      <c r="E5" s="154"/>
      <c r="F5" s="154"/>
      <c r="G5" s="490"/>
    </row>
    <row r="6" spans="1:7" ht="16" thickBot="1">
      <c r="A6" s="76"/>
      <c r="B6" s="76"/>
      <c r="C6"/>
      <c r="E6" s="154"/>
      <c r="G6" s="490"/>
    </row>
    <row r="7" spans="1:7" ht="15.5">
      <c r="A7" s="825" t="s">
        <v>6521</v>
      </c>
      <c r="B7" s="826"/>
      <c r="C7" s="827"/>
      <c r="D7" s="828"/>
      <c r="E7" s="154"/>
      <c r="G7" s="490"/>
    </row>
    <row r="8" spans="1:7" ht="15.5">
      <c r="A8" s="829" t="s">
        <v>6522</v>
      </c>
      <c r="B8" s="830"/>
      <c r="C8" s="831"/>
      <c r="D8" s="832"/>
      <c r="E8" s="154"/>
      <c r="G8" s="490"/>
    </row>
    <row r="9" spans="1:7" ht="15.5">
      <c r="A9" s="829" t="s">
        <v>6523</v>
      </c>
      <c r="B9" s="833"/>
      <c r="C9" s="831"/>
      <c r="D9" s="834"/>
      <c r="E9" s="154"/>
      <c r="G9" s="490"/>
    </row>
    <row r="10" spans="1:7" ht="15.5">
      <c r="A10" s="829" t="s">
        <v>6527</v>
      </c>
      <c r="B10" s="833"/>
      <c r="C10" s="839"/>
      <c r="D10" s="834"/>
      <c r="E10" s="154"/>
      <c r="G10" s="490"/>
    </row>
    <row r="11" spans="1:7" ht="15.5">
      <c r="A11" s="829" t="s">
        <v>6524</v>
      </c>
      <c r="B11" s="833"/>
      <c r="C11" s="835"/>
      <c r="D11" s="834"/>
      <c r="E11" s="154"/>
      <c r="G11" s="490"/>
    </row>
    <row r="12" spans="1:7" ht="16" thickBot="1">
      <c r="A12" s="836"/>
      <c r="B12" s="837"/>
      <c r="C12" s="837"/>
      <c r="D12" s="838"/>
      <c r="E12" s="154"/>
      <c r="G12" s="490"/>
    </row>
    <row r="13" spans="1:7" ht="16" thickBot="1">
      <c r="A13" s="154"/>
      <c r="C13" s="493"/>
      <c r="D13" s="154"/>
      <c r="E13" s="154"/>
      <c r="G13" s="490"/>
    </row>
    <row r="14" spans="1:7" ht="35.25" customHeight="1">
      <c r="A14" s="495"/>
      <c r="B14" s="868" t="s">
        <v>302</v>
      </c>
      <c r="C14" s="869"/>
      <c r="D14" s="844" t="s">
        <v>6537</v>
      </c>
      <c r="E14" s="490"/>
      <c r="G14" s="490"/>
    </row>
    <row r="15" spans="1:7" ht="15.5">
      <c r="A15" s="496">
        <v>1</v>
      </c>
      <c r="B15" s="870" t="s">
        <v>6530</v>
      </c>
      <c r="C15" s="871"/>
      <c r="D15" s="848"/>
      <c r="E15" s="490"/>
      <c r="G15" s="497" t="s">
        <v>319</v>
      </c>
    </row>
    <row r="16" spans="1:7" ht="15.5">
      <c r="A16" s="498" t="s">
        <v>303</v>
      </c>
      <c r="B16" s="872" t="s">
        <v>6531</v>
      </c>
      <c r="C16" s="873"/>
      <c r="D16" s="848"/>
      <c r="E16" s="490"/>
      <c r="G16" s="497" t="s">
        <v>316</v>
      </c>
    </row>
    <row r="17" spans="1:7" ht="39" customHeight="1">
      <c r="A17" s="498" t="s">
        <v>304</v>
      </c>
      <c r="B17" s="866" t="s">
        <v>6532</v>
      </c>
      <c r="C17" s="867"/>
      <c r="D17" s="848"/>
      <c r="G17" s="153" t="s">
        <v>318</v>
      </c>
    </row>
    <row r="18" spans="1:7" ht="15.5">
      <c r="A18" s="498" t="s">
        <v>305</v>
      </c>
      <c r="B18" s="874" t="s">
        <v>6533</v>
      </c>
      <c r="C18" s="875"/>
      <c r="D18" s="848"/>
    </row>
    <row r="19" spans="1:7" ht="67.5" customHeight="1">
      <c r="A19" s="498" t="s">
        <v>306</v>
      </c>
      <c r="B19" s="866" t="s">
        <v>6543</v>
      </c>
      <c r="C19" s="867"/>
      <c r="D19" s="848"/>
    </row>
    <row r="20" spans="1:7" ht="37.5" customHeight="1">
      <c r="A20" s="498" t="s">
        <v>307</v>
      </c>
      <c r="B20" s="866" t="s">
        <v>6541</v>
      </c>
      <c r="C20" s="867"/>
      <c r="D20" s="848"/>
    </row>
    <row r="21" spans="1:7" ht="65.25" customHeight="1">
      <c r="A21" s="498" t="s">
        <v>308</v>
      </c>
      <c r="B21" s="866" t="s">
        <v>6535</v>
      </c>
      <c r="C21" s="867"/>
      <c r="D21" s="849"/>
    </row>
    <row r="22" spans="1:7" ht="66.75" customHeight="1">
      <c r="A22" s="498" t="s">
        <v>309</v>
      </c>
      <c r="B22" s="866" t="s">
        <v>6534</v>
      </c>
      <c r="C22" s="867"/>
      <c r="D22" s="849"/>
    </row>
    <row r="23" spans="1:7" ht="15.5">
      <c r="A23" s="498" t="s">
        <v>310</v>
      </c>
      <c r="B23" s="866" t="s">
        <v>6539</v>
      </c>
      <c r="C23" s="867"/>
      <c r="D23" s="849"/>
    </row>
    <row r="24" spans="1:7" ht="15.5">
      <c r="A24" s="498" t="s">
        <v>6542</v>
      </c>
      <c r="B24" s="874" t="s">
        <v>6536</v>
      </c>
      <c r="C24" s="875"/>
      <c r="D24" s="849"/>
    </row>
    <row r="25" spans="1:7" ht="15.5">
      <c r="A25" s="499"/>
      <c r="B25" s="860"/>
      <c r="C25" s="861"/>
      <c r="D25" s="501"/>
    </row>
    <row r="26" spans="1:7" ht="60" customHeight="1">
      <c r="A26" s="496">
        <v>2</v>
      </c>
      <c r="B26" s="876" t="s">
        <v>6538</v>
      </c>
      <c r="C26" s="877"/>
      <c r="D26" s="849"/>
    </row>
    <row r="27" spans="1:7" ht="15.5">
      <c r="A27" s="499"/>
      <c r="B27" s="860"/>
      <c r="C27" s="861"/>
      <c r="D27" s="501"/>
    </row>
    <row r="28" spans="1:7" ht="69.75" customHeight="1">
      <c r="A28" s="496">
        <v>3</v>
      </c>
      <c r="B28" s="856" t="s">
        <v>6540</v>
      </c>
      <c r="C28" s="857"/>
      <c r="D28" s="850"/>
    </row>
    <row r="29" spans="1:7" ht="15.5">
      <c r="A29" s="502"/>
      <c r="B29" s="860"/>
      <c r="C29" s="861"/>
      <c r="D29" s="501"/>
    </row>
    <row r="30" spans="1:7" ht="29.25" customHeight="1">
      <c r="A30" s="496">
        <v>4</v>
      </c>
      <c r="B30" s="858" t="s">
        <v>360</v>
      </c>
      <c r="C30" s="859"/>
      <c r="D30" s="850"/>
    </row>
    <row r="31" spans="1:7" ht="16" thickBot="1">
      <c r="A31" s="847"/>
      <c r="B31" s="862"/>
      <c r="C31" s="863"/>
      <c r="D31" s="503"/>
    </row>
    <row r="32" spans="1:7" ht="15" thickBot="1"/>
    <row r="33" spans="1:5" ht="18">
      <c r="A33" s="504" t="s">
        <v>197</v>
      </c>
      <c r="B33" s="505"/>
      <c r="C33" s="494"/>
      <c r="D33" s="506"/>
      <c r="E33" s="507"/>
    </row>
    <row r="34" spans="1:5" ht="18">
      <c r="A34" s="508"/>
      <c r="B34" s="65"/>
      <c r="D34" s="509"/>
      <c r="E34" s="507"/>
    </row>
    <row r="35" spans="1:5" ht="25.5" customHeight="1">
      <c r="A35" s="510"/>
      <c r="B35" s="864" t="s">
        <v>336</v>
      </c>
      <c r="C35" s="864"/>
      <c r="D35" s="865"/>
      <c r="E35" s="69"/>
    </row>
    <row r="36" spans="1:5">
      <c r="A36" s="510"/>
      <c r="B36" s="65"/>
      <c r="D36" s="509"/>
      <c r="E36" s="66"/>
    </row>
    <row r="37" spans="1:5">
      <c r="A37" s="510"/>
      <c r="B37" s="65"/>
      <c r="D37" s="509"/>
      <c r="E37" s="66"/>
    </row>
    <row r="38" spans="1:5">
      <c r="A38" s="511" t="s">
        <v>199</v>
      </c>
      <c r="B38" s="480"/>
      <c r="C38" s="512"/>
      <c r="D38" s="513" t="s">
        <v>200</v>
      </c>
      <c r="E38" s="514"/>
    </row>
    <row r="39" spans="1:5">
      <c r="A39" s="515"/>
      <c r="D39" s="516"/>
      <c r="E39" s="70"/>
    </row>
    <row r="40" spans="1:5">
      <c r="A40" s="515"/>
      <c r="D40" s="516"/>
      <c r="E40" s="70"/>
    </row>
    <row r="41" spans="1:5">
      <c r="A41" s="511" t="s">
        <v>201</v>
      </c>
      <c r="B41" s="480"/>
      <c r="C41" s="512"/>
      <c r="D41" s="513"/>
      <c r="E41" s="514"/>
    </row>
    <row r="42" spans="1:5">
      <c r="A42" s="517"/>
      <c r="D42" s="518"/>
      <c r="E42" s="65"/>
    </row>
    <row r="43" spans="1:5">
      <c r="A43" s="517"/>
      <c r="D43" s="518"/>
      <c r="E43" s="65"/>
    </row>
    <row r="44" spans="1:5">
      <c r="A44" s="511" t="s">
        <v>202</v>
      </c>
      <c r="B44" s="480"/>
      <c r="C44" s="512"/>
      <c r="D44" s="513"/>
      <c r="E44" s="514"/>
    </row>
    <row r="45" spans="1:5" ht="15" thickBot="1">
      <c r="A45" s="519"/>
      <c r="B45" s="520"/>
      <c r="C45" s="521"/>
      <c r="D45" s="522"/>
      <c r="E45" s="66"/>
    </row>
    <row r="46" spans="1:5">
      <c r="A46" s="68"/>
      <c r="B46" s="65"/>
      <c r="D46" s="66"/>
      <c r="E46" s="66"/>
    </row>
  </sheetData>
  <sheetProtection algorithmName="SHA-512" hashValue="koYZKIbfl8/a4QGq3hingavD8tBo3n845KW4Hb1oiMJgb4QVbWX768M1VkgUZhB2ZMcDr5CQomEV570jyl9eZQ==" saltValue="bC637mRpf1GDANlDxnzUgQ==" spinCount="100000" sheet="1" objects="1" scenarios="1"/>
  <mergeCells count="19">
    <mergeCell ref="B19:C19"/>
    <mergeCell ref="B14:C14"/>
    <mergeCell ref="B25:C25"/>
    <mergeCell ref="B27:C27"/>
    <mergeCell ref="B23:C23"/>
    <mergeCell ref="B15:C15"/>
    <mergeCell ref="B16:C16"/>
    <mergeCell ref="B17:C17"/>
    <mergeCell ref="B18:C18"/>
    <mergeCell ref="B20:C20"/>
    <mergeCell ref="B21:C21"/>
    <mergeCell ref="B22:C22"/>
    <mergeCell ref="B24:C24"/>
    <mergeCell ref="B26:C26"/>
    <mergeCell ref="B28:C28"/>
    <mergeCell ref="B30:C30"/>
    <mergeCell ref="B29:C29"/>
    <mergeCell ref="B31:C31"/>
    <mergeCell ref="B35:D3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DR7"/>
  <sheetViews>
    <sheetView workbookViewId="0"/>
  </sheetViews>
  <sheetFormatPr defaultRowHeight="14.5"/>
  <sheetData>
    <row r="1" spans="1:122" s="98" customFormat="1" ht="15.5">
      <c r="A1" s="96" t="s">
        <v>359</v>
      </c>
      <c r="B1" s="97"/>
    </row>
    <row r="2" spans="1:122" s="98" customFormat="1" ht="15.5">
      <c r="A2" s="96" t="s">
        <v>358</v>
      </c>
      <c r="B2" s="97"/>
    </row>
    <row r="3" spans="1:122" s="98" customFormat="1" ht="15.5">
      <c r="A3" s="119"/>
      <c r="B3" s="119"/>
    </row>
    <row r="4" spans="1:122" s="104" customFormat="1" ht="12.75" customHeight="1">
      <c r="A4" s="900" t="s">
        <v>226</v>
      </c>
      <c r="B4" s="901"/>
      <c r="C4" s="901"/>
      <c r="D4" s="901"/>
      <c r="E4" s="901"/>
      <c r="F4" s="902"/>
      <c r="G4" s="903" t="s">
        <v>227</v>
      </c>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c r="AH4" s="904"/>
      <c r="AI4" s="904"/>
      <c r="AJ4" s="904"/>
      <c r="AK4" s="904"/>
      <c r="AL4" s="904"/>
      <c r="AM4" s="904"/>
      <c r="AN4" s="904"/>
      <c r="AO4" s="904"/>
      <c r="AP4" s="904"/>
      <c r="AQ4" s="904"/>
      <c r="AR4" s="904"/>
      <c r="AS4" s="904"/>
      <c r="AT4" s="904"/>
      <c r="AU4" s="904"/>
      <c r="AV4" s="904"/>
      <c r="AW4" s="904"/>
      <c r="AX4" s="904"/>
      <c r="AY4" s="904"/>
      <c r="AZ4" s="904"/>
      <c r="BA4" s="904"/>
      <c r="BB4" s="904"/>
      <c r="BC4" s="904"/>
      <c r="BD4" s="904"/>
      <c r="BE4" s="904"/>
      <c r="BF4" s="904"/>
      <c r="BG4" s="904"/>
      <c r="BH4" s="904"/>
      <c r="BI4" s="905"/>
      <c r="BJ4" s="906" t="s">
        <v>228</v>
      </c>
      <c r="BK4" s="907"/>
      <c r="BL4" s="907"/>
      <c r="BM4" s="907"/>
      <c r="BN4" s="907"/>
      <c r="BO4" s="907"/>
      <c r="BP4" s="907"/>
      <c r="BQ4" s="907"/>
      <c r="BR4" s="907"/>
      <c r="BS4" s="907"/>
      <c r="BT4" s="907"/>
      <c r="BU4" s="908"/>
      <c r="BV4" s="909" t="s">
        <v>229</v>
      </c>
      <c r="BW4" s="910"/>
      <c r="BX4" s="910"/>
      <c r="BY4" s="910"/>
      <c r="BZ4" s="910"/>
      <c r="CA4" s="910"/>
      <c r="CB4" s="910"/>
      <c r="CC4" s="910"/>
      <c r="CD4" s="911"/>
      <c r="CE4" s="912" t="s">
        <v>230</v>
      </c>
      <c r="CF4" s="912"/>
      <c r="CG4" s="912"/>
      <c r="CH4" s="912"/>
      <c r="CI4" s="912"/>
      <c r="CJ4" s="912"/>
      <c r="CK4" s="913" t="s">
        <v>231</v>
      </c>
      <c r="CL4" s="914"/>
      <c r="CM4" s="914"/>
      <c r="CN4" s="914"/>
      <c r="CO4" s="914"/>
      <c r="CP4" s="914"/>
      <c r="CQ4" s="914"/>
      <c r="CR4" s="914"/>
      <c r="CS4" s="915"/>
      <c r="CT4" s="894" t="s">
        <v>232</v>
      </c>
      <c r="CU4" s="895"/>
      <c r="CV4" s="895"/>
      <c r="CW4" s="895"/>
      <c r="CX4" s="895"/>
      <c r="CY4" s="895"/>
      <c r="CZ4" s="895"/>
      <c r="DA4" s="895"/>
      <c r="DB4" s="896"/>
      <c r="DC4" s="897" t="s">
        <v>233</v>
      </c>
      <c r="DD4" s="897"/>
      <c r="DE4" s="897"/>
      <c r="DF4" s="897"/>
      <c r="DG4" s="897"/>
      <c r="DH4" s="897"/>
      <c r="DI4" s="897"/>
      <c r="DJ4" s="897"/>
      <c r="DK4" s="897"/>
      <c r="DL4" s="898" t="s">
        <v>234</v>
      </c>
      <c r="DM4" s="898"/>
      <c r="DN4" s="899" t="s">
        <v>235</v>
      </c>
      <c r="DO4" s="899"/>
      <c r="DP4" s="103"/>
    </row>
    <row r="5" spans="1:122" s="115" customFormat="1" ht="155">
      <c r="A5" s="105" t="s">
        <v>236</v>
      </c>
      <c r="B5" s="105" t="s">
        <v>210</v>
      </c>
      <c r="C5" s="105" t="s">
        <v>237</v>
      </c>
      <c r="D5" s="105" t="s">
        <v>238</v>
      </c>
      <c r="E5" s="105" t="s">
        <v>239</v>
      </c>
      <c r="F5" s="105" t="s">
        <v>240</v>
      </c>
      <c r="G5" s="106" t="s">
        <v>241</v>
      </c>
      <c r="H5" s="106" t="s">
        <v>21</v>
      </c>
      <c r="I5" s="106" t="s">
        <v>242</v>
      </c>
      <c r="J5" s="106" t="s">
        <v>279</v>
      </c>
      <c r="K5" s="106" t="s">
        <v>25</v>
      </c>
      <c r="L5" s="106" t="s">
        <v>27</v>
      </c>
      <c r="M5" s="106" t="s">
        <v>243</v>
      </c>
      <c r="N5" s="106" t="s">
        <v>281</v>
      </c>
      <c r="O5" s="106" t="s">
        <v>280</v>
      </c>
      <c r="P5" s="106" t="s">
        <v>32</v>
      </c>
      <c r="Q5" s="106" t="s">
        <v>34</v>
      </c>
      <c r="R5" s="106" t="s">
        <v>36</v>
      </c>
      <c r="S5" s="106" t="s">
        <v>244</v>
      </c>
      <c r="T5" s="106" t="s">
        <v>40</v>
      </c>
      <c r="U5" s="106" t="s">
        <v>245</v>
      </c>
      <c r="V5" s="106" t="s">
        <v>286</v>
      </c>
      <c r="W5" s="106" t="s">
        <v>287</v>
      </c>
      <c r="X5" s="106" t="s">
        <v>288</v>
      </c>
      <c r="Y5" s="106" t="s">
        <v>289</v>
      </c>
      <c r="Z5" s="106" t="s">
        <v>246</v>
      </c>
      <c r="AA5" s="106" t="s">
        <v>46</v>
      </c>
      <c r="AB5" s="106" t="s">
        <v>247</v>
      </c>
      <c r="AC5" s="106" t="s">
        <v>50</v>
      </c>
      <c r="AD5" s="106" t="s">
        <v>52</v>
      </c>
      <c r="AE5" s="106" t="s">
        <v>54</v>
      </c>
      <c r="AF5" s="106" t="s">
        <v>56</v>
      </c>
      <c r="AG5" s="106" t="s">
        <v>58</v>
      </c>
      <c r="AH5" s="106" t="s">
        <v>60</v>
      </c>
      <c r="AI5" s="106" t="s">
        <v>248</v>
      </c>
      <c r="AJ5" s="106" t="s">
        <v>64</v>
      </c>
      <c r="AK5" s="106" t="s">
        <v>66</v>
      </c>
      <c r="AL5" s="106" t="s">
        <v>68</v>
      </c>
      <c r="AM5" s="106" t="s">
        <v>70</v>
      </c>
      <c r="AN5" s="106" t="s">
        <v>72</v>
      </c>
      <c r="AO5" s="106" t="s">
        <v>74</v>
      </c>
      <c r="AP5" s="106" t="s">
        <v>76</v>
      </c>
      <c r="AQ5" s="106" t="s">
        <v>78</v>
      </c>
      <c r="AR5" s="106" t="s">
        <v>80</v>
      </c>
      <c r="AS5" s="106" t="s">
        <v>249</v>
      </c>
      <c r="AT5" s="106" t="s">
        <v>84</v>
      </c>
      <c r="AU5" s="106" t="s">
        <v>250</v>
      </c>
      <c r="AV5" s="106" t="s">
        <v>88</v>
      </c>
      <c r="AW5" s="106" t="s">
        <v>90</v>
      </c>
      <c r="AX5" s="106" t="s">
        <v>92</v>
      </c>
      <c r="AY5" s="106" t="s">
        <v>94</v>
      </c>
      <c r="AZ5" s="106" t="s">
        <v>96</v>
      </c>
      <c r="BA5" s="106" t="s">
        <v>98</v>
      </c>
      <c r="BB5" s="106" t="s">
        <v>294</v>
      </c>
      <c r="BC5" s="106" t="s">
        <v>295</v>
      </c>
      <c r="BD5" s="106" t="s">
        <v>101</v>
      </c>
      <c r="BE5" s="106" t="s">
        <v>103</v>
      </c>
      <c r="BF5" s="106" t="s">
        <v>251</v>
      </c>
      <c r="BG5" s="106" t="s">
        <v>252</v>
      </c>
      <c r="BH5" s="106" t="s">
        <v>253</v>
      </c>
      <c r="BI5" s="106" t="s">
        <v>254</v>
      </c>
      <c r="BJ5" s="107" t="s">
        <v>255</v>
      </c>
      <c r="BK5" s="107" t="s">
        <v>113</v>
      </c>
      <c r="BL5" s="107" t="s">
        <v>115</v>
      </c>
      <c r="BM5" s="107" t="s">
        <v>256</v>
      </c>
      <c r="BN5" s="107" t="s">
        <v>119</v>
      </c>
      <c r="BO5" s="107" t="s">
        <v>257</v>
      </c>
      <c r="BP5" s="107" t="s">
        <v>123</v>
      </c>
      <c r="BQ5" s="107" t="s">
        <v>125</v>
      </c>
      <c r="BR5" s="107" t="s">
        <v>258</v>
      </c>
      <c r="BS5" s="107" t="s">
        <v>259</v>
      </c>
      <c r="BT5" s="107" t="s">
        <v>260</v>
      </c>
      <c r="BU5" s="107" t="s">
        <v>261</v>
      </c>
      <c r="BV5" s="108" t="s">
        <v>262</v>
      </c>
      <c r="BW5" s="108" t="s">
        <v>135</v>
      </c>
      <c r="BX5" s="108" t="s">
        <v>263</v>
      </c>
      <c r="BY5" s="108" t="s">
        <v>139</v>
      </c>
      <c r="BZ5" s="108" t="s">
        <v>141</v>
      </c>
      <c r="CA5" s="108" t="s">
        <v>264</v>
      </c>
      <c r="CB5" s="108" t="s">
        <v>265</v>
      </c>
      <c r="CC5" s="108" t="s">
        <v>266</v>
      </c>
      <c r="CD5" s="108" t="s">
        <v>267</v>
      </c>
      <c r="CE5" s="99" t="s">
        <v>148</v>
      </c>
      <c r="CF5" s="99" t="s">
        <v>150</v>
      </c>
      <c r="CG5" s="99" t="s">
        <v>268</v>
      </c>
      <c r="CH5" s="99" t="s">
        <v>154</v>
      </c>
      <c r="CI5" s="99" t="s">
        <v>156</v>
      </c>
      <c r="CJ5" s="99" t="s">
        <v>269</v>
      </c>
      <c r="CK5" s="109" t="s">
        <v>270</v>
      </c>
      <c r="CL5" s="109" t="s">
        <v>271</v>
      </c>
      <c r="CM5" s="109" t="s">
        <v>272</v>
      </c>
      <c r="CN5" s="109" t="s">
        <v>166</v>
      </c>
      <c r="CO5" s="109" t="s">
        <v>167</v>
      </c>
      <c r="CP5" s="109" t="s">
        <v>299</v>
      </c>
      <c r="CQ5" s="109" t="s">
        <v>273</v>
      </c>
      <c r="CR5" s="109" t="s">
        <v>168</v>
      </c>
      <c r="CS5" s="109" t="s">
        <v>274</v>
      </c>
      <c r="CT5" s="110" t="s">
        <v>270</v>
      </c>
      <c r="CU5" s="110" t="s">
        <v>271</v>
      </c>
      <c r="CV5" s="110" t="s">
        <v>272</v>
      </c>
      <c r="CW5" s="110" t="s">
        <v>166</v>
      </c>
      <c r="CX5" s="110" t="s">
        <v>167</v>
      </c>
      <c r="CY5" s="110" t="s">
        <v>299</v>
      </c>
      <c r="CZ5" s="110" t="s">
        <v>273</v>
      </c>
      <c r="DA5" s="110" t="s">
        <v>168</v>
      </c>
      <c r="DB5" s="110" t="s">
        <v>274</v>
      </c>
      <c r="DC5" s="100" t="s">
        <v>171</v>
      </c>
      <c r="DD5" s="100" t="s">
        <v>173</v>
      </c>
      <c r="DE5" s="100" t="s">
        <v>174</v>
      </c>
      <c r="DF5" s="100" t="s">
        <v>175</v>
      </c>
      <c r="DG5" s="100" t="s">
        <v>176</v>
      </c>
      <c r="DH5" s="100" t="s">
        <v>178</v>
      </c>
      <c r="DI5" s="100" t="s">
        <v>179</v>
      </c>
      <c r="DJ5" s="100" t="s">
        <v>180</v>
      </c>
      <c r="DK5" s="100" t="s">
        <v>275</v>
      </c>
      <c r="DL5" s="111" t="s">
        <v>171</v>
      </c>
      <c r="DM5" s="111" t="s">
        <v>173</v>
      </c>
      <c r="DN5" s="112" t="s">
        <v>176</v>
      </c>
      <c r="DO5" s="112" t="s">
        <v>178</v>
      </c>
      <c r="DP5" s="113" t="s">
        <v>276</v>
      </c>
      <c r="DQ5" s="114" t="s">
        <v>277</v>
      </c>
    </row>
    <row r="6" spans="1:122" s="104" customFormat="1" ht="15.5">
      <c r="A6" s="120"/>
      <c r="B6" s="120"/>
      <c r="C6" s="120"/>
      <c r="D6" s="120"/>
      <c r="E6" s="120"/>
      <c r="F6" s="120"/>
      <c r="G6" s="121" t="s">
        <v>18</v>
      </c>
      <c r="H6" s="121" t="s">
        <v>20</v>
      </c>
      <c r="I6" s="121" t="s">
        <v>22</v>
      </c>
      <c r="J6" s="121" t="s">
        <v>278</v>
      </c>
      <c r="K6" s="121" t="s">
        <v>24</v>
      </c>
      <c r="L6" s="121" t="s">
        <v>26</v>
      </c>
      <c r="M6" s="121" t="s">
        <v>28</v>
      </c>
      <c r="N6" s="121" t="s">
        <v>292</v>
      </c>
      <c r="O6" s="121" t="s">
        <v>293</v>
      </c>
      <c r="P6" s="121" t="s">
        <v>31</v>
      </c>
      <c r="Q6" s="121" t="s">
        <v>33</v>
      </c>
      <c r="R6" s="121" t="s">
        <v>35</v>
      </c>
      <c r="S6" s="121" t="s">
        <v>37</v>
      </c>
      <c r="T6" s="121" t="s">
        <v>39</v>
      </c>
      <c r="U6" s="121" t="s">
        <v>41</v>
      </c>
      <c r="V6" s="121" t="s">
        <v>282</v>
      </c>
      <c r="W6" s="121" t="s">
        <v>283</v>
      </c>
      <c r="X6" s="121" t="s">
        <v>284</v>
      </c>
      <c r="Y6" s="121" t="s">
        <v>285</v>
      </c>
      <c r="Z6" s="122"/>
      <c r="AA6" s="121" t="s">
        <v>45</v>
      </c>
      <c r="AB6" s="121" t="s">
        <v>47</v>
      </c>
      <c r="AC6" s="121" t="s">
        <v>49</v>
      </c>
      <c r="AD6" s="121" t="s">
        <v>51</v>
      </c>
      <c r="AE6" s="121" t="s">
        <v>53</v>
      </c>
      <c r="AF6" s="121" t="s">
        <v>55</v>
      </c>
      <c r="AG6" s="121" t="s">
        <v>57</v>
      </c>
      <c r="AH6" s="121" t="s">
        <v>59</v>
      </c>
      <c r="AI6" s="121" t="s">
        <v>61</v>
      </c>
      <c r="AJ6" s="121" t="s">
        <v>63</v>
      </c>
      <c r="AK6" s="121" t="s">
        <v>65</v>
      </c>
      <c r="AL6" s="121" t="s">
        <v>67</v>
      </c>
      <c r="AM6" s="121" t="s">
        <v>69</v>
      </c>
      <c r="AN6" s="121" t="s">
        <v>71</v>
      </c>
      <c r="AO6" s="121" t="s">
        <v>73</v>
      </c>
      <c r="AP6" s="121" t="s">
        <v>75</v>
      </c>
      <c r="AQ6" s="121" t="s">
        <v>77</v>
      </c>
      <c r="AR6" s="121" t="s">
        <v>79</v>
      </c>
      <c r="AS6" s="121" t="s">
        <v>81</v>
      </c>
      <c r="AT6" s="121" t="s">
        <v>83</v>
      </c>
      <c r="AU6" s="121" t="s">
        <v>85</v>
      </c>
      <c r="AV6" s="121" t="s">
        <v>87</v>
      </c>
      <c r="AW6" s="121" t="s">
        <v>89</v>
      </c>
      <c r="AX6" s="121" t="s">
        <v>91</v>
      </c>
      <c r="AY6" s="121" t="s">
        <v>93</v>
      </c>
      <c r="AZ6" s="121" t="s">
        <v>95</v>
      </c>
      <c r="BA6" s="121" t="s">
        <v>97</v>
      </c>
      <c r="BB6" s="121" t="s">
        <v>290</v>
      </c>
      <c r="BC6" s="121" t="s">
        <v>291</v>
      </c>
      <c r="BD6" s="121" t="s">
        <v>100</v>
      </c>
      <c r="BE6" s="121" t="s">
        <v>102</v>
      </c>
      <c r="BF6" s="121"/>
      <c r="BG6" s="121"/>
      <c r="BH6" s="121"/>
      <c r="BI6" s="121"/>
      <c r="BJ6" s="123" t="s">
        <v>110</v>
      </c>
      <c r="BK6" s="123" t="s">
        <v>112</v>
      </c>
      <c r="BL6" s="123" t="s">
        <v>114</v>
      </c>
      <c r="BM6" s="123"/>
      <c r="BN6" s="123" t="s">
        <v>118</v>
      </c>
      <c r="BO6" s="123" t="s">
        <v>120</v>
      </c>
      <c r="BP6" s="123" t="s">
        <v>122</v>
      </c>
      <c r="BQ6" s="123" t="s">
        <v>124</v>
      </c>
      <c r="BR6" s="123"/>
      <c r="BS6" s="123"/>
      <c r="BT6" s="123"/>
      <c r="BU6" s="123"/>
      <c r="BV6" s="124" t="s">
        <v>132</v>
      </c>
      <c r="BW6" s="124" t="s">
        <v>134</v>
      </c>
      <c r="BX6" s="124"/>
      <c r="BY6" s="124" t="s">
        <v>138</v>
      </c>
      <c r="BZ6" s="124" t="s">
        <v>140</v>
      </c>
      <c r="CA6" s="124"/>
      <c r="CB6" s="124"/>
      <c r="CC6" s="124"/>
      <c r="CD6" s="124"/>
      <c r="CE6" s="125" t="s">
        <v>147</v>
      </c>
      <c r="CF6" s="125" t="s">
        <v>149</v>
      </c>
      <c r="CG6" s="125" t="s">
        <v>151</v>
      </c>
      <c r="CH6" s="125" t="s">
        <v>153</v>
      </c>
      <c r="CI6" s="125" t="s">
        <v>155</v>
      </c>
      <c r="CJ6" s="125"/>
      <c r="CK6" s="126"/>
      <c r="CL6" s="126"/>
      <c r="CM6" s="126"/>
      <c r="CN6" s="126"/>
      <c r="CO6" s="126"/>
      <c r="CP6" s="126"/>
      <c r="CQ6" s="126"/>
      <c r="CR6" s="126"/>
      <c r="CS6" s="126"/>
      <c r="CT6" s="127"/>
      <c r="CU6" s="127"/>
      <c r="CV6" s="127"/>
      <c r="CW6" s="127"/>
      <c r="CX6" s="127"/>
      <c r="CY6" s="127"/>
      <c r="CZ6" s="127"/>
      <c r="DA6" s="127"/>
      <c r="DB6" s="127"/>
      <c r="DC6" s="128"/>
      <c r="DD6" s="128"/>
      <c r="DE6" s="128"/>
      <c r="DF6" s="128"/>
      <c r="DG6" s="128"/>
      <c r="DH6" s="128"/>
      <c r="DI6" s="128"/>
      <c r="DJ6" s="128"/>
      <c r="DK6" s="128"/>
      <c r="DL6" s="101"/>
      <c r="DM6" s="101"/>
      <c r="DN6" s="102"/>
      <c r="DO6" s="102"/>
      <c r="DP6" s="129"/>
      <c r="DQ6" s="130"/>
    </row>
    <row r="7" spans="1:122" s="104" customFormat="1" ht="46.5">
      <c r="A7" s="117" t="str">
        <f>'1. CFR Return'!C3</f>
        <v>0000</v>
      </c>
      <c r="B7" s="117" t="str">
        <f>'1. CFR Return'!C2</f>
        <v>Select School</v>
      </c>
      <c r="C7" s="117" t="s">
        <v>357</v>
      </c>
      <c r="D7" s="117"/>
      <c r="E7" s="117" t="str">
        <f>'1. CFR Return'!C4</f>
        <v>Final Accounts</v>
      </c>
      <c r="F7" s="117"/>
      <c r="G7" s="118">
        <f>'1. CFR Return'!$G13</f>
        <v>0</v>
      </c>
      <c r="H7" s="118">
        <f>'1. CFR Return'!$G14</f>
        <v>0</v>
      </c>
      <c r="I7" s="118">
        <f>'1. CFR Return'!$G15</f>
        <v>0</v>
      </c>
      <c r="J7" s="118">
        <f>'1. CFR Return'!$G16</f>
        <v>0</v>
      </c>
      <c r="K7" s="118">
        <f>'1. CFR Return'!$G17</f>
        <v>0</v>
      </c>
      <c r="L7" s="118">
        <f>'1. CFR Return'!$G18</f>
        <v>0</v>
      </c>
      <c r="M7" s="118">
        <f>'1. CFR Return'!$G19</f>
        <v>0</v>
      </c>
      <c r="N7" s="118">
        <f>'1. CFR Return'!$G20</f>
        <v>0</v>
      </c>
      <c r="O7" s="118">
        <f>'1. CFR Return'!$G21</f>
        <v>0</v>
      </c>
      <c r="P7" s="118">
        <f>'1. CFR Return'!$G22</f>
        <v>0</v>
      </c>
      <c r="Q7" s="118">
        <f>'1. CFR Return'!$G23</f>
        <v>0</v>
      </c>
      <c r="R7" s="118">
        <f>'1. CFR Return'!$G24</f>
        <v>0</v>
      </c>
      <c r="S7" s="118">
        <f>'1. CFR Return'!$G25</f>
        <v>0</v>
      </c>
      <c r="T7" s="118">
        <f>'1. CFR Return'!$G26</f>
        <v>0</v>
      </c>
      <c r="U7" s="118">
        <f>'1. CFR Return'!$G27</f>
        <v>0</v>
      </c>
      <c r="V7" s="118" t="e">
        <f>'1. CFR Return'!#REF!</f>
        <v>#REF!</v>
      </c>
      <c r="W7" s="118" t="e">
        <f>'1. CFR Return'!#REF!</f>
        <v>#REF!</v>
      </c>
      <c r="X7" s="118" t="e">
        <f>'1. CFR Return'!#REF!</f>
        <v>#REF!</v>
      </c>
      <c r="Y7" s="118" t="e">
        <f>'1. CFR Return'!#REF!</f>
        <v>#REF!</v>
      </c>
      <c r="Z7" s="118" t="e">
        <f>SUM(G7:Y7)</f>
        <v>#REF!</v>
      </c>
      <c r="AA7" s="118">
        <f>'1. CFR Return'!$G31</f>
        <v>0</v>
      </c>
      <c r="AB7" s="118">
        <f>'1. CFR Return'!$G32</f>
        <v>0</v>
      </c>
      <c r="AC7" s="118">
        <f>'1. CFR Return'!$G33</f>
        <v>0</v>
      </c>
      <c r="AD7" s="118">
        <f>'1. CFR Return'!$G34</f>
        <v>0</v>
      </c>
      <c r="AE7" s="118">
        <f>'1. CFR Return'!$G35</f>
        <v>0</v>
      </c>
      <c r="AF7" s="118">
        <f>'1. CFR Return'!$G36</f>
        <v>0</v>
      </c>
      <c r="AG7" s="118">
        <f>'1. CFR Return'!$G37</f>
        <v>0</v>
      </c>
      <c r="AH7" s="118">
        <f>'1. CFR Return'!$G38</f>
        <v>0</v>
      </c>
      <c r="AI7" s="118">
        <f>'1. CFR Return'!$G39</f>
        <v>0</v>
      </c>
      <c r="AJ7" s="118">
        <f>'1. CFR Return'!$G40</f>
        <v>0</v>
      </c>
      <c r="AK7" s="118">
        <f>'1. CFR Return'!$G41</f>
        <v>0</v>
      </c>
      <c r="AL7" s="118">
        <f>'1. CFR Return'!$G42</f>
        <v>0</v>
      </c>
      <c r="AM7" s="118">
        <f>'1. CFR Return'!$G43</f>
        <v>0</v>
      </c>
      <c r="AN7" s="118">
        <f>'1. CFR Return'!$G44</f>
        <v>0</v>
      </c>
      <c r="AO7" s="118">
        <f>'1. CFR Return'!$G45</f>
        <v>0</v>
      </c>
      <c r="AP7" s="118">
        <f>'1. CFR Return'!$G46</f>
        <v>0</v>
      </c>
      <c r="AQ7" s="118">
        <f>'1. CFR Return'!$G47</f>
        <v>0</v>
      </c>
      <c r="AR7" s="118">
        <f>'1. CFR Return'!$G48</f>
        <v>0</v>
      </c>
      <c r="AS7" s="118">
        <f>'1. CFR Return'!$G49</f>
        <v>0</v>
      </c>
      <c r="AT7" s="118">
        <f>'1. CFR Return'!$G50</f>
        <v>0</v>
      </c>
      <c r="AU7" s="118">
        <f>'1. CFR Return'!$G57</f>
        <v>0</v>
      </c>
      <c r="AV7" s="118">
        <f>'1. CFR Return'!$G58</f>
        <v>0</v>
      </c>
      <c r="AW7" s="118">
        <f>'1. CFR Return'!$G59</f>
        <v>0</v>
      </c>
      <c r="AX7" s="118">
        <f>'1. CFR Return'!$G60</f>
        <v>0</v>
      </c>
      <c r="AY7" s="118">
        <f>'1. CFR Return'!$G61</f>
        <v>0</v>
      </c>
      <c r="AZ7" s="118">
        <f>'1. CFR Return'!$G62</f>
        <v>0</v>
      </c>
      <c r="BA7" s="118">
        <f>'1. CFR Return'!$G63</f>
        <v>0</v>
      </c>
      <c r="BB7" s="118">
        <f>'1. CFR Return'!$G64</f>
        <v>0</v>
      </c>
      <c r="BC7" s="118">
        <f>'1. CFR Return'!$G65</f>
        <v>0</v>
      </c>
      <c r="BD7" s="118">
        <f>'1. CFR Return'!$G66</f>
        <v>0</v>
      </c>
      <c r="BE7" s="118">
        <f>'1. CFR Return'!$G67</f>
        <v>0</v>
      </c>
      <c r="BF7" s="118">
        <f>SUM(AA7:BE7)</f>
        <v>0</v>
      </c>
      <c r="BG7" s="118">
        <f>'1. CFR Return'!$G10</f>
        <v>0</v>
      </c>
      <c r="BH7" s="118" t="e">
        <f>Z7-BF7</f>
        <v>#REF!</v>
      </c>
      <c r="BI7" s="118" t="e">
        <f>BG7+BH7</f>
        <v>#REF!</v>
      </c>
      <c r="BJ7" s="118">
        <f>'1. CFR Return'!$G80</f>
        <v>0</v>
      </c>
      <c r="BK7" s="118">
        <f>'1. CFR Return'!G81</f>
        <v>0</v>
      </c>
      <c r="BL7" s="118">
        <f>'1. CFR Return'!$G82</f>
        <v>0</v>
      </c>
      <c r="BM7" s="118">
        <f>SUM(BJ7:BL7)</f>
        <v>0</v>
      </c>
      <c r="BN7" s="118">
        <f>'1. CFR Return'!$G87</f>
        <v>0</v>
      </c>
      <c r="BO7" s="118">
        <f>'1. CFR Return'!$G88</f>
        <v>0</v>
      </c>
      <c r="BP7" s="118">
        <f>'1. CFR Return'!$G89</f>
        <v>0</v>
      </c>
      <c r="BQ7" s="118">
        <f>'1. CFR Return'!$G94</f>
        <v>0</v>
      </c>
      <c r="BR7" s="118">
        <f>SUM(BN7:BQ7)</f>
        <v>0</v>
      </c>
      <c r="BS7" s="118">
        <f>'1. CFR Return'!$G77</f>
        <v>0</v>
      </c>
      <c r="BT7" s="118">
        <f>BM7-BR7</f>
        <v>0</v>
      </c>
      <c r="BU7" s="118">
        <f>BS7+BT7</f>
        <v>0</v>
      </c>
      <c r="BV7" s="118">
        <f>'1. CFR Return'!$G107</f>
        <v>0</v>
      </c>
      <c r="BW7" s="118">
        <f>'1. CFR Return'!$G108</f>
        <v>0</v>
      </c>
      <c r="BX7" s="118">
        <f>BV7+BW7</f>
        <v>0</v>
      </c>
      <c r="BY7" s="118">
        <f>'1. CFR Return'!$G113</f>
        <v>0</v>
      </c>
      <c r="BZ7" s="118">
        <f>'1. CFR Return'!$G114</f>
        <v>0</v>
      </c>
      <c r="CA7" s="118">
        <f>BY7+BZ7</f>
        <v>0</v>
      </c>
      <c r="CB7" s="118">
        <f>'1. CFR Return'!$G104</f>
        <v>0</v>
      </c>
      <c r="CC7" s="118">
        <f>BX7-CA7</f>
        <v>0</v>
      </c>
      <c r="CD7" s="118">
        <f>CB7+CC7</f>
        <v>0</v>
      </c>
      <c r="CE7" s="118">
        <f>'1. CFR Return'!$G128</f>
        <v>0</v>
      </c>
      <c r="CF7" s="118">
        <f>'1. CFR Return'!$G129</f>
        <v>0</v>
      </c>
      <c r="CG7" s="118">
        <f>'1. CFR Return'!$G130</f>
        <v>0</v>
      </c>
      <c r="CH7" s="118">
        <f>'1. CFR Return'!$G131</f>
        <v>0</v>
      </c>
      <c r="CI7" s="118">
        <f>'1. CFR Return'!$G132</f>
        <v>0</v>
      </c>
      <c r="CJ7" s="118">
        <f>SUM(CE7:CI7)</f>
        <v>0</v>
      </c>
      <c r="CK7" s="118">
        <f>+'1. CFR Return'!I139</f>
        <v>0</v>
      </c>
      <c r="CL7" s="118">
        <f>+'1. CFR Return'!I142</f>
        <v>0</v>
      </c>
      <c r="CM7" s="118">
        <f>+'1. CFR Return'!J143</f>
        <v>0</v>
      </c>
      <c r="CN7" s="118">
        <f>CK7-CL7+CM7</f>
        <v>0</v>
      </c>
      <c r="CO7" s="118">
        <f>+'1. CFR Return'!I147</f>
        <v>0</v>
      </c>
      <c r="CP7" s="118">
        <f>'1. CFR Return'!I148</f>
        <v>0</v>
      </c>
      <c r="CQ7" s="118">
        <f>+'1. CFR Return'!I149</f>
        <v>0</v>
      </c>
      <c r="CR7" s="118">
        <f>+'1. CFR Return'!I150</f>
        <v>0</v>
      </c>
      <c r="CS7" s="118">
        <f>SUM(CN7:CR7)</f>
        <v>0</v>
      </c>
      <c r="CT7" s="118">
        <f>+'1. CFR Return'!G139</f>
        <v>0</v>
      </c>
      <c r="CU7" s="118">
        <f>+'1. CFR Return'!G142</f>
        <v>0</v>
      </c>
      <c r="CV7" s="118">
        <f>+'1. CFR Return'!T143</f>
        <v>0</v>
      </c>
      <c r="CW7" s="118">
        <f>CT7-CU7+CV7</f>
        <v>0</v>
      </c>
      <c r="CX7" s="118">
        <f>+'1. CFR Return'!G147</f>
        <v>0</v>
      </c>
      <c r="CY7" s="118">
        <f>'1. CFR Return'!G148</f>
        <v>0</v>
      </c>
      <c r="CZ7" s="118">
        <f>+'1. CFR Return'!G149</f>
        <v>0</v>
      </c>
      <c r="DA7" s="118">
        <f>+'1. CFR Return'!G150</f>
        <v>0</v>
      </c>
      <c r="DB7" s="118">
        <f>SUM(CW7:DA7)</f>
        <v>0</v>
      </c>
      <c r="DC7" s="118">
        <f>+'1. CFR Return'!$G157</f>
        <v>0</v>
      </c>
      <c r="DD7" s="118">
        <f>+'1. CFR Return'!$G158</f>
        <v>0</v>
      </c>
      <c r="DE7" s="118">
        <f>+'1. CFR Return'!$G159</f>
        <v>0</v>
      </c>
      <c r="DF7" s="118">
        <f>+'1. CFR Return'!$G160</f>
        <v>0</v>
      </c>
      <c r="DG7" s="118">
        <f>+'1. CFR Return'!$G161</f>
        <v>0</v>
      </c>
      <c r="DH7" s="118">
        <f>+'1. CFR Return'!$G162</f>
        <v>0</v>
      </c>
      <c r="DI7" s="118">
        <f>+'1. CFR Return'!$G163</f>
        <v>0</v>
      </c>
      <c r="DJ7" s="118">
        <f>+'1. CFR Return'!$G164</f>
        <v>0</v>
      </c>
      <c r="DK7" s="118">
        <f>SUM(DC7:DJ7)</f>
        <v>0</v>
      </c>
      <c r="DL7" s="118">
        <f>+'1. CFR Return'!G170</f>
        <v>0</v>
      </c>
      <c r="DM7" s="118">
        <f>+'1. CFR Return'!G171</f>
        <v>0</v>
      </c>
      <c r="DN7" s="118">
        <f>+'1. CFR Return'!G174</f>
        <v>0</v>
      </c>
      <c r="DO7" s="118">
        <f>+'1. CFR Return'!G175</f>
        <v>0</v>
      </c>
      <c r="DP7" s="118">
        <f>+'1. CFR Return'!G177</f>
        <v>0</v>
      </c>
      <c r="DQ7" s="116">
        <f>+'1. CFR Return'!G182</f>
        <v>0</v>
      </c>
      <c r="DR7" s="131">
        <f>+CJ7-CS7-DB7-DK7-DL7-DM7-DN7-DO7-DP7</f>
        <v>0</v>
      </c>
    </row>
  </sheetData>
  <mergeCells count="10">
    <mergeCell ref="CT4:DB4"/>
    <mergeCell ref="DC4:DK4"/>
    <mergeCell ref="DL4:DM4"/>
    <mergeCell ref="DN4:DO4"/>
    <mergeCell ref="A4:F4"/>
    <mergeCell ref="G4:BI4"/>
    <mergeCell ref="BJ4:BU4"/>
    <mergeCell ref="BV4:CD4"/>
    <mergeCell ref="CE4:CJ4"/>
    <mergeCell ref="CK4:CS4"/>
  </mergeCells>
  <pageMargins left="0.7" right="0.7" top="0.75" bottom="0.75" header="0.3" footer="0.3"/>
  <headerFoot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A1:AX211"/>
  <sheetViews>
    <sheetView topLeftCell="E1" workbookViewId="0">
      <selection activeCell="T9" sqref="T9"/>
    </sheetView>
  </sheetViews>
  <sheetFormatPr defaultRowHeight="14.5"/>
  <cols>
    <col min="1" max="1" width="41.453125" bestFit="1" customWidth="1"/>
    <col min="2" max="2" width="18.453125" style="72" customWidth="1"/>
    <col min="3" max="3" width="7.54296875" bestFit="1" customWidth="1"/>
    <col min="4" max="4" width="7.54296875" customWidth="1"/>
    <col min="5" max="5" width="20.26953125" customWidth="1"/>
    <col min="12" max="12" width="20.1796875" bestFit="1" customWidth="1"/>
    <col min="13" max="13" width="13" customWidth="1"/>
    <col min="14" max="14" width="10.7265625" customWidth="1"/>
    <col min="15" max="16" width="10.453125" customWidth="1"/>
    <col min="35" max="38" width="9.1796875" style="526"/>
    <col min="39" max="39" width="39.26953125" style="526" customWidth="1"/>
    <col min="40" max="40" width="20.26953125" style="526" customWidth="1"/>
    <col min="41" max="41" width="15.7265625" style="526" customWidth="1"/>
    <col min="42" max="42" width="9.1796875" style="526"/>
    <col min="43" max="43" width="43.81640625" style="526" customWidth="1"/>
    <col min="44" max="44" width="15.1796875" style="526" bestFit="1" customWidth="1"/>
    <col min="45" max="46" width="9.1796875" style="526"/>
    <col min="47" max="47" width="44.26953125" style="526" customWidth="1"/>
    <col min="48" max="48" width="15.1796875" style="526" bestFit="1" customWidth="1"/>
    <col min="49" max="49" width="45.26953125" style="526" bestFit="1" customWidth="1"/>
    <col min="50" max="50" width="15.1796875" style="526" bestFit="1" customWidth="1"/>
  </cols>
  <sheetData>
    <row r="1" spans="1:50" ht="29.5" thickBot="1">
      <c r="A1" s="91" t="s">
        <v>223</v>
      </c>
      <c r="B1" s="91" t="s">
        <v>224</v>
      </c>
      <c r="C1" t="s">
        <v>799</v>
      </c>
      <c r="L1" t="s">
        <v>311</v>
      </c>
      <c r="M1" t="s">
        <v>9</v>
      </c>
      <c r="N1" t="s">
        <v>8</v>
      </c>
      <c r="O1" t="s">
        <v>312</v>
      </c>
      <c r="P1" t="s">
        <v>313</v>
      </c>
      <c r="AA1" s="222" t="s">
        <v>783</v>
      </c>
      <c r="AB1" s="223" t="s">
        <v>784</v>
      </c>
      <c r="AC1" s="224" t="s">
        <v>240</v>
      </c>
      <c r="AD1" s="225" t="s">
        <v>223</v>
      </c>
      <c r="AE1" s="224" t="s">
        <v>785</v>
      </c>
    </row>
    <row r="2" spans="1:50" ht="15.5">
      <c r="A2" s="92" t="s">
        <v>1</v>
      </c>
      <c r="B2" s="93" t="s">
        <v>4</v>
      </c>
      <c r="AA2" s="247">
        <v>1027</v>
      </c>
      <c r="AB2" s="249">
        <v>103140</v>
      </c>
      <c r="AC2" s="249" t="s">
        <v>683</v>
      </c>
      <c r="AD2" s="249" t="s">
        <v>479</v>
      </c>
      <c r="AE2" s="226" t="s">
        <v>786</v>
      </c>
      <c r="AU2" s="526" t="s">
        <v>956</v>
      </c>
      <c r="AV2" s="526" t="s">
        <v>953</v>
      </c>
      <c r="AW2" s="526" t="s">
        <v>957</v>
      </c>
      <c r="AX2" s="526" t="s">
        <v>953</v>
      </c>
    </row>
    <row r="3" spans="1:50" ht="24">
      <c r="A3" s="92" t="s">
        <v>479</v>
      </c>
      <c r="B3" s="93">
        <v>1027</v>
      </c>
      <c r="C3" t="s">
        <v>683</v>
      </c>
      <c r="E3" t="s">
        <v>296</v>
      </c>
      <c r="L3" t="s">
        <v>317</v>
      </c>
      <c r="M3" s="151" t="s">
        <v>9</v>
      </c>
      <c r="N3" s="151" t="s">
        <v>8</v>
      </c>
      <c r="O3" s="151" t="s">
        <v>312</v>
      </c>
      <c r="P3" s="71" t="s">
        <v>313</v>
      </c>
      <c r="Q3" s="151"/>
      <c r="T3" s="151" t="s">
        <v>772</v>
      </c>
      <c r="U3" s="151"/>
      <c r="AA3" s="244">
        <v>2010</v>
      </c>
      <c r="AB3" s="141">
        <v>103159</v>
      </c>
      <c r="AC3" s="141" t="s">
        <v>567</v>
      </c>
      <c r="AD3" s="141" t="s">
        <v>364</v>
      </c>
      <c r="AE3" s="226" t="s">
        <v>341</v>
      </c>
      <c r="AI3" s="526" t="s">
        <v>950</v>
      </c>
      <c r="AL3" s="526" t="s">
        <v>951</v>
      </c>
      <c r="AM3" s="526" t="s">
        <v>952</v>
      </c>
      <c r="AN3" s="526" t="s">
        <v>953</v>
      </c>
      <c r="AP3" s="526" t="s">
        <v>954</v>
      </c>
      <c r="AQ3" s="526" t="s">
        <v>955</v>
      </c>
      <c r="AR3" s="526" t="s">
        <v>953</v>
      </c>
      <c r="AU3" s="526" t="s">
        <v>964</v>
      </c>
      <c r="AV3" s="526" t="s">
        <v>961</v>
      </c>
      <c r="AW3" s="526" t="s">
        <v>965</v>
      </c>
      <c r="AX3" s="526" t="s">
        <v>953</v>
      </c>
    </row>
    <row r="4" spans="1:50" ht="15.5">
      <c r="A4" s="92" t="s">
        <v>364</v>
      </c>
      <c r="B4" s="94">
        <v>2010</v>
      </c>
      <c r="C4" t="s">
        <v>567</v>
      </c>
      <c r="E4" t="s">
        <v>297</v>
      </c>
      <c r="L4" t="s">
        <v>9</v>
      </c>
      <c r="M4" s="151" t="s">
        <v>45</v>
      </c>
      <c r="N4" s="151" t="s">
        <v>18</v>
      </c>
      <c r="O4" s="151" t="s">
        <v>45</v>
      </c>
      <c r="P4" s="151" t="s">
        <v>18</v>
      </c>
      <c r="T4" s="72" t="s">
        <v>773</v>
      </c>
      <c r="U4" s="72"/>
      <c r="AA4" s="244">
        <v>5949</v>
      </c>
      <c r="AB4" s="141">
        <v>131465</v>
      </c>
      <c r="AC4" s="141" t="s">
        <v>685</v>
      </c>
      <c r="AD4" s="141" t="s">
        <v>481</v>
      </c>
      <c r="AE4" s="226" t="s">
        <v>341</v>
      </c>
      <c r="AI4" s="526" t="s">
        <v>958</v>
      </c>
      <c r="AL4" s="526" t="s">
        <v>959</v>
      </c>
      <c r="AM4" s="526" t="s">
        <v>960</v>
      </c>
      <c r="AN4" s="526" t="s">
        <v>961</v>
      </c>
      <c r="AP4" s="526" t="s">
        <v>962</v>
      </c>
      <c r="AQ4" s="526" t="s">
        <v>963</v>
      </c>
      <c r="AR4" s="526" t="s">
        <v>953</v>
      </c>
      <c r="AU4" s="526" t="s">
        <v>970</v>
      </c>
      <c r="AV4" s="526" t="s">
        <v>953</v>
      </c>
      <c r="AW4" s="526" t="s">
        <v>971</v>
      </c>
      <c r="AX4" s="526" t="s">
        <v>953</v>
      </c>
    </row>
    <row r="5" spans="1:50" ht="58">
      <c r="A5" s="92" t="s">
        <v>481</v>
      </c>
      <c r="B5" s="94">
        <v>5949</v>
      </c>
      <c r="C5" t="s">
        <v>685</v>
      </c>
      <c r="E5" t="s">
        <v>298</v>
      </c>
      <c r="L5" t="s">
        <v>8</v>
      </c>
      <c r="M5" s="151" t="s">
        <v>47</v>
      </c>
      <c r="N5" s="151" t="s">
        <v>20</v>
      </c>
      <c r="O5" s="151" t="s">
        <v>47</v>
      </c>
      <c r="P5" s="151" t="s">
        <v>20</v>
      </c>
      <c r="AA5" s="246">
        <v>1017</v>
      </c>
      <c r="AB5" s="248">
        <v>103130</v>
      </c>
      <c r="AC5" s="248" t="s">
        <v>568</v>
      </c>
      <c r="AD5" s="248" t="s">
        <v>365</v>
      </c>
      <c r="AE5" s="226" t="s">
        <v>786</v>
      </c>
      <c r="AL5" s="526" t="s">
        <v>966</v>
      </c>
      <c r="AM5" s="526" t="s">
        <v>967</v>
      </c>
      <c r="AN5" s="526" t="s">
        <v>953</v>
      </c>
      <c r="AP5" s="526" t="s">
        <v>968</v>
      </c>
      <c r="AQ5" s="526" t="s">
        <v>969</v>
      </c>
      <c r="AR5" s="526" t="s">
        <v>953</v>
      </c>
      <c r="AU5" s="526" t="s">
        <v>976</v>
      </c>
      <c r="AV5" s="526" t="s">
        <v>953</v>
      </c>
      <c r="AW5" s="526" t="s">
        <v>977</v>
      </c>
      <c r="AX5" s="526" t="s">
        <v>953</v>
      </c>
    </row>
    <row r="6" spans="1:50" ht="15.5">
      <c r="A6" s="92" t="s">
        <v>365</v>
      </c>
      <c r="B6" s="94">
        <v>1017</v>
      </c>
      <c r="C6" t="s">
        <v>568</v>
      </c>
      <c r="E6" t="s">
        <v>6</v>
      </c>
      <c r="L6" t="s">
        <v>314</v>
      </c>
      <c r="M6" s="151" t="s">
        <v>49</v>
      </c>
      <c r="N6" s="151" t="s">
        <v>22</v>
      </c>
      <c r="O6" s="151" t="s">
        <v>49</v>
      </c>
      <c r="P6" s="151" t="s">
        <v>22</v>
      </c>
      <c r="T6" t="s">
        <v>6414</v>
      </c>
      <c r="AA6" s="244">
        <v>2153</v>
      </c>
      <c r="AB6" s="141">
        <v>103243</v>
      </c>
      <c r="AC6" s="141" t="s">
        <v>630</v>
      </c>
      <c r="AD6" s="141" t="s">
        <v>427</v>
      </c>
      <c r="AE6" s="226" t="s">
        <v>341</v>
      </c>
      <c r="AL6" s="526" t="s">
        <v>972</v>
      </c>
      <c r="AM6" s="526" t="s">
        <v>973</v>
      </c>
      <c r="AN6" s="526" t="s">
        <v>953</v>
      </c>
      <c r="AP6" s="526" t="s">
        <v>974</v>
      </c>
      <c r="AQ6" s="526" t="s">
        <v>975</v>
      </c>
      <c r="AR6" s="526" t="s">
        <v>953</v>
      </c>
      <c r="AU6" s="526" t="s">
        <v>982</v>
      </c>
      <c r="AV6" s="526" t="s">
        <v>953</v>
      </c>
      <c r="AW6" s="526" t="s">
        <v>983</v>
      </c>
      <c r="AX6" s="526" t="s">
        <v>961</v>
      </c>
    </row>
    <row r="7" spans="1:50" ht="15.5">
      <c r="A7" s="92" t="s">
        <v>427</v>
      </c>
      <c r="B7" s="94">
        <v>2153</v>
      </c>
      <c r="C7" t="s">
        <v>630</v>
      </c>
      <c r="L7" t="s">
        <v>315</v>
      </c>
      <c r="M7" s="151" t="s">
        <v>51</v>
      </c>
      <c r="N7" s="151" t="s">
        <v>278</v>
      </c>
      <c r="O7" s="151" t="s">
        <v>51</v>
      </c>
      <c r="P7" s="151" t="s">
        <v>278</v>
      </c>
      <c r="T7" t="s">
        <v>6508</v>
      </c>
      <c r="AA7" s="244">
        <v>2062</v>
      </c>
      <c r="AB7" s="141">
        <v>103192</v>
      </c>
      <c r="AC7" s="141" t="s">
        <v>686</v>
      </c>
      <c r="AD7" s="141" t="s">
        <v>482</v>
      </c>
      <c r="AE7" s="226" t="s">
        <v>341</v>
      </c>
      <c r="AL7" s="526" t="s">
        <v>978</v>
      </c>
      <c r="AM7" s="526" t="s">
        <v>979</v>
      </c>
      <c r="AN7" s="526" t="s">
        <v>953</v>
      </c>
      <c r="AP7" s="526" t="s">
        <v>980</v>
      </c>
      <c r="AQ7" s="526" t="s">
        <v>981</v>
      </c>
      <c r="AR7" s="526" t="s">
        <v>958</v>
      </c>
      <c r="AU7" s="526" t="s">
        <v>987</v>
      </c>
      <c r="AW7" s="526" t="s">
        <v>988</v>
      </c>
      <c r="AX7" s="526" t="s">
        <v>961</v>
      </c>
    </row>
    <row r="8" spans="1:50" ht="15.5">
      <c r="A8" s="92" t="s">
        <v>482</v>
      </c>
      <c r="B8" s="94">
        <v>2062</v>
      </c>
      <c r="C8" t="s">
        <v>686</v>
      </c>
      <c r="M8" s="151" t="s">
        <v>53</v>
      </c>
      <c r="N8" s="151" t="s">
        <v>24</v>
      </c>
      <c r="O8" s="151" t="s">
        <v>53</v>
      </c>
      <c r="P8" s="151" t="s">
        <v>24</v>
      </c>
      <c r="T8" t="s">
        <v>6509</v>
      </c>
      <c r="AA8" s="244">
        <v>2479</v>
      </c>
      <c r="AB8" s="141">
        <v>132074</v>
      </c>
      <c r="AC8" s="141" t="s">
        <v>631</v>
      </c>
      <c r="AD8" s="141" t="s">
        <v>428</v>
      </c>
      <c r="AE8" s="226" t="s">
        <v>341</v>
      </c>
      <c r="AL8" s="526" t="s">
        <v>984</v>
      </c>
      <c r="AM8" s="526" t="s">
        <v>985</v>
      </c>
      <c r="AN8" s="526" t="s">
        <v>961</v>
      </c>
      <c r="AP8" s="526" t="s">
        <v>986</v>
      </c>
      <c r="AQ8" s="526" t="s">
        <v>10</v>
      </c>
      <c r="AR8" s="526" t="s">
        <v>958</v>
      </c>
      <c r="AU8" s="526" t="s">
        <v>993</v>
      </c>
      <c r="AW8" s="526" t="s">
        <v>994</v>
      </c>
      <c r="AX8" s="526" t="s">
        <v>961</v>
      </c>
    </row>
    <row r="9" spans="1:50" ht="15.5">
      <c r="A9" s="92" t="s">
        <v>428</v>
      </c>
      <c r="B9" s="94">
        <v>2479</v>
      </c>
      <c r="C9" t="s">
        <v>631</v>
      </c>
      <c r="M9" s="38" t="s">
        <v>55</v>
      </c>
      <c r="N9" s="151" t="s">
        <v>26</v>
      </c>
      <c r="O9" s="38" t="s">
        <v>55</v>
      </c>
      <c r="P9" s="151" t="s">
        <v>26</v>
      </c>
      <c r="AA9" s="244">
        <v>2300</v>
      </c>
      <c r="AB9" s="141">
        <v>103324</v>
      </c>
      <c r="AC9" s="141" t="s">
        <v>569</v>
      </c>
      <c r="AD9" s="141" t="s">
        <v>366</v>
      </c>
      <c r="AE9" s="226" t="s">
        <v>341</v>
      </c>
      <c r="AL9" s="526" t="s">
        <v>989</v>
      </c>
      <c r="AM9" s="526" t="s">
        <v>990</v>
      </c>
      <c r="AN9" s="526" t="s">
        <v>961</v>
      </c>
      <c r="AP9" s="526" t="s">
        <v>991</v>
      </c>
      <c r="AQ9" s="526" t="s">
        <v>992</v>
      </c>
      <c r="AR9" s="526" t="s">
        <v>958</v>
      </c>
      <c r="AU9" s="526" t="s">
        <v>999</v>
      </c>
      <c r="AW9" s="526" t="s">
        <v>1000</v>
      </c>
      <c r="AX9" s="526" t="s">
        <v>961</v>
      </c>
    </row>
    <row r="10" spans="1:50" ht="15.5">
      <c r="A10" s="92" t="s">
        <v>366</v>
      </c>
      <c r="B10" s="94">
        <v>2300</v>
      </c>
      <c r="C10" t="s">
        <v>569</v>
      </c>
      <c r="M10" s="38" t="s">
        <v>57</v>
      </c>
      <c r="N10" s="151" t="s">
        <v>28</v>
      </c>
      <c r="O10" s="38" t="s">
        <v>57</v>
      </c>
      <c r="P10" s="151" t="s">
        <v>28</v>
      </c>
      <c r="AA10" s="244">
        <v>2014</v>
      </c>
      <c r="AB10" s="141">
        <v>103162</v>
      </c>
      <c r="AC10" s="141" t="s">
        <v>687</v>
      </c>
      <c r="AD10" s="141" t="s">
        <v>483</v>
      </c>
      <c r="AE10" s="226" t="s">
        <v>341</v>
      </c>
      <c r="AL10" s="526" t="s">
        <v>995</v>
      </c>
      <c r="AM10" s="526" t="s">
        <v>996</v>
      </c>
      <c r="AN10" s="526" t="s">
        <v>961</v>
      </c>
      <c r="AP10" s="526" t="s">
        <v>997</v>
      </c>
      <c r="AQ10" s="526" t="s">
        <v>998</v>
      </c>
      <c r="AR10" s="526" t="s">
        <v>958</v>
      </c>
      <c r="AU10" s="526" t="s">
        <v>1005</v>
      </c>
      <c r="AW10" s="526" t="s">
        <v>1006</v>
      </c>
      <c r="AX10" s="526" t="s">
        <v>961</v>
      </c>
    </row>
    <row r="11" spans="1:50" ht="15.5">
      <c r="A11" s="92" t="s">
        <v>483</v>
      </c>
      <c r="B11" s="94">
        <v>2014</v>
      </c>
      <c r="C11" t="s">
        <v>687</v>
      </c>
      <c r="M11" s="38" t="s">
        <v>59</v>
      </c>
      <c r="N11" s="151" t="s">
        <v>292</v>
      </c>
      <c r="O11" s="38" t="s">
        <v>59</v>
      </c>
      <c r="P11" s="151" t="s">
        <v>292</v>
      </c>
      <c r="AA11" s="244">
        <v>7016</v>
      </c>
      <c r="AB11" s="141">
        <v>103606</v>
      </c>
      <c r="AC11" s="141" t="s">
        <v>570</v>
      </c>
      <c r="AD11" s="141" t="s">
        <v>367</v>
      </c>
      <c r="AE11" s="226" t="s">
        <v>342</v>
      </c>
      <c r="AL11" s="526" t="s">
        <v>1001</v>
      </c>
      <c r="AM11" s="526" t="s">
        <v>1002</v>
      </c>
      <c r="AN11" s="526" t="s">
        <v>961</v>
      </c>
      <c r="AP11" s="526" t="s">
        <v>1003</v>
      </c>
      <c r="AQ11" s="526" t="s">
        <v>1004</v>
      </c>
      <c r="AR11" s="526" t="s">
        <v>958</v>
      </c>
      <c r="AU11" s="526" t="s">
        <v>1011</v>
      </c>
      <c r="AW11" s="526" t="s">
        <v>1012</v>
      </c>
      <c r="AX11" s="526" t="s">
        <v>961</v>
      </c>
    </row>
    <row r="12" spans="1:50" ht="15.5">
      <c r="A12" s="92" t="s">
        <v>367</v>
      </c>
      <c r="B12" s="94">
        <v>7016</v>
      </c>
      <c r="C12" t="s">
        <v>570</v>
      </c>
      <c r="E12" t="s">
        <v>9</v>
      </c>
      <c r="F12" t="s">
        <v>9</v>
      </c>
      <c r="M12" s="38" t="s">
        <v>61</v>
      </c>
      <c r="N12" s="151" t="s">
        <v>293</v>
      </c>
      <c r="O12" s="38" t="s">
        <v>61</v>
      </c>
      <c r="P12" s="151" t="s">
        <v>293</v>
      </c>
      <c r="AA12" s="244">
        <v>7052</v>
      </c>
      <c r="AB12" s="141">
        <v>103627</v>
      </c>
      <c r="AC12" s="141" t="s">
        <v>688</v>
      </c>
      <c r="AD12" s="141" t="s">
        <v>484</v>
      </c>
      <c r="AE12" s="226" t="s">
        <v>342</v>
      </c>
      <c r="AL12" s="526" t="s">
        <v>1007</v>
      </c>
      <c r="AM12" s="526" t="s">
        <v>1008</v>
      </c>
      <c r="AN12" s="526" t="s">
        <v>961</v>
      </c>
      <c r="AP12" s="526" t="s">
        <v>1009</v>
      </c>
      <c r="AQ12" s="526" t="s">
        <v>1010</v>
      </c>
      <c r="AR12" s="526" t="s">
        <v>958</v>
      </c>
      <c r="AU12" s="526" t="s">
        <v>1017</v>
      </c>
      <c r="AW12" s="526" t="s">
        <v>1018</v>
      </c>
      <c r="AX12" s="526" t="s">
        <v>961</v>
      </c>
    </row>
    <row r="13" spans="1:50" ht="15.5">
      <c r="A13" s="92" t="s">
        <v>484</v>
      </c>
      <c r="B13" s="94">
        <v>7052</v>
      </c>
      <c r="C13" t="s">
        <v>688</v>
      </c>
      <c r="E13" t="s">
        <v>8</v>
      </c>
      <c r="F13" t="s">
        <v>8</v>
      </c>
      <c r="M13" s="38" t="s">
        <v>63</v>
      </c>
      <c r="N13" s="151" t="s">
        <v>31</v>
      </c>
      <c r="O13" s="38" t="s">
        <v>63</v>
      </c>
      <c r="P13" s="151" t="s">
        <v>31</v>
      </c>
      <c r="AA13" s="244">
        <v>2017</v>
      </c>
      <c r="AB13" s="141">
        <v>103164</v>
      </c>
      <c r="AC13" s="141" t="s">
        <v>689</v>
      </c>
      <c r="AD13" s="141" t="s">
        <v>485</v>
      </c>
      <c r="AE13" s="226" t="s">
        <v>341</v>
      </c>
      <c r="AL13" s="526" t="s">
        <v>1013</v>
      </c>
      <c r="AM13" s="526" t="s">
        <v>1014</v>
      </c>
      <c r="AN13" s="526" t="s">
        <v>961</v>
      </c>
      <c r="AP13" s="526" t="s">
        <v>1015</v>
      </c>
      <c r="AQ13" s="526" t="s">
        <v>1016</v>
      </c>
      <c r="AR13" s="526" t="s">
        <v>958</v>
      </c>
      <c r="AW13" s="526" t="s">
        <v>1021</v>
      </c>
      <c r="AX13" s="526" t="s">
        <v>961</v>
      </c>
    </row>
    <row r="14" spans="1:50" ht="15.5">
      <c r="A14" s="92" t="s">
        <v>485</v>
      </c>
      <c r="B14" s="94">
        <v>2017</v>
      </c>
      <c r="C14" t="s">
        <v>689</v>
      </c>
      <c r="E14" t="s">
        <v>314</v>
      </c>
      <c r="F14" t="s">
        <v>312</v>
      </c>
      <c r="M14" s="38" t="s">
        <v>65</v>
      </c>
      <c r="N14" s="151" t="s">
        <v>33</v>
      </c>
      <c r="O14" s="38" t="s">
        <v>65</v>
      </c>
      <c r="P14" s="151" t="s">
        <v>33</v>
      </c>
      <c r="AA14" s="244">
        <v>2016</v>
      </c>
      <c r="AB14" s="141">
        <v>103163</v>
      </c>
      <c r="AC14" s="141" t="s">
        <v>690</v>
      </c>
      <c r="AD14" s="141" t="s">
        <v>486</v>
      </c>
      <c r="AE14" s="226" t="s">
        <v>341</v>
      </c>
      <c r="AP14" s="526" t="s">
        <v>1019</v>
      </c>
      <c r="AQ14" s="526" t="s">
        <v>1020</v>
      </c>
      <c r="AR14" s="526" t="s">
        <v>958</v>
      </c>
      <c r="AU14" s="526" t="s">
        <v>961</v>
      </c>
      <c r="AW14" s="526" t="s">
        <v>1024</v>
      </c>
      <c r="AX14" s="526" t="s">
        <v>961</v>
      </c>
    </row>
    <row r="15" spans="1:50" ht="15.5">
      <c r="A15" s="92" t="s">
        <v>486</v>
      </c>
      <c r="B15" s="94">
        <v>2016</v>
      </c>
      <c r="C15" t="s">
        <v>690</v>
      </c>
      <c r="E15" t="s">
        <v>315</v>
      </c>
      <c r="F15" t="s">
        <v>313</v>
      </c>
      <c r="M15" s="38" t="s">
        <v>67</v>
      </c>
      <c r="N15" s="151" t="s">
        <v>35</v>
      </c>
      <c r="O15" s="38" t="s">
        <v>67</v>
      </c>
      <c r="P15" s="151" t="s">
        <v>35</v>
      </c>
      <c r="AA15" s="244">
        <v>2239</v>
      </c>
      <c r="AB15" s="141">
        <v>103289</v>
      </c>
      <c r="AC15" s="141" t="s">
        <v>632</v>
      </c>
      <c r="AD15" s="141" t="s">
        <v>429</v>
      </c>
      <c r="AE15" s="226" t="s">
        <v>341</v>
      </c>
      <c r="AP15" s="526" t="s">
        <v>1022</v>
      </c>
      <c r="AQ15" s="526" t="s">
        <v>1023</v>
      </c>
      <c r="AR15" s="526" t="s">
        <v>958</v>
      </c>
      <c r="AW15" s="526" t="s">
        <v>1027</v>
      </c>
      <c r="AX15" s="526" t="s">
        <v>961</v>
      </c>
    </row>
    <row r="16" spans="1:50" ht="15.5">
      <c r="A16" s="92" t="s">
        <v>429</v>
      </c>
      <c r="B16" s="94">
        <v>2239</v>
      </c>
      <c r="C16" t="s">
        <v>632</v>
      </c>
      <c r="M16" s="38" t="s">
        <v>69</v>
      </c>
      <c r="N16" s="151" t="s">
        <v>37</v>
      </c>
      <c r="O16" s="38" t="s">
        <v>69</v>
      </c>
      <c r="P16" s="151" t="s">
        <v>37</v>
      </c>
      <c r="AA16" s="244">
        <v>2241</v>
      </c>
      <c r="AB16" s="141">
        <v>103291</v>
      </c>
      <c r="AC16" s="141" t="s">
        <v>691</v>
      </c>
      <c r="AD16" s="141" t="s">
        <v>487</v>
      </c>
      <c r="AE16" s="226" t="s">
        <v>341</v>
      </c>
      <c r="AP16" s="526" t="s">
        <v>1025</v>
      </c>
      <c r="AQ16" s="526" t="s">
        <v>1026</v>
      </c>
      <c r="AR16" s="526" t="s">
        <v>958</v>
      </c>
      <c r="AW16" s="526" t="s">
        <v>1030</v>
      </c>
      <c r="AX16" s="526" t="s">
        <v>961</v>
      </c>
    </row>
    <row r="17" spans="1:50" ht="15.5">
      <c r="A17" s="92" t="s">
        <v>487</v>
      </c>
      <c r="B17" s="94">
        <v>2241</v>
      </c>
      <c r="C17" t="s">
        <v>691</v>
      </c>
      <c r="M17" s="38" t="s">
        <v>71</v>
      </c>
      <c r="N17" s="151" t="s">
        <v>39</v>
      </c>
      <c r="O17" s="38" t="s">
        <v>71</v>
      </c>
      <c r="P17" s="151" t="s">
        <v>39</v>
      </c>
      <c r="AA17" s="244">
        <v>2456</v>
      </c>
      <c r="AB17" s="141">
        <v>103383</v>
      </c>
      <c r="AC17" s="141" t="s">
        <v>692</v>
      </c>
      <c r="AD17" s="141" t="s">
        <v>488</v>
      </c>
      <c r="AE17" s="226" t="s">
        <v>341</v>
      </c>
      <c r="AP17" s="526" t="s">
        <v>1028</v>
      </c>
      <c r="AQ17" s="526" t="s">
        <v>1029</v>
      </c>
      <c r="AR17" s="526" t="s">
        <v>958</v>
      </c>
      <c r="AW17" s="526" t="s">
        <v>1033</v>
      </c>
      <c r="AX17" s="526" t="s">
        <v>953</v>
      </c>
    </row>
    <row r="18" spans="1:50" ht="15.5">
      <c r="A18" s="92" t="s">
        <v>488</v>
      </c>
      <c r="B18" s="94">
        <v>2456</v>
      </c>
      <c r="C18" t="s">
        <v>692</v>
      </c>
      <c r="M18" s="38" t="s">
        <v>73</v>
      </c>
      <c r="N18" s="151" t="s">
        <v>41</v>
      </c>
      <c r="O18" s="38" t="s">
        <v>73</v>
      </c>
      <c r="P18" s="151" t="s">
        <v>41</v>
      </c>
      <c r="AA18" s="244">
        <v>2435</v>
      </c>
      <c r="AB18" s="141">
        <v>103362</v>
      </c>
      <c r="AC18" s="141" t="s">
        <v>633</v>
      </c>
      <c r="AD18" s="141" t="s">
        <v>430</v>
      </c>
      <c r="AE18" s="226" t="s">
        <v>341</v>
      </c>
      <c r="AP18" s="526" t="s">
        <v>1031</v>
      </c>
      <c r="AQ18" s="526" t="s">
        <v>1032</v>
      </c>
      <c r="AR18" s="526" t="s">
        <v>953</v>
      </c>
      <c r="AW18" s="526" t="s">
        <v>1036</v>
      </c>
    </row>
    <row r="19" spans="1:50" ht="43.5">
      <c r="A19" s="92" t="s">
        <v>430</v>
      </c>
      <c r="B19" s="94">
        <v>2435</v>
      </c>
      <c r="C19" t="s">
        <v>633</v>
      </c>
      <c r="M19" s="38" t="s">
        <v>75</v>
      </c>
      <c r="N19" s="151" t="s">
        <v>132</v>
      </c>
      <c r="O19" s="38" t="s">
        <v>75</v>
      </c>
      <c r="P19" s="151" t="s">
        <v>132</v>
      </c>
      <c r="AA19" s="244">
        <v>5413</v>
      </c>
      <c r="AB19" s="141">
        <v>103560</v>
      </c>
      <c r="AC19" s="141" t="s">
        <v>571</v>
      </c>
      <c r="AD19" s="141" t="s">
        <v>368</v>
      </c>
      <c r="AE19" s="226" t="s">
        <v>340</v>
      </c>
      <c r="AP19" s="526" t="s">
        <v>1034</v>
      </c>
      <c r="AQ19" s="526" t="s">
        <v>1035</v>
      </c>
      <c r="AR19" s="526" t="s">
        <v>958</v>
      </c>
      <c r="AX19" s="526" t="s">
        <v>961</v>
      </c>
    </row>
    <row r="20" spans="1:50" ht="15.5">
      <c r="A20" s="92" t="s">
        <v>368</v>
      </c>
      <c r="B20" s="94">
        <v>5413</v>
      </c>
      <c r="C20" t="s">
        <v>571</v>
      </c>
      <c r="M20" s="38" t="s">
        <v>77</v>
      </c>
      <c r="N20" s="151" t="s">
        <v>134</v>
      </c>
      <c r="O20" s="38" t="s">
        <v>77</v>
      </c>
      <c r="P20" s="151" t="s">
        <v>134</v>
      </c>
      <c r="AA20" s="244">
        <v>2254</v>
      </c>
      <c r="AB20" s="141">
        <v>103300</v>
      </c>
      <c r="AC20" s="141" t="s">
        <v>693</v>
      </c>
      <c r="AD20" s="141" t="s">
        <v>489</v>
      </c>
      <c r="AE20" s="226" t="s">
        <v>341</v>
      </c>
      <c r="AW20" s="526" t="s">
        <v>961</v>
      </c>
    </row>
    <row r="21" spans="1:50" ht="15.5">
      <c r="A21" s="92" t="s">
        <v>489</v>
      </c>
      <c r="B21" s="94">
        <v>2254</v>
      </c>
      <c r="C21" t="s">
        <v>693</v>
      </c>
      <c r="M21" s="38" t="s">
        <v>79</v>
      </c>
      <c r="N21" s="151" t="s">
        <v>110</v>
      </c>
      <c r="O21" s="38" t="s">
        <v>79</v>
      </c>
      <c r="P21" s="151" t="s">
        <v>110</v>
      </c>
      <c r="AA21" s="244">
        <v>1025</v>
      </c>
      <c r="AB21" s="141">
        <v>103138</v>
      </c>
      <c r="AC21" s="141" t="s">
        <v>694</v>
      </c>
      <c r="AD21" s="141" t="s">
        <v>490</v>
      </c>
      <c r="AE21" s="226" t="s">
        <v>786</v>
      </c>
    </row>
    <row r="22" spans="1:50" ht="15.5">
      <c r="A22" s="92" t="s">
        <v>490</v>
      </c>
      <c r="B22" s="94">
        <v>1025</v>
      </c>
      <c r="C22" t="s">
        <v>694</v>
      </c>
      <c r="M22" s="38" t="s">
        <v>81</v>
      </c>
      <c r="N22" s="151" t="s">
        <v>112</v>
      </c>
      <c r="O22" s="38" t="s">
        <v>81</v>
      </c>
      <c r="P22" s="151" t="s">
        <v>112</v>
      </c>
      <c r="AA22" s="244">
        <v>2402</v>
      </c>
      <c r="AB22" s="141">
        <v>103342</v>
      </c>
      <c r="AC22" s="141" t="s">
        <v>572</v>
      </c>
      <c r="AD22" s="141" t="s">
        <v>369</v>
      </c>
      <c r="AE22" s="226" t="s">
        <v>341</v>
      </c>
    </row>
    <row r="23" spans="1:50" ht="15.5">
      <c r="A23" s="92" t="s">
        <v>369</v>
      </c>
      <c r="B23" s="94">
        <v>2402</v>
      </c>
      <c r="C23" t="s">
        <v>572</v>
      </c>
      <c r="M23" s="38" t="s">
        <v>6478</v>
      </c>
      <c r="N23" s="151" t="s">
        <v>114</v>
      </c>
      <c r="O23" s="38" t="s">
        <v>6478</v>
      </c>
      <c r="P23" s="151" t="s">
        <v>114</v>
      </c>
      <c r="AA23" s="244">
        <v>2401</v>
      </c>
      <c r="AB23" s="141">
        <v>103341</v>
      </c>
      <c r="AC23" s="141" t="s">
        <v>573</v>
      </c>
      <c r="AD23" s="141" t="s">
        <v>370</v>
      </c>
      <c r="AE23" s="226" t="s">
        <v>341</v>
      </c>
    </row>
    <row r="24" spans="1:50" ht="15.5">
      <c r="A24" s="92" t="s">
        <v>370</v>
      </c>
      <c r="B24" s="94">
        <v>2401</v>
      </c>
      <c r="C24" t="s">
        <v>573</v>
      </c>
      <c r="M24" s="38" t="s">
        <v>6479</v>
      </c>
      <c r="N24" s="151"/>
      <c r="O24" s="38" t="s">
        <v>6479</v>
      </c>
      <c r="P24" s="151"/>
      <c r="AA24" s="244">
        <v>1001</v>
      </c>
      <c r="AB24" s="141">
        <v>103120</v>
      </c>
      <c r="AC24" s="141" t="s">
        <v>634</v>
      </c>
      <c r="AD24" s="141" t="s">
        <v>431</v>
      </c>
      <c r="AE24" s="226" t="s">
        <v>786</v>
      </c>
    </row>
    <row r="25" spans="1:50" ht="43.5">
      <c r="A25" s="92" t="s">
        <v>431</v>
      </c>
      <c r="B25" s="94">
        <v>1001</v>
      </c>
      <c r="C25" t="s">
        <v>634</v>
      </c>
      <c r="M25" s="38" t="s">
        <v>6480</v>
      </c>
      <c r="N25" s="151"/>
      <c r="O25" s="38" t="s">
        <v>6480</v>
      </c>
      <c r="P25" s="151"/>
      <c r="AA25" s="244">
        <v>4115</v>
      </c>
      <c r="AB25" s="141">
        <v>103493</v>
      </c>
      <c r="AC25" s="141" t="s">
        <v>574</v>
      </c>
      <c r="AD25" s="141" t="s">
        <v>371</v>
      </c>
      <c r="AE25" s="226" t="s">
        <v>340</v>
      </c>
    </row>
    <row r="26" spans="1:50" ht="31">
      <c r="A26" s="92" t="s">
        <v>371</v>
      </c>
      <c r="B26" s="94">
        <v>4115</v>
      </c>
      <c r="C26" t="s">
        <v>574</v>
      </c>
      <c r="M26" s="38" t="s">
        <v>6481</v>
      </c>
      <c r="N26" s="151"/>
      <c r="O26" s="38" t="s">
        <v>6481</v>
      </c>
      <c r="P26" s="151"/>
      <c r="AA26" s="244">
        <v>2030</v>
      </c>
      <c r="AB26" s="141">
        <v>103172</v>
      </c>
      <c r="AC26" s="141" t="s">
        <v>575</v>
      </c>
      <c r="AD26" s="141" t="s">
        <v>372</v>
      </c>
      <c r="AE26" s="226" t="s">
        <v>341</v>
      </c>
    </row>
    <row r="27" spans="1:50" ht="15.5">
      <c r="A27" s="92" t="s">
        <v>372</v>
      </c>
      <c r="B27" s="94">
        <v>2030</v>
      </c>
      <c r="C27" t="s">
        <v>575</v>
      </c>
      <c r="M27" s="38" t="s">
        <v>6482</v>
      </c>
      <c r="N27" s="151"/>
      <c r="O27" s="38" t="s">
        <v>6482</v>
      </c>
      <c r="P27" s="151"/>
      <c r="AA27" s="244">
        <v>3353</v>
      </c>
      <c r="AB27" s="141">
        <v>103445</v>
      </c>
      <c r="AC27" s="141" t="s">
        <v>695</v>
      </c>
      <c r="AD27" s="141" t="s">
        <v>491</v>
      </c>
      <c r="AE27" s="226" t="s">
        <v>341</v>
      </c>
    </row>
    <row r="28" spans="1:50" ht="15.5">
      <c r="A28" s="92" t="s">
        <v>491</v>
      </c>
      <c r="B28" s="94">
        <v>3353</v>
      </c>
      <c r="C28" t="s">
        <v>695</v>
      </c>
      <c r="M28" s="38" t="s">
        <v>6483</v>
      </c>
      <c r="N28" s="149"/>
      <c r="O28" s="38" t="s">
        <v>6483</v>
      </c>
      <c r="AA28" s="244">
        <v>7030</v>
      </c>
      <c r="AB28" s="141">
        <v>103611</v>
      </c>
      <c r="AC28" s="141" t="s">
        <v>635</v>
      </c>
      <c r="AD28" s="141" t="s">
        <v>432</v>
      </c>
      <c r="AE28" s="226" t="s">
        <v>342</v>
      </c>
    </row>
    <row r="29" spans="1:50" ht="15.5">
      <c r="A29" s="92" t="s">
        <v>432</v>
      </c>
      <c r="B29" s="94">
        <v>7030</v>
      </c>
      <c r="C29" t="s">
        <v>635</v>
      </c>
      <c r="M29" s="38" t="s">
        <v>6484</v>
      </c>
      <c r="N29" s="149"/>
      <c r="O29" s="38" t="s">
        <v>6484</v>
      </c>
      <c r="AA29" s="244">
        <v>1002</v>
      </c>
      <c r="AB29" s="141">
        <v>103121</v>
      </c>
      <c r="AC29" s="141" t="s">
        <v>696</v>
      </c>
      <c r="AD29" s="141" t="s">
        <v>492</v>
      </c>
      <c r="AE29" s="226" t="s">
        <v>786</v>
      </c>
    </row>
    <row r="30" spans="1:50" ht="15.5">
      <c r="A30" s="92" t="s">
        <v>492</v>
      </c>
      <c r="B30" s="94">
        <v>1002</v>
      </c>
      <c r="C30" t="s">
        <v>696</v>
      </c>
      <c r="M30" s="38" t="s">
        <v>85</v>
      </c>
      <c r="N30" s="149"/>
      <c r="O30" s="38" t="s">
        <v>85</v>
      </c>
      <c r="AA30" s="244">
        <v>2238</v>
      </c>
      <c r="AB30" s="141">
        <v>103288</v>
      </c>
      <c r="AC30" s="141" t="s">
        <v>576</v>
      </c>
      <c r="AD30" s="141" t="s">
        <v>373</v>
      </c>
      <c r="AE30" s="226" t="s">
        <v>341</v>
      </c>
    </row>
    <row r="31" spans="1:50" ht="15.5">
      <c r="A31" s="92" t="s">
        <v>373</v>
      </c>
      <c r="B31" s="94">
        <v>2238</v>
      </c>
      <c r="C31" t="s">
        <v>576</v>
      </c>
      <c r="M31" s="38" t="s">
        <v>87</v>
      </c>
      <c r="N31" s="149"/>
      <c r="O31" s="38" t="s">
        <v>87</v>
      </c>
      <c r="AA31" s="244">
        <v>2236</v>
      </c>
      <c r="AB31" s="141">
        <v>103286</v>
      </c>
      <c r="AC31" s="141" t="s">
        <v>577</v>
      </c>
      <c r="AD31" s="141" t="s">
        <v>374</v>
      </c>
      <c r="AE31" s="226" t="s">
        <v>341</v>
      </c>
    </row>
    <row r="32" spans="1:50" ht="15.5">
      <c r="A32" s="92" t="s">
        <v>374</v>
      </c>
      <c r="B32" s="94">
        <v>2236</v>
      </c>
      <c r="C32" t="s">
        <v>577</v>
      </c>
      <c r="M32" s="38" t="s">
        <v>89</v>
      </c>
      <c r="N32" s="149"/>
      <c r="O32" s="38" t="s">
        <v>89</v>
      </c>
      <c r="AA32" s="244">
        <v>2465</v>
      </c>
      <c r="AB32" s="141">
        <v>103391</v>
      </c>
      <c r="AC32" s="141" t="s">
        <v>636</v>
      </c>
      <c r="AD32" s="141" t="s">
        <v>433</v>
      </c>
      <c r="AE32" s="226" t="s">
        <v>341</v>
      </c>
    </row>
    <row r="33" spans="1:31" ht="43.5">
      <c r="A33" s="92" t="s">
        <v>433</v>
      </c>
      <c r="B33" s="94">
        <v>2465</v>
      </c>
      <c r="C33" t="s">
        <v>636</v>
      </c>
      <c r="M33" s="38" t="s">
        <v>91</v>
      </c>
      <c r="N33" s="149"/>
      <c r="O33" s="38" t="s">
        <v>91</v>
      </c>
      <c r="AA33" s="244">
        <v>4801</v>
      </c>
      <c r="AB33" s="141">
        <v>103539</v>
      </c>
      <c r="AC33" s="141" t="s">
        <v>578</v>
      </c>
      <c r="AD33" s="141" t="s">
        <v>375</v>
      </c>
      <c r="AE33" s="226" t="s">
        <v>340</v>
      </c>
    </row>
    <row r="34" spans="1:31" ht="15.5">
      <c r="A34" s="92" t="s">
        <v>375</v>
      </c>
      <c r="B34" s="94">
        <v>4801</v>
      </c>
      <c r="C34" t="s">
        <v>578</v>
      </c>
      <c r="M34" s="38" t="s">
        <v>93</v>
      </c>
      <c r="N34" s="149"/>
      <c r="O34" s="38" t="s">
        <v>93</v>
      </c>
      <c r="AA34" s="244">
        <v>1048</v>
      </c>
      <c r="AB34" s="141">
        <v>103144</v>
      </c>
      <c r="AC34" s="141" t="s">
        <v>697</v>
      </c>
      <c r="AD34" s="141" t="s">
        <v>493</v>
      </c>
      <c r="AE34" s="226" t="s">
        <v>786</v>
      </c>
    </row>
    <row r="35" spans="1:31" ht="15.5">
      <c r="A35" s="92" t="s">
        <v>493</v>
      </c>
      <c r="B35" s="94">
        <v>1048</v>
      </c>
      <c r="C35" t="s">
        <v>697</v>
      </c>
      <c r="M35" s="38" t="s">
        <v>95</v>
      </c>
      <c r="N35" s="149"/>
      <c r="O35" s="38" t="s">
        <v>95</v>
      </c>
      <c r="AA35" s="244">
        <v>2312</v>
      </c>
      <c r="AB35" s="141">
        <v>103332</v>
      </c>
      <c r="AC35" s="141" t="s">
        <v>579</v>
      </c>
      <c r="AD35" s="141" t="s">
        <v>376</v>
      </c>
      <c r="AE35" s="226" t="s">
        <v>341</v>
      </c>
    </row>
    <row r="36" spans="1:31" ht="15.5">
      <c r="A36" s="92" t="s">
        <v>376</v>
      </c>
      <c r="B36" s="94">
        <v>2312</v>
      </c>
      <c r="C36" t="s">
        <v>579</v>
      </c>
      <c r="M36" s="38" t="s">
        <v>97</v>
      </c>
      <c r="N36" s="149"/>
      <c r="O36" s="38" t="s">
        <v>97</v>
      </c>
      <c r="AA36" s="244">
        <v>7051</v>
      </c>
      <c r="AB36" s="141">
        <v>103626</v>
      </c>
      <c r="AC36" s="141" t="s">
        <v>580</v>
      </c>
      <c r="AD36" s="141" t="s">
        <v>377</v>
      </c>
      <c r="AE36" s="226" t="s">
        <v>342</v>
      </c>
    </row>
    <row r="37" spans="1:31" ht="15.5">
      <c r="A37" s="92" t="s">
        <v>377</v>
      </c>
      <c r="B37" s="94">
        <v>7051</v>
      </c>
      <c r="C37" t="s">
        <v>580</v>
      </c>
      <c r="M37" s="38" t="s">
        <v>290</v>
      </c>
      <c r="N37" s="149"/>
      <c r="O37" s="38" t="s">
        <v>290</v>
      </c>
      <c r="AA37" s="244">
        <v>2040</v>
      </c>
      <c r="AB37" s="141">
        <v>103178</v>
      </c>
      <c r="AC37" s="141" t="s">
        <v>637</v>
      </c>
      <c r="AD37" s="141" t="s">
        <v>434</v>
      </c>
      <c r="AE37" s="226" t="s">
        <v>341</v>
      </c>
    </row>
    <row r="38" spans="1:31" ht="15.5">
      <c r="A38" s="92" t="s">
        <v>434</v>
      </c>
      <c r="B38" s="94">
        <v>2040</v>
      </c>
      <c r="C38" t="s">
        <v>637</v>
      </c>
      <c r="M38" s="38" t="s">
        <v>291</v>
      </c>
      <c r="N38" s="149"/>
      <c r="O38" s="38" t="s">
        <v>291</v>
      </c>
      <c r="AA38" s="244">
        <v>2251</v>
      </c>
      <c r="AB38" s="141">
        <v>103298</v>
      </c>
      <c r="AC38" s="141" t="s">
        <v>581</v>
      </c>
      <c r="AD38" s="141" t="s">
        <v>378</v>
      </c>
      <c r="AE38" s="226" t="s">
        <v>341</v>
      </c>
    </row>
    <row r="39" spans="1:31" ht="15.5">
      <c r="A39" s="92" t="s">
        <v>378</v>
      </c>
      <c r="B39" s="94">
        <v>2251</v>
      </c>
      <c r="C39" t="s">
        <v>581</v>
      </c>
      <c r="M39" s="38" t="s">
        <v>100</v>
      </c>
      <c r="N39" s="149"/>
      <c r="O39" s="38" t="s">
        <v>100</v>
      </c>
      <c r="AA39" s="244">
        <v>3002</v>
      </c>
      <c r="AB39" s="141">
        <v>103397</v>
      </c>
      <c r="AC39" s="141" t="s">
        <v>582</v>
      </c>
      <c r="AD39" s="141" t="s">
        <v>379</v>
      </c>
      <c r="AE39" s="226" t="s">
        <v>341</v>
      </c>
    </row>
    <row r="40" spans="1:31" ht="31">
      <c r="A40" s="92" t="s">
        <v>379</v>
      </c>
      <c r="B40" s="94">
        <v>3002</v>
      </c>
      <c r="C40" t="s">
        <v>582</v>
      </c>
      <c r="M40" s="38" t="s">
        <v>102</v>
      </c>
      <c r="N40" s="149"/>
      <c r="O40" s="38" t="s">
        <v>102</v>
      </c>
      <c r="AA40" s="244">
        <v>3319</v>
      </c>
      <c r="AB40" s="141">
        <v>103423</v>
      </c>
      <c r="AC40" s="141" t="s">
        <v>583</v>
      </c>
      <c r="AD40" s="141" t="s">
        <v>380</v>
      </c>
      <c r="AE40" s="226" t="s">
        <v>341</v>
      </c>
    </row>
    <row r="41" spans="1:31" ht="43.5">
      <c r="A41" s="92" t="s">
        <v>380</v>
      </c>
      <c r="B41" s="94">
        <v>3319</v>
      </c>
      <c r="C41" t="s">
        <v>583</v>
      </c>
      <c r="M41" s="38" t="s">
        <v>138</v>
      </c>
      <c r="N41" s="27"/>
      <c r="O41" s="38" t="s">
        <v>138</v>
      </c>
      <c r="AA41" s="244">
        <v>1100</v>
      </c>
      <c r="AB41" s="141">
        <v>103146</v>
      </c>
      <c r="AC41" s="141" t="s">
        <v>638</v>
      </c>
      <c r="AD41" s="141" t="s">
        <v>435</v>
      </c>
      <c r="AE41" s="226" t="s">
        <v>796</v>
      </c>
    </row>
    <row r="42" spans="1:31" ht="15.5">
      <c r="A42" s="92" t="s">
        <v>435</v>
      </c>
      <c r="B42" s="94">
        <v>1100</v>
      </c>
      <c r="C42" t="s">
        <v>638</v>
      </c>
      <c r="M42" s="38" t="s">
        <v>140</v>
      </c>
      <c r="N42" s="27"/>
      <c r="O42" s="38" t="s">
        <v>140</v>
      </c>
      <c r="AA42" s="244">
        <v>3432</v>
      </c>
      <c r="AB42" s="141">
        <v>134840</v>
      </c>
      <c r="AC42" s="141" t="s">
        <v>639</v>
      </c>
      <c r="AD42" s="141" t="s">
        <v>436</v>
      </c>
      <c r="AE42" s="226" t="s">
        <v>341</v>
      </c>
    </row>
    <row r="43" spans="1:31" ht="15.5">
      <c r="A43" s="92" t="s">
        <v>436</v>
      </c>
      <c r="B43" s="94">
        <v>3432</v>
      </c>
      <c r="C43" t="s">
        <v>639</v>
      </c>
      <c r="M43" s="38" t="s">
        <v>118</v>
      </c>
      <c r="N43" s="27"/>
      <c r="O43" s="38" t="s">
        <v>118</v>
      </c>
      <c r="AA43" s="244">
        <v>2289</v>
      </c>
      <c r="AB43" s="141">
        <v>103315</v>
      </c>
      <c r="AC43" s="141" t="s">
        <v>698</v>
      </c>
      <c r="AD43" s="141" t="s">
        <v>494</v>
      </c>
      <c r="AE43" s="226" t="s">
        <v>341</v>
      </c>
    </row>
    <row r="44" spans="1:31" ht="15.5">
      <c r="A44" s="92" t="s">
        <v>494</v>
      </c>
      <c r="B44" s="94">
        <v>2289</v>
      </c>
      <c r="C44" t="s">
        <v>698</v>
      </c>
      <c r="M44" s="38" t="s">
        <v>120</v>
      </c>
      <c r="N44" s="27"/>
      <c r="O44" s="38" t="s">
        <v>120</v>
      </c>
      <c r="AA44" s="244">
        <v>2185</v>
      </c>
      <c r="AB44" s="141">
        <v>103263</v>
      </c>
      <c r="AC44" s="141" t="s">
        <v>640</v>
      </c>
      <c r="AD44" s="141" t="s">
        <v>437</v>
      </c>
      <c r="AE44" s="226" t="s">
        <v>341</v>
      </c>
    </row>
    <row r="45" spans="1:31" ht="43.5">
      <c r="A45" s="92" t="s">
        <v>437</v>
      </c>
      <c r="B45" s="94">
        <v>2185</v>
      </c>
      <c r="C45" t="s">
        <v>640</v>
      </c>
      <c r="M45" s="38" t="s">
        <v>122</v>
      </c>
      <c r="N45" s="27"/>
      <c r="O45" s="38" t="s">
        <v>122</v>
      </c>
      <c r="AA45" s="244">
        <v>5416</v>
      </c>
      <c r="AB45" s="141">
        <v>103563</v>
      </c>
      <c r="AC45" s="141" t="s">
        <v>584</v>
      </c>
      <c r="AD45" s="141" t="s">
        <v>381</v>
      </c>
      <c r="AE45" s="226" t="s">
        <v>340</v>
      </c>
    </row>
    <row r="46" spans="1:31" ht="15.5">
      <c r="A46" s="92" t="s">
        <v>381</v>
      </c>
      <c r="B46" s="94">
        <v>5416</v>
      </c>
      <c r="C46" t="s">
        <v>584</v>
      </c>
      <c r="M46" s="38" t="s">
        <v>6492</v>
      </c>
      <c r="N46" s="27"/>
      <c r="O46" s="38" t="s">
        <v>6492</v>
      </c>
      <c r="AA46" s="244">
        <v>2054</v>
      </c>
      <c r="AB46" s="141">
        <v>103189</v>
      </c>
      <c r="AC46" s="141" t="s">
        <v>585</v>
      </c>
      <c r="AD46" s="141" t="s">
        <v>382</v>
      </c>
      <c r="AE46" s="226" t="s">
        <v>341</v>
      </c>
    </row>
    <row r="47" spans="1:31" ht="15.5">
      <c r="A47" s="92" t="s">
        <v>382</v>
      </c>
      <c r="B47" s="94">
        <v>2054</v>
      </c>
      <c r="C47" t="s">
        <v>585</v>
      </c>
      <c r="M47" s="38" t="s">
        <v>6493</v>
      </c>
      <c r="N47" s="27"/>
      <c r="O47" s="38" t="s">
        <v>6493</v>
      </c>
      <c r="AA47" s="244">
        <v>2053</v>
      </c>
      <c r="AB47" s="141">
        <v>103188</v>
      </c>
      <c r="AC47" s="141" t="s">
        <v>586</v>
      </c>
      <c r="AD47" s="141" t="s">
        <v>383</v>
      </c>
      <c r="AE47" s="226" t="s">
        <v>341</v>
      </c>
    </row>
    <row r="48" spans="1:31" ht="15.5">
      <c r="A48" s="92" t="s">
        <v>383</v>
      </c>
      <c r="B48" s="94">
        <v>2053</v>
      </c>
      <c r="C48" t="s">
        <v>586</v>
      </c>
      <c r="M48" s="38" t="s">
        <v>6494</v>
      </c>
      <c r="N48" s="27"/>
      <c r="O48" s="38" t="s">
        <v>6494</v>
      </c>
      <c r="AA48" s="244">
        <v>2464</v>
      </c>
      <c r="AB48" s="141">
        <v>103390</v>
      </c>
      <c r="AC48" s="141" t="s">
        <v>641</v>
      </c>
      <c r="AD48" s="141" t="s">
        <v>225</v>
      </c>
      <c r="AE48" s="226" t="s">
        <v>341</v>
      </c>
    </row>
    <row r="49" spans="1:31" ht="15.5">
      <c r="A49" s="92" t="s">
        <v>225</v>
      </c>
      <c r="B49" s="94">
        <v>2464</v>
      </c>
      <c r="C49" t="s">
        <v>641</v>
      </c>
      <c r="M49" s="38" t="s">
        <v>6495</v>
      </c>
      <c r="O49" s="38" t="s">
        <v>6495</v>
      </c>
      <c r="AA49" s="244">
        <v>3320</v>
      </c>
      <c r="AB49" s="141">
        <v>103424</v>
      </c>
      <c r="AC49" s="141" t="s">
        <v>699</v>
      </c>
      <c r="AD49" s="141" t="s">
        <v>495</v>
      </c>
      <c r="AE49" s="226" t="s">
        <v>341</v>
      </c>
    </row>
    <row r="50" spans="1:31" ht="15.5">
      <c r="A50" s="92" t="s">
        <v>495</v>
      </c>
      <c r="B50" s="94">
        <v>3320</v>
      </c>
      <c r="C50" t="s">
        <v>699</v>
      </c>
      <c r="M50" s="38" t="s">
        <v>6496</v>
      </c>
      <c r="O50" s="38" t="s">
        <v>6496</v>
      </c>
      <c r="AA50" s="244">
        <v>2055</v>
      </c>
      <c r="AB50" s="141">
        <v>103190</v>
      </c>
      <c r="AC50" s="141" t="s">
        <v>587</v>
      </c>
      <c r="AD50" s="141" t="s">
        <v>384</v>
      </c>
      <c r="AE50" s="226" t="s">
        <v>341</v>
      </c>
    </row>
    <row r="51" spans="1:31" ht="15.5">
      <c r="A51" s="92" t="s">
        <v>384</v>
      </c>
      <c r="B51" s="94">
        <v>2055</v>
      </c>
      <c r="C51" t="s">
        <v>587</v>
      </c>
      <c r="AA51" s="244">
        <v>2191</v>
      </c>
      <c r="AB51" s="141">
        <v>103267</v>
      </c>
      <c r="AC51" s="141" t="s">
        <v>788</v>
      </c>
      <c r="AD51" s="141" t="s">
        <v>789</v>
      </c>
      <c r="AE51" s="226" t="s">
        <v>341</v>
      </c>
    </row>
    <row r="52" spans="1:31" ht="15.5">
      <c r="A52" s="92" t="s">
        <v>789</v>
      </c>
      <c r="B52" s="94">
        <v>2191</v>
      </c>
      <c r="C52" t="s">
        <v>788</v>
      </c>
      <c r="AA52" s="244">
        <v>2284</v>
      </c>
      <c r="AB52" s="141">
        <v>103313</v>
      </c>
      <c r="AC52" s="141" t="s">
        <v>790</v>
      </c>
      <c r="AD52" s="141" t="s">
        <v>791</v>
      </c>
      <c r="AE52" s="226" t="s">
        <v>341</v>
      </c>
    </row>
    <row r="53" spans="1:31" ht="15.5">
      <c r="A53" s="92" t="s">
        <v>791</v>
      </c>
      <c r="B53" s="94">
        <v>2284</v>
      </c>
      <c r="C53" t="s">
        <v>790</v>
      </c>
      <c r="AA53" s="244">
        <v>1802</v>
      </c>
      <c r="AB53" s="141">
        <v>103150</v>
      </c>
      <c r="AC53" s="141" t="s">
        <v>684</v>
      </c>
      <c r="AD53" s="141" t="s">
        <v>480</v>
      </c>
      <c r="AE53" s="226" t="s">
        <v>786</v>
      </c>
    </row>
    <row r="54" spans="1:31" ht="15.5">
      <c r="A54" s="92" t="s">
        <v>480</v>
      </c>
      <c r="B54" s="94">
        <v>1802</v>
      </c>
      <c r="C54" t="s">
        <v>684</v>
      </c>
      <c r="AA54" s="244">
        <v>2454</v>
      </c>
      <c r="AB54" s="141">
        <v>103381</v>
      </c>
      <c r="AC54" s="141" t="s">
        <v>642</v>
      </c>
      <c r="AD54" s="141" t="s">
        <v>438</v>
      </c>
      <c r="AE54" s="226" t="s">
        <v>341</v>
      </c>
    </row>
    <row r="55" spans="1:31" ht="15.5">
      <c r="A55" s="92" t="s">
        <v>438</v>
      </c>
      <c r="B55" s="94">
        <v>2454</v>
      </c>
      <c r="C55" t="s">
        <v>642</v>
      </c>
      <c r="AA55" s="244">
        <v>3321</v>
      </c>
      <c r="AB55" s="141">
        <v>103425</v>
      </c>
      <c r="AC55" s="141" t="s">
        <v>643</v>
      </c>
      <c r="AD55" s="141" t="s">
        <v>439</v>
      </c>
      <c r="AE55" s="226" t="s">
        <v>341</v>
      </c>
    </row>
    <row r="56" spans="1:31" ht="15.5">
      <c r="A56" s="92" t="s">
        <v>439</v>
      </c>
      <c r="B56" s="94">
        <v>3321</v>
      </c>
      <c r="C56" t="s">
        <v>643</v>
      </c>
      <c r="AA56" s="244">
        <v>1026</v>
      </c>
      <c r="AB56" s="141">
        <v>103139</v>
      </c>
      <c r="AC56" s="141" t="s">
        <v>700</v>
      </c>
      <c r="AD56" s="141" t="s">
        <v>496</v>
      </c>
      <c r="AE56" s="226" t="s">
        <v>786</v>
      </c>
    </row>
    <row r="57" spans="1:31" ht="15.5">
      <c r="A57" s="92" t="s">
        <v>496</v>
      </c>
      <c r="B57" s="94">
        <v>1026</v>
      </c>
      <c r="C57" t="s">
        <v>700</v>
      </c>
      <c r="AA57" s="244">
        <v>2294</v>
      </c>
      <c r="AB57" s="141">
        <v>103318</v>
      </c>
      <c r="AC57" s="141" t="s">
        <v>701</v>
      </c>
      <c r="AD57" s="141" t="s">
        <v>497</v>
      </c>
      <c r="AE57" s="226" t="s">
        <v>341</v>
      </c>
    </row>
    <row r="58" spans="1:31" ht="15.5">
      <c r="A58" s="92" t="s">
        <v>497</v>
      </c>
      <c r="B58" s="94">
        <v>2294</v>
      </c>
      <c r="C58" t="s">
        <v>701</v>
      </c>
      <c r="AA58" s="244">
        <v>2486</v>
      </c>
      <c r="AB58" s="141">
        <v>133759</v>
      </c>
      <c r="AC58" s="141" t="s">
        <v>588</v>
      </c>
      <c r="AD58" s="141" t="s">
        <v>385</v>
      </c>
      <c r="AE58" s="226" t="s">
        <v>341</v>
      </c>
    </row>
    <row r="59" spans="1:31" ht="15.5">
      <c r="A59" s="92" t="s">
        <v>385</v>
      </c>
      <c r="B59" s="94">
        <v>2486</v>
      </c>
      <c r="C59" t="s">
        <v>588</v>
      </c>
      <c r="AA59" s="244">
        <v>3435</v>
      </c>
      <c r="AB59" s="141">
        <v>131920</v>
      </c>
      <c r="AC59" s="141" t="s">
        <v>644</v>
      </c>
      <c r="AD59" s="141" t="s">
        <v>440</v>
      </c>
      <c r="AE59" s="226" t="s">
        <v>341</v>
      </c>
    </row>
    <row r="60" spans="1:31" ht="15.5">
      <c r="A60" s="92" t="s">
        <v>440</v>
      </c>
      <c r="B60" s="94">
        <v>3435</v>
      </c>
      <c r="C60" t="s">
        <v>644</v>
      </c>
      <c r="AA60" s="244">
        <v>7050</v>
      </c>
      <c r="AB60" s="141">
        <v>103625</v>
      </c>
      <c r="AC60" s="141" t="s">
        <v>645</v>
      </c>
      <c r="AD60" s="141" t="s">
        <v>441</v>
      </c>
      <c r="AE60" s="226" t="s">
        <v>342</v>
      </c>
    </row>
    <row r="61" spans="1:31" ht="15.5">
      <c r="A61" s="92" t="s">
        <v>441</v>
      </c>
      <c r="B61" s="94">
        <v>7050</v>
      </c>
      <c r="C61" t="s">
        <v>645</v>
      </c>
      <c r="AA61" s="244">
        <v>1006</v>
      </c>
      <c r="AB61" s="141">
        <v>103122</v>
      </c>
      <c r="AC61" s="141" t="s">
        <v>702</v>
      </c>
      <c r="AD61" s="141" t="s">
        <v>498</v>
      </c>
      <c r="AE61" s="226" t="s">
        <v>786</v>
      </c>
    </row>
    <row r="62" spans="1:31" ht="15.5">
      <c r="A62" s="92" t="s">
        <v>498</v>
      </c>
      <c r="B62" s="94">
        <v>1006</v>
      </c>
      <c r="C62" t="s">
        <v>702</v>
      </c>
      <c r="AA62" s="244">
        <v>2079</v>
      </c>
      <c r="AB62" s="141">
        <v>103200</v>
      </c>
      <c r="AC62" s="141" t="s">
        <v>703</v>
      </c>
      <c r="AD62" s="141" t="s">
        <v>499</v>
      </c>
      <c r="AE62" s="226" t="s">
        <v>341</v>
      </c>
    </row>
    <row r="63" spans="1:31" ht="15.5">
      <c r="A63" s="92" t="s">
        <v>499</v>
      </c>
      <c r="B63" s="72">
        <v>2079</v>
      </c>
      <c r="C63" t="s">
        <v>703</v>
      </c>
      <c r="AA63" s="244">
        <v>2081</v>
      </c>
      <c r="AB63" s="141">
        <v>103201</v>
      </c>
      <c r="AC63" s="141" t="s">
        <v>646</v>
      </c>
      <c r="AD63" s="141" t="s">
        <v>442</v>
      </c>
      <c r="AE63" s="226" t="s">
        <v>341</v>
      </c>
    </row>
    <row r="64" spans="1:31">
      <c r="A64" t="s">
        <v>442</v>
      </c>
      <c r="B64" s="72">
        <v>2081</v>
      </c>
      <c r="C64" t="s">
        <v>646</v>
      </c>
      <c r="AA64" s="244">
        <v>2296</v>
      </c>
      <c r="AB64" s="141">
        <v>103320</v>
      </c>
      <c r="AC64" s="141" t="s">
        <v>589</v>
      </c>
      <c r="AD64" s="141" t="s">
        <v>386</v>
      </c>
      <c r="AE64" s="226" t="s">
        <v>341</v>
      </c>
    </row>
    <row r="65" spans="1:31">
      <c r="A65" t="s">
        <v>386</v>
      </c>
      <c r="B65" s="72">
        <v>2296</v>
      </c>
      <c r="C65" t="s">
        <v>589</v>
      </c>
      <c r="AA65" s="244">
        <v>1015</v>
      </c>
      <c r="AB65" s="141">
        <v>103128</v>
      </c>
      <c r="AC65" s="141" t="s">
        <v>704</v>
      </c>
      <c r="AD65" s="141" t="s">
        <v>500</v>
      </c>
      <c r="AE65" s="226" t="s">
        <v>786</v>
      </c>
    </row>
    <row r="66" spans="1:31">
      <c r="A66" t="s">
        <v>500</v>
      </c>
      <c r="B66" s="72">
        <v>1015</v>
      </c>
      <c r="C66" t="s">
        <v>704</v>
      </c>
      <c r="AA66" s="244">
        <v>1022</v>
      </c>
      <c r="AB66" s="141">
        <v>103135</v>
      </c>
      <c r="AC66" s="141" t="s">
        <v>705</v>
      </c>
      <c r="AD66" s="141" t="s">
        <v>501</v>
      </c>
      <c r="AE66" s="226" t="s">
        <v>786</v>
      </c>
    </row>
    <row r="67" spans="1:31">
      <c r="A67" t="s">
        <v>501</v>
      </c>
      <c r="B67" s="72">
        <v>1022</v>
      </c>
      <c r="C67" t="s">
        <v>705</v>
      </c>
      <c r="AA67" s="244">
        <v>2087</v>
      </c>
      <c r="AB67" s="141">
        <v>103205</v>
      </c>
      <c r="AC67" s="141" t="s">
        <v>706</v>
      </c>
      <c r="AD67" s="141" t="s">
        <v>502</v>
      </c>
      <c r="AE67" s="226" t="s">
        <v>341</v>
      </c>
    </row>
    <row r="68" spans="1:31">
      <c r="A68" t="s">
        <v>502</v>
      </c>
      <c r="B68" s="72">
        <v>2087</v>
      </c>
      <c r="C68" t="s">
        <v>706</v>
      </c>
      <c r="AA68" s="244">
        <v>2466</v>
      </c>
      <c r="AB68" s="141">
        <v>103392</v>
      </c>
      <c r="AC68" s="141" t="s">
        <v>707</v>
      </c>
      <c r="AD68" s="141" t="s">
        <v>503</v>
      </c>
      <c r="AE68" s="226" t="s">
        <v>341</v>
      </c>
    </row>
    <row r="69" spans="1:31">
      <c r="A69" t="s">
        <v>503</v>
      </c>
      <c r="B69" s="72">
        <v>2466</v>
      </c>
      <c r="C69" t="s">
        <v>707</v>
      </c>
      <c r="AA69" s="244">
        <v>2091</v>
      </c>
      <c r="AB69" s="141">
        <v>103208</v>
      </c>
      <c r="AC69" s="141" t="s">
        <v>708</v>
      </c>
      <c r="AD69" s="141" t="s">
        <v>504</v>
      </c>
      <c r="AE69" s="226" t="s">
        <v>341</v>
      </c>
    </row>
    <row r="70" spans="1:31">
      <c r="A70" t="s">
        <v>504</v>
      </c>
      <c r="B70" s="72">
        <v>2091</v>
      </c>
      <c r="C70" t="s">
        <v>708</v>
      </c>
      <c r="AA70" s="244">
        <v>2093</v>
      </c>
      <c r="AB70" s="141">
        <v>103210</v>
      </c>
      <c r="AC70" s="141" t="s">
        <v>647</v>
      </c>
      <c r="AD70" s="141" t="s">
        <v>443</v>
      </c>
      <c r="AE70" s="226" t="s">
        <v>341</v>
      </c>
    </row>
    <row r="71" spans="1:31">
      <c r="A71" t="s">
        <v>443</v>
      </c>
      <c r="B71" s="72">
        <v>2093</v>
      </c>
      <c r="C71" t="s">
        <v>647</v>
      </c>
      <c r="AA71" s="244">
        <v>2092</v>
      </c>
      <c r="AB71" s="141">
        <v>103209</v>
      </c>
      <c r="AC71" s="141" t="s">
        <v>590</v>
      </c>
      <c r="AD71" s="141" t="s">
        <v>387</v>
      </c>
      <c r="AE71" s="226" t="s">
        <v>341</v>
      </c>
    </row>
    <row r="72" spans="1:31">
      <c r="A72" t="s">
        <v>387</v>
      </c>
      <c r="B72" s="72">
        <v>2092</v>
      </c>
      <c r="C72" t="s">
        <v>590</v>
      </c>
      <c r="AA72" s="244">
        <v>7006</v>
      </c>
      <c r="AB72" s="141">
        <v>103600</v>
      </c>
      <c r="AC72" s="141" t="s">
        <v>709</v>
      </c>
      <c r="AD72" s="141" t="s">
        <v>505</v>
      </c>
      <c r="AE72" s="226" t="s">
        <v>342</v>
      </c>
    </row>
    <row r="73" spans="1:31">
      <c r="A73" t="s">
        <v>505</v>
      </c>
      <c r="B73" s="72">
        <v>7006</v>
      </c>
      <c r="C73" t="s">
        <v>709</v>
      </c>
      <c r="AA73" s="244">
        <v>2477</v>
      </c>
      <c r="AB73" s="141">
        <v>132261</v>
      </c>
      <c r="AC73" s="141" t="s">
        <v>710</v>
      </c>
      <c r="AD73" s="141" t="s">
        <v>506</v>
      </c>
      <c r="AE73" s="226" t="s">
        <v>341</v>
      </c>
    </row>
    <row r="74" spans="1:31">
      <c r="A74" t="s">
        <v>506</v>
      </c>
      <c r="B74" s="72">
        <v>2477</v>
      </c>
      <c r="C74" t="s">
        <v>710</v>
      </c>
      <c r="AA74" s="244">
        <v>3436</v>
      </c>
      <c r="AB74" s="141">
        <v>136440</v>
      </c>
      <c r="AC74" s="141" t="s">
        <v>711</v>
      </c>
      <c r="AD74" s="141" t="s">
        <v>507</v>
      </c>
      <c r="AE74" s="226" t="s">
        <v>341</v>
      </c>
    </row>
    <row r="75" spans="1:31">
      <c r="A75" t="s">
        <v>507</v>
      </c>
      <c r="B75" s="72">
        <v>3436</v>
      </c>
      <c r="C75" t="s">
        <v>711</v>
      </c>
      <c r="AA75" s="244">
        <v>2099</v>
      </c>
      <c r="AB75" s="141">
        <v>103214</v>
      </c>
      <c r="AC75" s="141" t="s">
        <v>648</v>
      </c>
      <c r="AD75" s="141" t="s">
        <v>444</v>
      </c>
      <c r="AE75" s="226" t="s">
        <v>341</v>
      </c>
    </row>
    <row r="76" spans="1:31">
      <c r="A76" t="s">
        <v>444</v>
      </c>
      <c r="B76" s="72">
        <v>2099</v>
      </c>
      <c r="C76" t="s">
        <v>648</v>
      </c>
      <c r="AA76" s="244">
        <v>1010</v>
      </c>
      <c r="AB76" s="141">
        <v>103125</v>
      </c>
      <c r="AC76" s="141" t="s">
        <v>712</v>
      </c>
      <c r="AD76" s="141" t="s">
        <v>508</v>
      </c>
      <c r="AE76" s="226" t="s">
        <v>786</v>
      </c>
    </row>
    <row r="77" spans="1:31">
      <c r="A77" t="s">
        <v>508</v>
      </c>
      <c r="B77" s="72">
        <v>1010</v>
      </c>
      <c r="C77" t="s">
        <v>712</v>
      </c>
      <c r="AA77" s="244">
        <v>1021</v>
      </c>
      <c r="AB77" s="141">
        <v>103134</v>
      </c>
      <c r="AC77" s="141" t="s">
        <v>713</v>
      </c>
      <c r="AD77" s="141" t="s">
        <v>509</v>
      </c>
      <c r="AE77" s="226" t="s">
        <v>786</v>
      </c>
    </row>
    <row r="78" spans="1:31" ht="43.5">
      <c r="A78" t="s">
        <v>509</v>
      </c>
      <c r="B78" s="72">
        <v>1021</v>
      </c>
      <c r="C78" t="s">
        <v>713</v>
      </c>
      <c r="AA78" s="244">
        <v>4201</v>
      </c>
      <c r="AB78" s="141">
        <v>103503</v>
      </c>
      <c r="AC78" s="141" t="s">
        <v>591</v>
      </c>
      <c r="AD78" s="141" t="s">
        <v>388</v>
      </c>
      <c r="AE78" s="226" t="s">
        <v>340</v>
      </c>
    </row>
    <row r="79" spans="1:31" ht="43.5">
      <c r="A79" t="s">
        <v>388</v>
      </c>
      <c r="B79" s="72">
        <v>4201</v>
      </c>
      <c r="C79" t="s">
        <v>591</v>
      </c>
      <c r="AA79" s="244">
        <v>4015</v>
      </c>
      <c r="AB79" s="141">
        <v>103483</v>
      </c>
      <c r="AC79" s="141" t="s">
        <v>592</v>
      </c>
      <c r="AD79" s="141" t="s">
        <v>389</v>
      </c>
      <c r="AE79" s="226" t="s">
        <v>340</v>
      </c>
    </row>
    <row r="80" spans="1:31">
      <c r="A80" t="s">
        <v>389</v>
      </c>
      <c r="B80" s="72">
        <v>4015</v>
      </c>
      <c r="C80" t="s">
        <v>592</v>
      </c>
      <c r="AA80" s="244">
        <v>3411</v>
      </c>
      <c r="AB80" s="141">
        <v>103479</v>
      </c>
      <c r="AC80" s="141" t="s">
        <v>714</v>
      </c>
      <c r="AD80" s="141" t="s">
        <v>510</v>
      </c>
      <c r="AE80" s="226" t="s">
        <v>341</v>
      </c>
    </row>
    <row r="81" spans="1:31">
      <c r="A81" t="s">
        <v>510</v>
      </c>
      <c r="B81" s="72">
        <v>3411</v>
      </c>
      <c r="C81" t="s">
        <v>714</v>
      </c>
      <c r="AA81" s="244">
        <v>2474</v>
      </c>
      <c r="AB81" s="141">
        <v>131672</v>
      </c>
      <c r="AC81" s="141" t="s">
        <v>715</v>
      </c>
      <c r="AD81" s="141" t="s">
        <v>511</v>
      </c>
      <c r="AE81" s="226" t="s">
        <v>341</v>
      </c>
    </row>
    <row r="82" spans="1:31" ht="43.5">
      <c r="A82" t="s">
        <v>511</v>
      </c>
      <c r="B82" s="72">
        <v>2474</v>
      </c>
      <c r="C82" t="s">
        <v>715</v>
      </c>
      <c r="AA82" s="244">
        <v>4223</v>
      </c>
      <c r="AB82" s="141">
        <v>103509</v>
      </c>
      <c r="AC82" s="141" t="s">
        <v>593</v>
      </c>
      <c r="AD82" s="141" t="s">
        <v>390</v>
      </c>
      <c r="AE82" s="226" t="s">
        <v>340</v>
      </c>
    </row>
    <row r="83" spans="1:31">
      <c r="A83" t="s">
        <v>390</v>
      </c>
      <c r="B83" s="72">
        <v>4223</v>
      </c>
      <c r="C83" t="s">
        <v>593</v>
      </c>
      <c r="AA83" s="244">
        <v>3317</v>
      </c>
      <c r="AB83" s="141">
        <v>103421</v>
      </c>
      <c r="AC83" s="141" t="s">
        <v>716</v>
      </c>
      <c r="AD83" s="141" t="s">
        <v>512</v>
      </c>
      <c r="AE83" s="226" t="s">
        <v>341</v>
      </c>
    </row>
    <row r="84" spans="1:31">
      <c r="A84" t="s">
        <v>512</v>
      </c>
      <c r="B84" s="72">
        <v>3317</v>
      </c>
      <c r="C84" t="s">
        <v>716</v>
      </c>
      <c r="AA84" s="244">
        <v>1023</v>
      </c>
      <c r="AB84" s="141">
        <v>103136</v>
      </c>
      <c r="AC84" s="141" t="s">
        <v>717</v>
      </c>
      <c r="AD84" s="141" t="s">
        <v>513</v>
      </c>
      <c r="AE84" s="226" t="s">
        <v>786</v>
      </c>
    </row>
    <row r="85" spans="1:31">
      <c r="A85" t="s">
        <v>513</v>
      </c>
      <c r="B85" s="72">
        <v>1023</v>
      </c>
      <c r="C85" t="s">
        <v>717</v>
      </c>
      <c r="AA85" s="244">
        <v>2015</v>
      </c>
      <c r="AB85" s="141">
        <v>134102</v>
      </c>
      <c r="AC85" s="141" t="s">
        <v>594</v>
      </c>
      <c r="AD85" s="141" t="s">
        <v>391</v>
      </c>
      <c r="AE85" s="226" t="s">
        <v>341</v>
      </c>
    </row>
    <row r="86" spans="1:31">
      <c r="A86" t="s">
        <v>391</v>
      </c>
      <c r="B86" s="72">
        <v>2015</v>
      </c>
      <c r="C86" t="s">
        <v>594</v>
      </c>
      <c r="AA86" s="244">
        <v>3352</v>
      </c>
      <c r="AB86" s="141">
        <v>103444</v>
      </c>
      <c r="AC86" s="141" t="s">
        <v>718</v>
      </c>
      <c r="AD86" s="141" t="s">
        <v>514</v>
      </c>
      <c r="AE86" s="226" t="s">
        <v>341</v>
      </c>
    </row>
    <row r="87" spans="1:31" ht="43.5">
      <c r="A87" t="s">
        <v>514</v>
      </c>
      <c r="B87" s="72">
        <v>3352</v>
      </c>
      <c r="C87" t="s">
        <v>718</v>
      </c>
      <c r="AA87" s="244">
        <v>4063</v>
      </c>
      <c r="AB87" s="141">
        <v>103486</v>
      </c>
      <c r="AC87" s="141" t="s">
        <v>628</v>
      </c>
      <c r="AD87" s="141" t="s">
        <v>787</v>
      </c>
      <c r="AE87" s="226" t="s">
        <v>340</v>
      </c>
    </row>
    <row r="88" spans="1:31">
      <c r="A88" t="s">
        <v>787</v>
      </c>
      <c r="B88" s="72">
        <v>4063</v>
      </c>
      <c r="C88" t="s">
        <v>628</v>
      </c>
      <c r="AA88" s="244">
        <v>2005</v>
      </c>
      <c r="AB88" s="141">
        <v>134098</v>
      </c>
      <c r="AC88" s="141" t="s">
        <v>719</v>
      </c>
      <c r="AD88" s="141" t="s">
        <v>515</v>
      </c>
      <c r="AE88" s="226" t="s">
        <v>341</v>
      </c>
    </row>
    <row r="89" spans="1:31">
      <c r="A89" t="s">
        <v>515</v>
      </c>
      <c r="B89" s="72">
        <v>2005</v>
      </c>
      <c r="C89" t="s">
        <v>719</v>
      </c>
      <c r="AA89" s="244">
        <v>1016</v>
      </c>
      <c r="AB89" s="141">
        <v>103129</v>
      </c>
      <c r="AC89" s="141" t="s">
        <v>720</v>
      </c>
      <c r="AD89" s="141" t="s">
        <v>516</v>
      </c>
      <c r="AE89" s="226" t="s">
        <v>786</v>
      </c>
    </row>
    <row r="90" spans="1:31">
      <c r="A90" t="s">
        <v>516</v>
      </c>
      <c r="B90" s="72">
        <v>1016</v>
      </c>
      <c r="C90" t="s">
        <v>720</v>
      </c>
      <c r="AA90" s="244">
        <v>2115</v>
      </c>
      <c r="AB90" s="141">
        <v>103221</v>
      </c>
      <c r="AC90" s="141" t="s">
        <v>721</v>
      </c>
      <c r="AD90" s="141" t="s">
        <v>517</v>
      </c>
      <c r="AE90" s="226" t="s">
        <v>341</v>
      </c>
    </row>
    <row r="91" spans="1:31">
      <c r="A91" t="s">
        <v>517</v>
      </c>
      <c r="B91" s="72">
        <v>2115</v>
      </c>
      <c r="C91" t="s">
        <v>721</v>
      </c>
      <c r="AA91" s="244">
        <v>2441</v>
      </c>
      <c r="AB91" s="141">
        <v>103368</v>
      </c>
      <c r="AC91" s="141" t="s">
        <v>722</v>
      </c>
      <c r="AD91" s="141" t="s">
        <v>518</v>
      </c>
      <c r="AE91" s="226" t="s">
        <v>341</v>
      </c>
    </row>
    <row r="92" spans="1:31">
      <c r="A92" t="s">
        <v>518</v>
      </c>
      <c r="B92" s="72">
        <v>2441</v>
      </c>
      <c r="C92" t="s">
        <v>722</v>
      </c>
      <c r="AA92" s="244">
        <v>2321</v>
      </c>
      <c r="AB92" s="141">
        <v>103339</v>
      </c>
      <c r="AC92" s="141" t="s">
        <v>723</v>
      </c>
      <c r="AD92" s="141" t="s">
        <v>519</v>
      </c>
      <c r="AE92" s="226" t="s">
        <v>341</v>
      </c>
    </row>
    <row r="93" spans="1:31">
      <c r="A93" t="s">
        <v>519</v>
      </c>
      <c r="B93" s="72">
        <v>2321</v>
      </c>
      <c r="C93" t="s">
        <v>723</v>
      </c>
      <c r="AA93" s="244">
        <v>2189</v>
      </c>
      <c r="AB93" s="141">
        <v>103265</v>
      </c>
      <c r="AC93" s="141" t="s">
        <v>649</v>
      </c>
      <c r="AD93" s="141" t="s">
        <v>445</v>
      </c>
      <c r="AE93" s="226" t="s">
        <v>341</v>
      </c>
    </row>
    <row r="94" spans="1:31">
      <c r="A94" t="s">
        <v>445</v>
      </c>
      <c r="B94" s="72">
        <v>2189</v>
      </c>
      <c r="C94" t="s">
        <v>649</v>
      </c>
      <c r="AA94" s="244">
        <v>7060</v>
      </c>
      <c r="AB94" s="141">
        <v>103630</v>
      </c>
      <c r="AC94" s="141" t="s">
        <v>650</v>
      </c>
      <c r="AD94" s="141" t="s">
        <v>446</v>
      </c>
      <c r="AE94" s="226" t="s">
        <v>342</v>
      </c>
    </row>
    <row r="95" spans="1:31">
      <c r="A95" t="s">
        <v>446</v>
      </c>
      <c r="B95" s="72">
        <v>7060</v>
      </c>
      <c r="C95" t="s">
        <v>650</v>
      </c>
      <c r="AA95" s="244">
        <v>1024</v>
      </c>
      <c r="AB95" s="141">
        <v>103137</v>
      </c>
      <c r="AC95" s="141" t="s">
        <v>724</v>
      </c>
      <c r="AD95" s="141" t="s">
        <v>520</v>
      </c>
      <c r="AE95" s="226" t="s">
        <v>786</v>
      </c>
    </row>
    <row r="96" spans="1:31">
      <c r="A96" t="s">
        <v>520</v>
      </c>
      <c r="B96" s="72">
        <v>1024</v>
      </c>
      <c r="C96" t="s">
        <v>724</v>
      </c>
      <c r="AA96" s="244">
        <v>7062</v>
      </c>
      <c r="AB96" s="141">
        <v>103632</v>
      </c>
      <c r="AC96" s="141" t="s">
        <v>725</v>
      </c>
      <c r="AD96" s="141" t="s">
        <v>521</v>
      </c>
      <c r="AE96" s="226" t="s">
        <v>342</v>
      </c>
    </row>
    <row r="97" spans="1:31">
      <c r="A97" t="s">
        <v>521</v>
      </c>
      <c r="B97" s="72">
        <v>7062</v>
      </c>
      <c r="C97" t="s">
        <v>725</v>
      </c>
      <c r="AA97" s="244">
        <v>2462</v>
      </c>
      <c r="AB97" s="141">
        <v>103388</v>
      </c>
      <c r="AC97" s="141" t="s">
        <v>595</v>
      </c>
      <c r="AD97" s="141" t="s">
        <v>392</v>
      </c>
      <c r="AE97" s="226" t="s">
        <v>341</v>
      </c>
    </row>
    <row r="98" spans="1:31">
      <c r="A98" t="s">
        <v>392</v>
      </c>
      <c r="B98" s="72">
        <v>2462</v>
      </c>
      <c r="C98" t="s">
        <v>595</v>
      </c>
      <c r="AA98" s="244">
        <v>7012</v>
      </c>
      <c r="AB98" s="141">
        <v>103603</v>
      </c>
      <c r="AC98" s="141" t="s">
        <v>651</v>
      </c>
      <c r="AD98" s="141" t="s">
        <v>447</v>
      </c>
      <c r="AE98" s="226" t="s">
        <v>342</v>
      </c>
    </row>
    <row r="99" spans="1:31">
      <c r="A99" t="s">
        <v>447</v>
      </c>
      <c r="B99" s="72">
        <v>7012</v>
      </c>
      <c r="C99" t="s">
        <v>651</v>
      </c>
      <c r="AA99" s="244">
        <v>2127</v>
      </c>
      <c r="AB99" s="141">
        <v>103227</v>
      </c>
      <c r="AC99" s="141" t="s">
        <v>596</v>
      </c>
      <c r="AD99" s="141" t="s">
        <v>393</v>
      </c>
      <c r="AE99" s="226" t="s">
        <v>341</v>
      </c>
    </row>
    <row r="100" spans="1:31">
      <c r="A100" t="s">
        <v>393</v>
      </c>
      <c r="B100" s="72">
        <v>2127</v>
      </c>
      <c r="C100" t="s">
        <v>596</v>
      </c>
      <c r="AA100" s="244">
        <v>2129</v>
      </c>
      <c r="AB100" s="141">
        <v>103229</v>
      </c>
      <c r="AC100" s="141" t="s">
        <v>597</v>
      </c>
      <c r="AD100" s="141" t="s">
        <v>394</v>
      </c>
      <c r="AE100" s="226" t="s">
        <v>341</v>
      </c>
    </row>
    <row r="101" spans="1:31">
      <c r="A101" t="s">
        <v>394</v>
      </c>
      <c r="B101" s="72">
        <v>2129</v>
      </c>
      <c r="C101" t="s">
        <v>597</v>
      </c>
      <c r="AA101" s="244">
        <v>2128</v>
      </c>
      <c r="AB101" s="141">
        <v>103228</v>
      </c>
      <c r="AC101" s="141" t="s">
        <v>598</v>
      </c>
      <c r="AD101" s="141" t="s">
        <v>395</v>
      </c>
      <c r="AE101" s="226" t="s">
        <v>341</v>
      </c>
    </row>
    <row r="102" spans="1:31">
      <c r="A102" t="s">
        <v>395</v>
      </c>
      <c r="B102" s="72">
        <v>2128</v>
      </c>
      <c r="C102" t="s">
        <v>598</v>
      </c>
      <c r="AA102" s="244">
        <v>2420</v>
      </c>
      <c r="AB102" s="141">
        <v>103353</v>
      </c>
      <c r="AC102" s="141" t="s">
        <v>652</v>
      </c>
      <c r="AD102" s="141" t="s">
        <v>448</v>
      </c>
      <c r="AE102" s="226" t="s">
        <v>341</v>
      </c>
    </row>
    <row r="103" spans="1:31">
      <c r="A103" t="s">
        <v>448</v>
      </c>
      <c r="B103" s="72">
        <v>2420</v>
      </c>
      <c r="C103" t="s">
        <v>652</v>
      </c>
      <c r="AA103" s="244">
        <v>2004</v>
      </c>
      <c r="AB103" s="141">
        <v>134094</v>
      </c>
      <c r="AC103" s="141" t="s">
        <v>726</v>
      </c>
      <c r="AD103" s="141" t="s">
        <v>522</v>
      </c>
      <c r="AE103" s="226" t="s">
        <v>341</v>
      </c>
    </row>
    <row r="104" spans="1:31">
      <c r="A104" t="s">
        <v>522</v>
      </c>
      <c r="B104" s="72">
        <v>2004</v>
      </c>
      <c r="C104" t="s">
        <v>726</v>
      </c>
      <c r="AA104" s="244">
        <v>1012</v>
      </c>
      <c r="AB104" s="141">
        <v>103126</v>
      </c>
      <c r="AC104" s="141" t="s">
        <v>727</v>
      </c>
      <c r="AD104" s="141" t="s">
        <v>523</v>
      </c>
      <c r="AE104" s="226" t="s">
        <v>786</v>
      </c>
    </row>
    <row r="105" spans="1:31">
      <c r="A105" t="s">
        <v>523</v>
      </c>
      <c r="B105" s="72">
        <v>1012</v>
      </c>
      <c r="C105" t="s">
        <v>727</v>
      </c>
      <c r="AA105" s="244">
        <v>2133</v>
      </c>
      <c r="AB105" s="141">
        <v>103233</v>
      </c>
      <c r="AC105" s="141" t="s">
        <v>599</v>
      </c>
      <c r="AD105" s="141" t="s">
        <v>396</v>
      </c>
      <c r="AE105" s="226" t="s">
        <v>341</v>
      </c>
    </row>
    <row r="106" spans="1:31">
      <c r="A106" t="s">
        <v>396</v>
      </c>
      <c r="B106" s="72">
        <v>2133</v>
      </c>
      <c r="C106" t="s">
        <v>599</v>
      </c>
      <c r="AA106" s="244">
        <v>3322</v>
      </c>
      <c r="AB106" s="141">
        <v>103426</v>
      </c>
      <c r="AC106" s="141" t="s">
        <v>600</v>
      </c>
      <c r="AD106" s="141" t="s">
        <v>397</v>
      </c>
      <c r="AE106" s="226" t="s">
        <v>341</v>
      </c>
    </row>
    <row r="107" spans="1:31">
      <c r="A107" t="s">
        <v>397</v>
      </c>
      <c r="B107" s="72">
        <v>3322</v>
      </c>
      <c r="C107" t="s">
        <v>600</v>
      </c>
      <c r="AA107" s="244">
        <v>2406</v>
      </c>
      <c r="AB107" s="141">
        <v>103345</v>
      </c>
      <c r="AC107" s="141" t="s">
        <v>653</v>
      </c>
      <c r="AD107" s="141" t="s">
        <v>449</v>
      </c>
      <c r="AE107" s="226" t="s">
        <v>341</v>
      </c>
    </row>
    <row r="108" spans="1:31">
      <c r="A108" t="s">
        <v>449</v>
      </c>
      <c r="B108" s="72">
        <v>2406</v>
      </c>
      <c r="C108" t="s">
        <v>653</v>
      </c>
      <c r="AA108" s="244">
        <v>2416</v>
      </c>
      <c r="AB108" s="141">
        <v>103351</v>
      </c>
      <c r="AC108" s="141" t="s">
        <v>601</v>
      </c>
      <c r="AD108" s="141" t="s">
        <v>398</v>
      </c>
      <c r="AE108" s="226" t="s">
        <v>341</v>
      </c>
    </row>
    <row r="109" spans="1:31">
      <c r="A109" t="s">
        <v>398</v>
      </c>
      <c r="B109" s="72">
        <v>2416</v>
      </c>
      <c r="C109" t="s">
        <v>601</v>
      </c>
      <c r="AA109" s="244">
        <v>3003</v>
      </c>
      <c r="AB109" s="141">
        <v>103398</v>
      </c>
      <c r="AC109" s="141" t="s">
        <v>728</v>
      </c>
      <c r="AD109" s="141" t="s">
        <v>524</v>
      </c>
      <c r="AE109" s="226" t="s">
        <v>341</v>
      </c>
    </row>
    <row r="110" spans="1:31" ht="43.5">
      <c r="A110" t="s">
        <v>524</v>
      </c>
      <c r="B110" s="72">
        <v>3003</v>
      </c>
      <c r="C110" t="s">
        <v>728</v>
      </c>
      <c r="AA110" s="244">
        <v>4245</v>
      </c>
      <c r="AB110" s="141">
        <v>103519</v>
      </c>
      <c r="AC110" s="141" t="s">
        <v>602</v>
      </c>
      <c r="AD110" s="141" t="s">
        <v>399</v>
      </c>
      <c r="AE110" s="226" t="s">
        <v>340</v>
      </c>
    </row>
    <row r="111" spans="1:31">
      <c r="A111" t="s">
        <v>399</v>
      </c>
      <c r="B111" s="72">
        <v>4245</v>
      </c>
      <c r="C111" t="s">
        <v>602</v>
      </c>
      <c r="AA111" s="244">
        <v>2457</v>
      </c>
      <c r="AB111" s="141">
        <v>103384</v>
      </c>
      <c r="AC111" s="141" t="s">
        <v>729</v>
      </c>
      <c r="AD111" s="141" t="s">
        <v>525</v>
      </c>
      <c r="AE111" s="226" t="s">
        <v>341</v>
      </c>
    </row>
    <row r="112" spans="1:31">
      <c r="A112" t="s">
        <v>525</v>
      </c>
      <c r="B112" s="72">
        <v>2457</v>
      </c>
      <c r="C112" t="s">
        <v>729</v>
      </c>
      <c r="AA112" s="244">
        <v>2142</v>
      </c>
      <c r="AB112" s="141">
        <v>103237</v>
      </c>
      <c r="AC112" s="141" t="s">
        <v>730</v>
      </c>
      <c r="AD112" s="141" t="s">
        <v>526</v>
      </c>
      <c r="AE112" s="226" t="s">
        <v>341</v>
      </c>
    </row>
    <row r="113" spans="1:31">
      <c r="A113" t="s">
        <v>526</v>
      </c>
      <c r="B113" s="72">
        <v>2142</v>
      </c>
      <c r="C113" t="s">
        <v>730</v>
      </c>
      <c r="AA113" s="244">
        <v>2469</v>
      </c>
      <c r="AB113" s="141">
        <v>103395</v>
      </c>
      <c r="AC113" s="141" t="s">
        <v>731</v>
      </c>
      <c r="AD113" s="141" t="s">
        <v>527</v>
      </c>
      <c r="AE113" s="226" t="s">
        <v>341</v>
      </c>
    </row>
    <row r="114" spans="1:31">
      <c r="A114" t="s">
        <v>527</v>
      </c>
      <c r="B114" s="72">
        <v>2469</v>
      </c>
      <c r="C114" t="s">
        <v>731</v>
      </c>
      <c r="AA114" s="244">
        <v>3431</v>
      </c>
      <c r="AB114" s="141">
        <v>134774</v>
      </c>
      <c r="AC114" s="141" t="s">
        <v>732</v>
      </c>
      <c r="AD114" s="141" t="s">
        <v>528</v>
      </c>
      <c r="AE114" s="226" t="s">
        <v>341</v>
      </c>
    </row>
    <row r="115" spans="1:31">
      <c r="A115" t="s">
        <v>528</v>
      </c>
      <c r="B115" s="72">
        <v>3431</v>
      </c>
      <c r="C115" t="s">
        <v>732</v>
      </c>
      <c r="AA115" s="244">
        <v>1028</v>
      </c>
      <c r="AB115" s="141">
        <v>103141</v>
      </c>
      <c r="AC115" s="141" t="s">
        <v>733</v>
      </c>
      <c r="AD115" s="141" t="s">
        <v>529</v>
      </c>
      <c r="AE115" s="226" t="s">
        <v>786</v>
      </c>
    </row>
    <row r="116" spans="1:31">
      <c r="A116" t="s">
        <v>529</v>
      </c>
      <c r="B116" s="72">
        <v>1028</v>
      </c>
      <c r="C116" t="s">
        <v>733</v>
      </c>
      <c r="AA116" s="244">
        <v>1049</v>
      </c>
      <c r="AB116" s="141">
        <v>103145</v>
      </c>
      <c r="AC116" s="141" t="s">
        <v>734</v>
      </c>
      <c r="AD116" s="141" t="s">
        <v>530</v>
      </c>
      <c r="AE116" s="226" t="s">
        <v>786</v>
      </c>
    </row>
    <row r="117" spans="1:31">
      <c r="A117" t="s">
        <v>530</v>
      </c>
      <c r="B117" s="72">
        <v>1049</v>
      </c>
      <c r="C117" t="s">
        <v>734</v>
      </c>
      <c r="AA117" s="244">
        <v>7053</v>
      </c>
      <c r="AB117" s="141">
        <v>103628</v>
      </c>
      <c r="AC117" s="141" t="s">
        <v>603</v>
      </c>
      <c r="AD117" s="141" t="s">
        <v>400</v>
      </c>
      <c r="AE117" s="226" t="s">
        <v>342</v>
      </c>
    </row>
    <row r="118" spans="1:31">
      <c r="A118" t="s">
        <v>400</v>
      </c>
      <c r="B118" s="72">
        <v>7053</v>
      </c>
      <c r="C118" t="s">
        <v>603</v>
      </c>
      <c r="AA118" s="244">
        <v>3351</v>
      </c>
      <c r="AB118" s="141">
        <v>103443</v>
      </c>
      <c r="AC118" s="141" t="s">
        <v>654</v>
      </c>
      <c r="AD118" s="141" t="s">
        <v>450</v>
      </c>
      <c r="AE118" s="226" t="s">
        <v>341</v>
      </c>
    </row>
    <row r="119" spans="1:31">
      <c r="A119" t="s">
        <v>450</v>
      </c>
      <c r="B119" s="72">
        <v>3351</v>
      </c>
      <c r="C119" t="s">
        <v>654</v>
      </c>
      <c r="AA119" s="244">
        <v>3328</v>
      </c>
      <c r="AB119" s="141">
        <v>103430</v>
      </c>
      <c r="AC119" s="141" t="s">
        <v>655</v>
      </c>
      <c r="AD119" s="141" t="s">
        <v>451</v>
      </c>
      <c r="AE119" s="226" t="s">
        <v>341</v>
      </c>
    </row>
    <row r="120" spans="1:31">
      <c r="A120" t="s">
        <v>451</v>
      </c>
      <c r="B120" s="72">
        <v>3328</v>
      </c>
      <c r="C120" t="s">
        <v>655</v>
      </c>
      <c r="AA120" s="244">
        <v>2149</v>
      </c>
      <c r="AB120" s="141">
        <v>103240</v>
      </c>
      <c r="AC120" s="141" t="s">
        <v>792</v>
      </c>
      <c r="AD120" s="141" t="s">
        <v>793</v>
      </c>
      <c r="AE120" s="226" t="s">
        <v>341</v>
      </c>
    </row>
    <row r="121" spans="1:31">
      <c r="A121" t="s">
        <v>793</v>
      </c>
      <c r="B121" s="72">
        <v>2149</v>
      </c>
      <c r="C121" t="s">
        <v>792</v>
      </c>
      <c r="AA121" s="244">
        <v>2150</v>
      </c>
      <c r="AB121" s="141">
        <v>103241</v>
      </c>
      <c r="AC121" s="141" t="s">
        <v>735</v>
      </c>
      <c r="AD121" s="141" t="s">
        <v>531</v>
      </c>
      <c r="AE121" s="226" t="s">
        <v>341</v>
      </c>
    </row>
    <row r="122" spans="1:31">
      <c r="A122" t="s">
        <v>531</v>
      </c>
      <c r="B122" s="72">
        <v>2150</v>
      </c>
      <c r="C122" t="s">
        <v>735</v>
      </c>
      <c r="AA122" s="244">
        <v>2425</v>
      </c>
      <c r="AB122" s="141">
        <v>103356</v>
      </c>
      <c r="AC122" s="141" t="s">
        <v>736</v>
      </c>
      <c r="AD122" s="141" t="s">
        <v>532</v>
      </c>
      <c r="AE122" s="226" t="s">
        <v>341</v>
      </c>
    </row>
    <row r="123" spans="1:31">
      <c r="A123" t="s">
        <v>532</v>
      </c>
      <c r="B123" s="72">
        <v>2425</v>
      </c>
      <c r="C123" t="s">
        <v>736</v>
      </c>
      <c r="AA123" s="244">
        <v>1008</v>
      </c>
      <c r="AB123" s="141">
        <v>103123</v>
      </c>
      <c r="AC123" s="141" t="s">
        <v>737</v>
      </c>
      <c r="AD123" s="141" t="s">
        <v>533</v>
      </c>
      <c r="AE123" s="226" t="s">
        <v>786</v>
      </c>
    </row>
    <row r="124" spans="1:31">
      <c r="A124" t="s">
        <v>533</v>
      </c>
      <c r="B124" s="72">
        <v>1008</v>
      </c>
      <c r="C124" t="s">
        <v>737</v>
      </c>
      <c r="AA124" s="244">
        <v>7034</v>
      </c>
      <c r="AB124" s="141">
        <v>103614</v>
      </c>
      <c r="AC124" s="141" t="s">
        <v>738</v>
      </c>
      <c r="AD124" s="141" t="s">
        <v>534</v>
      </c>
      <c r="AE124" s="226" t="s">
        <v>342</v>
      </c>
    </row>
    <row r="125" spans="1:31" ht="43.5">
      <c r="A125" t="s">
        <v>534</v>
      </c>
      <c r="B125" s="72">
        <v>7034</v>
      </c>
      <c r="C125" t="s">
        <v>738</v>
      </c>
      <c r="AA125" s="244">
        <v>4173</v>
      </c>
      <c r="AB125" s="141">
        <v>103497</v>
      </c>
      <c r="AC125" s="141" t="s">
        <v>604</v>
      </c>
      <c r="AD125" s="141" t="s">
        <v>401</v>
      </c>
      <c r="AE125" s="226" t="s">
        <v>340</v>
      </c>
    </row>
    <row r="126" spans="1:31">
      <c r="A126" t="s">
        <v>401</v>
      </c>
      <c r="B126" s="72">
        <v>4173</v>
      </c>
      <c r="C126" t="s">
        <v>604</v>
      </c>
      <c r="AA126" s="244">
        <v>2157</v>
      </c>
      <c r="AB126" s="141">
        <v>103246</v>
      </c>
      <c r="AC126" s="141" t="s">
        <v>739</v>
      </c>
      <c r="AD126" s="141" t="s">
        <v>535</v>
      </c>
      <c r="AE126" s="226" t="s">
        <v>341</v>
      </c>
    </row>
    <row r="127" spans="1:31">
      <c r="A127" t="s">
        <v>535</v>
      </c>
      <c r="B127" s="72">
        <v>2157</v>
      </c>
      <c r="C127" t="s">
        <v>739</v>
      </c>
      <c r="AA127" s="244">
        <v>2159</v>
      </c>
      <c r="AB127" s="141">
        <v>103247</v>
      </c>
      <c r="AC127" s="141" t="s">
        <v>740</v>
      </c>
      <c r="AD127" s="141" t="s">
        <v>536</v>
      </c>
      <c r="AE127" s="226" t="s">
        <v>341</v>
      </c>
    </row>
    <row r="128" spans="1:31">
      <c r="A128" t="s">
        <v>536</v>
      </c>
      <c r="B128" s="72">
        <v>2159</v>
      </c>
      <c r="C128" t="s">
        <v>740</v>
      </c>
      <c r="AA128" s="244">
        <v>2161</v>
      </c>
      <c r="AB128" s="141">
        <v>103249</v>
      </c>
      <c r="AC128" s="141" t="s">
        <v>741</v>
      </c>
      <c r="AD128" s="141" t="s">
        <v>537</v>
      </c>
      <c r="AE128" s="226" t="s">
        <v>341</v>
      </c>
    </row>
    <row r="129" spans="1:31">
      <c r="A129" t="s">
        <v>537</v>
      </c>
      <c r="B129" s="72">
        <v>2161</v>
      </c>
      <c r="C129" t="s">
        <v>741</v>
      </c>
      <c r="AA129" s="244">
        <v>2160</v>
      </c>
      <c r="AB129" s="141">
        <v>103248</v>
      </c>
      <c r="AC129" s="141" t="s">
        <v>656</v>
      </c>
      <c r="AD129" s="141" t="s">
        <v>452</v>
      </c>
      <c r="AE129" s="226" t="s">
        <v>341</v>
      </c>
    </row>
    <row r="130" spans="1:31">
      <c r="A130" t="s">
        <v>452</v>
      </c>
      <c r="B130" s="72">
        <v>2160</v>
      </c>
      <c r="C130" t="s">
        <v>656</v>
      </c>
      <c r="AA130" s="244">
        <v>2063</v>
      </c>
      <c r="AB130" s="141">
        <v>103193</v>
      </c>
      <c r="AC130" s="141" t="s">
        <v>657</v>
      </c>
      <c r="AD130" s="141" t="s">
        <v>453</v>
      </c>
      <c r="AE130" s="226" t="s">
        <v>341</v>
      </c>
    </row>
    <row r="131" spans="1:31">
      <c r="A131" t="s">
        <v>453</v>
      </c>
      <c r="B131" s="72">
        <v>2063</v>
      </c>
      <c r="C131" t="s">
        <v>657</v>
      </c>
      <c r="AA131" s="244">
        <v>1018</v>
      </c>
      <c r="AB131" s="141">
        <v>103131</v>
      </c>
      <c r="AC131" s="141" t="s">
        <v>742</v>
      </c>
      <c r="AD131" s="141" t="s">
        <v>538</v>
      </c>
      <c r="AE131" s="226" t="s">
        <v>786</v>
      </c>
    </row>
    <row r="132" spans="1:31">
      <c r="A132" t="s">
        <v>538</v>
      </c>
      <c r="B132" s="72">
        <v>1018</v>
      </c>
      <c r="C132" t="s">
        <v>742</v>
      </c>
      <c r="AA132" s="244">
        <v>1000</v>
      </c>
      <c r="AB132" s="141">
        <v>137796</v>
      </c>
      <c r="AC132" s="141" t="s">
        <v>743</v>
      </c>
      <c r="AD132" s="141" t="s">
        <v>539</v>
      </c>
      <c r="AE132" s="226" t="s">
        <v>786</v>
      </c>
    </row>
    <row r="133" spans="1:31">
      <c r="A133" t="s">
        <v>539</v>
      </c>
      <c r="B133" s="72">
        <v>1000</v>
      </c>
      <c r="C133" t="s">
        <v>743</v>
      </c>
      <c r="AA133" s="244">
        <v>7033</v>
      </c>
      <c r="AB133" s="141">
        <v>103613</v>
      </c>
      <c r="AC133" s="141" t="s">
        <v>605</v>
      </c>
      <c r="AD133" s="141" t="s">
        <v>402</v>
      </c>
      <c r="AE133" s="226" t="s">
        <v>342</v>
      </c>
    </row>
    <row r="134" spans="1:31" ht="43.5">
      <c r="A134" t="s">
        <v>402</v>
      </c>
      <c r="B134" s="72">
        <v>7033</v>
      </c>
      <c r="C134" t="s">
        <v>605</v>
      </c>
      <c r="AA134" s="244">
        <v>4177</v>
      </c>
      <c r="AB134" s="141">
        <v>103498</v>
      </c>
      <c r="AC134" s="141" t="s">
        <v>606</v>
      </c>
      <c r="AD134" s="141" t="s">
        <v>403</v>
      </c>
      <c r="AE134" s="226" t="s">
        <v>340</v>
      </c>
    </row>
    <row r="135" spans="1:31">
      <c r="A135" t="s">
        <v>403</v>
      </c>
      <c r="B135" s="72">
        <v>4177</v>
      </c>
      <c r="C135" t="s">
        <v>606</v>
      </c>
      <c r="AA135" s="244">
        <v>2169</v>
      </c>
      <c r="AB135" s="141">
        <v>103252</v>
      </c>
      <c r="AC135" s="141" t="s">
        <v>744</v>
      </c>
      <c r="AD135" s="141" t="s">
        <v>540</v>
      </c>
      <c r="AE135" s="226" t="s">
        <v>341</v>
      </c>
    </row>
    <row r="136" spans="1:31">
      <c r="A136" t="s">
        <v>540</v>
      </c>
      <c r="B136" s="72">
        <v>2169</v>
      </c>
      <c r="C136" t="s">
        <v>744</v>
      </c>
      <c r="AA136" s="244">
        <v>2008</v>
      </c>
      <c r="AB136" s="141">
        <v>103157</v>
      </c>
      <c r="AC136" s="141" t="s">
        <v>658</v>
      </c>
      <c r="AD136" s="141" t="s">
        <v>454</v>
      </c>
      <c r="AE136" s="226" t="s">
        <v>341</v>
      </c>
    </row>
    <row r="137" spans="1:31">
      <c r="A137" t="s">
        <v>454</v>
      </c>
      <c r="B137" s="72">
        <v>2008</v>
      </c>
      <c r="C137" t="s">
        <v>658</v>
      </c>
      <c r="AA137" s="244">
        <v>1038</v>
      </c>
      <c r="AB137" s="141">
        <v>103142</v>
      </c>
      <c r="AC137" s="141" t="s">
        <v>607</v>
      </c>
      <c r="AD137" s="141" t="s">
        <v>404</v>
      </c>
      <c r="AE137" s="226" t="s">
        <v>786</v>
      </c>
    </row>
    <row r="138" spans="1:31">
      <c r="A138" t="s">
        <v>404</v>
      </c>
      <c r="B138" s="72">
        <v>1038</v>
      </c>
      <c r="C138" t="s">
        <v>607</v>
      </c>
      <c r="AA138" s="244">
        <v>2174</v>
      </c>
      <c r="AB138" s="141">
        <v>103255</v>
      </c>
      <c r="AC138" s="141" t="s">
        <v>608</v>
      </c>
      <c r="AD138" s="141" t="s">
        <v>405</v>
      </c>
      <c r="AE138" s="226" t="s">
        <v>341</v>
      </c>
    </row>
    <row r="139" spans="1:31">
      <c r="A139" t="s">
        <v>405</v>
      </c>
      <c r="B139" s="72">
        <v>2174</v>
      </c>
      <c r="C139" t="s">
        <v>608</v>
      </c>
      <c r="AA139" s="244">
        <v>2176</v>
      </c>
      <c r="AB139" s="141">
        <v>103256</v>
      </c>
      <c r="AC139" s="141" t="s">
        <v>659</v>
      </c>
      <c r="AD139" s="141" t="s">
        <v>455</v>
      </c>
      <c r="AE139" s="226" t="s">
        <v>341</v>
      </c>
    </row>
    <row r="140" spans="1:31">
      <c r="A140" t="s">
        <v>455</v>
      </c>
      <c r="B140" s="72">
        <v>2176</v>
      </c>
      <c r="C140" t="s">
        <v>659</v>
      </c>
      <c r="AA140" s="244">
        <v>7047</v>
      </c>
      <c r="AB140" s="141">
        <v>103623</v>
      </c>
      <c r="AC140" s="141" t="s">
        <v>745</v>
      </c>
      <c r="AD140" s="141" t="s">
        <v>541</v>
      </c>
      <c r="AE140" s="226" t="s">
        <v>342</v>
      </c>
    </row>
    <row r="141" spans="1:31">
      <c r="A141" t="s">
        <v>541</v>
      </c>
      <c r="B141" s="72">
        <v>7047</v>
      </c>
      <c r="C141" t="s">
        <v>745</v>
      </c>
      <c r="AA141" s="244">
        <v>3410</v>
      </c>
      <c r="AB141" s="141">
        <v>103478</v>
      </c>
      <c r="AC141" s="141" t="s">
        <v>660</v>
      </c>
      <c r="AD141" s="141" t="s">
        <v>456</v>
      </c>
      <c r="AE141" s="226" t="s">
        <v>341</v>
      </c>
    </row>
    <row r="142" spans="1:31">
      <c r="A142" t="s">
        <v>456</v>
      </c>
      <c r="B142" s="72">
        <v>3410</v>
      </c>
      <c r="C142" t="s">
        <v>660</v>
      </c>
      <c r="AA142" s="244">
        <v>3381</v>
      </c>
      <c r="AB142" s="141">
        <v>103466</v>
      </c>
      <c r="AC142" s="141" t="s">
        <v>746</v>
      </c>
      <c r="AD142" s="141" t="s">
        <v>542</v>
      </c>
      <c r="AE142" s="226" t="s">
        <v>341</v>
      </c>
    </row>
    <row r="143" spans="1:31">
      <c r="A143" t="s">
        <v>542</v>
      </c>
      <c r="B143" s="72">
        <v>3381</v>
      </c>
      <c r="C143" t="s">
        <v>746</v>
      </c>
      <c r="AA143" s="244">
        <v>3380</v>
      </c>
      <c r="AB143" s="141">
        <v>103465</v>
      </c>
      <c r="AC143" s="141" t="s">
        <v>661</v>
      </c>
      <c r="AD143" s="141" t="s">
        <v>457</v>
      </c>
      <c r="AE143" s="226" t="s">
        <v>341</v>
      </c>
    </row>
    <row r="144" spans="1:31">
      <c r="A144" t="s">
        <v>457</v>
      </c>
      <c r="B144" s="72">
        <v>3380</v>
      </c>
      <c r="C144" t="s">
        <v>661</v>
      </c>
      <c r="AA144" s="244">
        <v>3335</v>
      </c>
      <c r="AB144" s="141">
        <v>103434</v>
      </c>
      <c r="AC144" s="141" t="s">
        <v>662</v>
      </c>
      <c r="AD144" s="141" t="s">
        <v>458</v>
      </c>
      <c r="AE144" s="226" t="s">
        <v>341</v>
      </c>
    </row>
    <row r="145" spans="1:31">
      <c r="A145" t="s">
        <v>458</v>
      </c>
      <c r="B145" s="72">
        <v>3335</v>
      </c>
      <c r="C145" t="s">
        <v>662</v>
      </c>
      <c r="AA145" s="244">
        <v>3329</v>
      </c>
      <c r="AB145" s="141">
        <v>103431</v>
      </c>
      <c r="AC145" s="141" t="s">
        <v>747</v>
      </c>
      <c r="AD145" s="141" t="s">
        <v>543</v>
      </c>
      <c r="AE145" s="226" t="s">
        <v>341</v>
      </c>
    </row>
    <row r="146" spans="1:31">
      <c r="A146" t="s">
        <v>543</v>
      </c>
      <c r="B146" s="72">
        <v>3329</v>
      </c>
      <c r="C146" t="s">
        <v>747</v>
      </c>
      <c r="AA146" s="244">
        <v>2183</v>
      </c>
      <c r="AB146" s="141">
        <v>103261</v>
      </c>
      <c r="AC146" s="141" t="s">
        <v>748</v>
      </c>
      <c r="AD146" s="141" t="s">
        <v>544</v>
      </c>
      <c r="AE146" s="226" t="s">
        <v>341</v>
      </c>
    </row>
    <row r="147" spans="1:31">
      <c r="A147" t="s">
        <v>544</v>
      </c>
      <c r="B147" s="72">
        <v>2183</v>
      </c>
      <c r="C147" t="s">
        <v>748</v>
      </c>
      <c r="AA147" s="244">
        <v>3372</v>
      </c>
      <c r="AB147" s="141">
        <v>103460</v>
      </c>
      <c r="AC147" s="141" t="s">
        <v>663</v>
      </c>
      <c r="AD147" s="141" t="s">
        <v>459</v>
      </c>
      <c r="AE147" s="226" t="s">
        <v>341</v>
      </c>
    </row>
    <row r="148" spans="1:31">
      <c r="A148" t="s">
        <v>459</v>
      </c>
      <c r="B148" s="72">
        <v>3372</v>
      </c>
      <c r="C148" t="s">
        <v>663</v>
      </c>
      <c r="AA148" s="244">
        <v>3375</v>
      </c>
      <c r="AB148" s="141">
        <v>103462</v>
      </c>
      <c r="AC148" s="141" t="s">
        <v>629</v>
      </c>
      <c r="AD148" s="141" t="s">
        <v>426</v>
      </c>
      <c r="AE148" s="226" t="s">
        <v>341</v>
      </c>
    </row>
    <row r="149" spans="1:31">
      <c r="A149" t="s">
        <v>426</v>
      </c>
      <c r="B149" s="72">
        <v>3375</v>
      </c>
      <c r="C149" t="s">
        <v>629</v>
      </c>
      <c r="AA149" s="244">
        <v>3331</v>
      </c>
      <c r="AB149" s="141">
        <v>103433</v>
      </c>
      <c r="AC149" s="141" t="s">
        <v>749</v>
      </c>
      <c r="AD149" s="141" t="s">
        <v>545</v>
      </c>
      <c r="AE149" s="226" t="s">
        <v>341</v>
      </c>
    </row>
    <row r="150" spans="1:31">
      <c r="A150" t="s">
        <v>545</v>
      </c>
      <c r="B150" s="72">
        <v>3331</v>
      </c>
      <c r="C150" t="s">
        <v>749</v>
      </c>
      <c r="AA150" s="244">
        <v>3406</v>
      </c>
      <c r="AB150" s="141">
        <v>103476</v>
      </c>
      <c r="AC150" s="141" t="s">
        <v>750</v>
      </c>
      <c r="AD150" s="141" t="s">
        <v>546</v>
      </c>
      <c r="AE150" s="226" t="s">
        <v>341</v>
      </c>
    </row>
    <row r="151" spans="1:31">
      <c r="A151" t="s">
        <v>546</v>
      </c>
      <c r="B151" s="72">
        <v>3406</v>
      </c>
      <c r="C151" t="s">
        <v>750</v>
      </c>
      <c r="AA151" s="244">
        <v>3386</v>
      </c>
      <c r="AB151" s="141">
        <v>103470</v>
      </c>
      <c r="AC151" s="141" t="s">
        <v>751</v>
      </c>
      <c r="AD151" s="141" t="s">
        <v>547</v>
      </c>
      <c r="AE151" s="226" t="s">
        <v>341</v>
      </c>
    </row>
    <row r="152" spans="1:31">
      <c r="A152" t="s">
        <v>547</v>
      </c>
      <c r="B152" s="72">
        <v>3386</v>
      </c>
      <c r="C152" t="s">
        <v>751</v>
      </c>
      <c r="AA152" s="244">
        <v>3363</v>
      </c>
      <c r="AB152" s="141">
        <v>103455</v>
      </c>
      <c r="AC152" s="141" t="s">
        <v>609</v>
      </c>
      <c r="AD152" s="141" t="s">
        <v>406</v>
      </c>
      <c r="AE152" s="226" t="s">
        <v>341</v>
      </c>
    </row>
    <row r="153" spans="1:31">
      <c r="A153" t="s">
        <v>406</v>
      </c>
      <c r="B153" s="72">
        <v>3363</v>
      </c>
      <c r="C153" t="s">
        <v>609</v>
      </c>
      <c r="AA153" s="244">
        <v>3355</v>
      </c>
      <c r="AB153" s="141">
        <v>103447</v>
      </c>
      <c r="AC153" s="141" t="s">
        <v>664</v>
      </c>
      <c r="AD153" s="141" t="s">
        <v>460</v>
      </c>
      <c r="AE153" s="226" t="s">
        <v>341</v>
      </c>
    </row>
    <row r="154" spans="1:31">
      <c r="A154" t="s">
        <v>460</v>
      </c>
      <c r="B154" s="72">
        <v>3355</v>
      </c>
      <c r="C154" t="s">
        <v>664</v>
      </c>
      <c r="AA154" s="244">
        <v>3342</v>
      </c>
      <c r="AB154" s="141">
        <v>103437</v>
      </c>
      <c r="AC154" s="141" t="s">
        <v>752</v>
      </c>
      <c r="AD154" s="141" t="s">
        <v>548</v>
      </c>
      <c r="AE154" s="226" t="s">
        <v>341</v>
      </c>
    </row>
    <row r="155" spans="1:31">
      <c r="A155" t="s">
        <v>548</v>
      </c>
      <c r="B155" s="72">
        <v>3342</v>
      </c>
      <c r="C155" t="s">
        <v>752</v>
      </c>
      <c r="AA155" s="244">
        <v>3367</v>
      </c>
      <c r="AB155" s="141">
        <v>103458</v>
      </c>
      <c r="AC155" s="141" t="s">
        <v>665</v>
      </c>
      <c r="AD155" s="141" t="s">
        <v>461</v>
      </c>
      <c r="AE155" s="226" t="s">
        <v>341</v>
      </c>
    </row>
    <row r="156" spans="1:31">
      <c r="A156" t="s">
        <v>461</v>
      </c>
      <c r="B156" s="72">
        <v>3367</v>
      </c>
      <c r="C156" t="s">
        <v>665</v>
      </c>
      <c r="AA156" s="244">
        <v>3010</v>
      </c>
      <c r="AB156" s="141">
        <v>103401</v>
      </c>
      <c r="AC156" s="141" t="s">
        <v>753</v>
      </c>
      <c r="AD156" s="141" t="s">
        <v>549</v>
      </c>
      <c r="AE156" s="226" t="s">
        <v>341</v>
      </c>
    </row>
    <row r="157" spans="1:31" ht="43.5">
      <c r="A157" t="s">
        <v>549</v>
      </c>
      <c r="B157" s="72">
        <v>3010</v>
      </c>
      <c r="C157" t="s">
        <v>753</v>
      </c>
      <c r="AA157" s="244">
        <v>4625</v>
      </c>
      <c r="AB157" s="141">
        <v>103534</v>
      </c>
      <c r="AC157" s="141" t="s">
        <v>754</v>
      </c>
      <c r="AD157" s="141" t="s">
        <v>550</v>
      </c>
      <c r="AE157" s="226" t="s">
        <v>340</v>
      </c>
    </row>
    <row r="158" spans="1:31">
      <c r="A158" t="s">
        <v>550</v>
      </c>
      <c r="B158" s="72">
        <v>4625</v>
      </c>
      <c r="C158" t="s">
        <v>754</v>
      </c>
      <c r="AA158" s="244">
        <v>3377</v>
      </c>
      <c r="AB158" s="141">
        <v>103463</v>
      </c>
      <c r="AC158" s="141" t="s">
        <v>610</v>
      </c>
      <c r="AD158" s="141" t="s">
        <v>407</v>
      </c>
      <c r="AE158" s="226" t="s">
        <v>341</v>
      </c>
    </row>
    <row r="159" spans="1:31">
      <c r="A159" t="s">
        <v>407</v>
      </c>
      <c r="B159" s="72">
        <v>3377</v>
      </c>
      <c r="C159" t="s">
        <v>610</v>
      </c>
      <c r="AA159" s="244">
        <v>3371</v>
      </c>
      <c r="AB159" s="141">
        <v>103459</v>
      </c>
      <c r="AC159" s="141" t="s">
        <v>611</v>
      </c>
      <c r="AD159" s="141" t="s">
        <v>408</v>
      </c>
      <c r="AE159" s="226" t="s">
        <v>341</v>
      </c>
    </row>
    <row r="160" spans="1:31">
      <c r="A160" t="s">
        <v>408</v>
      </c>
      <c r="B160" s="72">
        <v>3371</v>
      </c>
      <c r="C160" t="s">
        <v>611</v>
      </c>
      <c r="AA160" s="244">
        <v>3307</v>
      </c>
      <c r="AB160" s="141">
        <v>103416</v>
      </c>
      <c r="AC160" s="141" t="s">
        <v>755</v>
      </c>
      <c r="AD160" s="141" t="s">
        <v>551</v>
      </c>
      <c r="AE160" s="226" t="s">
        <v>341</v>
      </c>
    </row>
    <row r="161" spans="1:31">
      <c r="A161" t="s">
        <v>551</v>
      </c>
      <c r="B161" s="72">
        <v>3307</v>
      </c>
      <c r="C161" t="s">
        <v>755</v>
      </c>
      <c r="AA161" s="244">
        <v>3361</v>
      </c>
      <c r="AB161" s="141">
        <v>103453</v>
      </c>
      <c r="AC161" s="141" t="s">
        <v>666</v>
      </c>
      <c r="AD161" s="141" t="s">
        <v>462</v>
      </c>
      <c r="AE161" s="226" t="s">
        <v>341</v>
      </c>
    </row>
    <row r="162" spans="1:31">
      <c r="A162" t="s">
        <v>462</v>
      </c>
      <c r="B162" s="72">
        <v>3361</v>
      </c>
      <c r="C162" t="s">
        <v>666</v>
      </c>
      <c r="AA162" s="244">
        <v>3382</v>
      </c>
      <c r="AB162" s="141">
        <v>103467</v>
      </c>
      <c r="AC162" s="141" t="s">
        <v>756</v>
      </c>
      <c r="AD162" s="141" t="s">
        <v>552</v>
      </c>
      <c r="AE162" s="226" t="s">
        <v>341</v>
      </c>
    </row>
    <row r="163" spans="1:31">
      <c r="A163" t="s">
        <v>552</v>
      </c>
      <c r="B163" s="72">
        <v>3382</v>
      </c>
      <c r="C163" t="s">
        <v>756</v>
      </c>
      <c r="AA163" s="244">
        <v>3344</v>
      </c>
      <c r="AB163" s="141">
        <v>103438</v>
      </c>
      <c r="AC163" s="141" t="s">
        <v>667</v>
      </c>
      <c r="AD163" s="141" t="s">
        <v>463</v>
      </c>
      <c r="AE163" s="226" t="s">
        <v>341</v>
      </c>
    </row>
    <row r="164" spans="1:31">
      <c r="A164" t="s">
        <v>463</v>
      </c>
      <c r="B164" s="72">
        <v>3344</v>
      </c>
      <c r="C164" t="s">
        <v>667</v>
      </c>
      <c r="AA164" s="244">
        <v>3025</v>
      </c>
      <c r="AB164" s="141">
        <v>103410</v>
      </c>
      <c r="AC164" s="141" t="s">
        <v>757</v>
      </c>
      <c r="AD164" s="141" t="s">
        <v>553</v>
      </c>
      <c r="AE164" s="226" t="s">
        <v>341</v>
      </c>
    </row>
    <row r="165" spans="1:31">
      <c r="A165" t="s">
        <v>553</v>
      </c>
      <c r="B165" s="72">
        <v>3025</v>
      </c>
      <c r="C165" t="s">
        <v>757</v>
      </c>
      <c r="AA165" s="244">
        <v>3016</v>
      </c>
      <c r="AB165" s="141">
        <v>103404</v>
      </c>
      <c r="AC165" s="141" t="s">
        <v>612</v>
      </c>
      <c r="AD165" s="141" t="s">
        <v>409</v>
      </c>
      <c r="AE165" s="226" t="s">
        <v>341</v>
      </c>
    </row>
    <row r="166" spans="1:31">
      <c r="A166" t="s">
        <v>409</v>
      </c>
      <c r="B166" s="72">
        <v>3016</v>
      </c>
      <c r="C166" t="s">
        <v>612</v>
      </c>
      <c r="AA166" s="244">
        <v>3346</v>
      </c>
      <c r="AB166" s="141">
        <v>103439</v>
      </c>
      <c r="AC166" s="141" t="s">
        <v>758</v>
      </c>
      <c r="AD166" s="141" t="s">
        <v>554</v>
      </c>
      <c r="AE166" s="226" t="s">
        <v>341</v>
      </c>
    </row>
    <row r="167" spans="1:31" ht="43.5">
      <c r="A167" t="s">
        <v>554</v>
      </c>
      <c r="B167" s="72">
        <v>3346</v>
      </c>
      <c r="C167" t="s">
        <v>758</v>
      </c>
      <c r="AA167" s="244">
        <v>4606</v>
      </c>
      <c r="AB167" s="141">
        <v>103531</v>
      </c>
      <c r="AC167" s="141" t="s">
        <v>613</v>
      </c>
      <c r="AD167" s="141" t="s">
        <v>410</v>
      </c>
      <c r="AE167" s="226" t="s">
        <v>340</v>
      </c>
    </row>
    <row r="168" spans="1:31">
      <c r="A168" t="s">
        <v>410</v>
      </c>
      <c r="B168" s="72">
        <v>4606</v>
      </c>
      <c r="C168" t="s">
        <v>613</v>
      </c>
      <c r="AA168" s="244">
        <v>3385</v>
      </c>
      <c r="AB168" s="141">
        <v>103469</v>
      </c>
      <c r="AC168" s="141" t="s">
        <v>797</v>
      </c>
      <c r="AD168" s="141" t="s">
        <v>798</v>
      </c>
      <c r="AE168" s="226" t="s">
        <v>341</v>
      </c>
    </row>
    <row r="169" spans="1:31">
      <c r="A169" t="s">
        <v>798</v>
      </c>
      <c r="B169" s="72">
        <v>3385</v>
      </c>
      <c r="C169" t="s">
        <v>797</v>
      </c>
      <c r="AA169" s="244">
        <v>3428</v>
      </c>
      <c r="AB169" s="141">
        <v>134476</v>
      </c>
      <c r="AC169" s="141" t="s">
        <v>614</v>
      </c>
      <c r="AD169" s="141" t="s">
        <v>411</v>
      </c>
      <c r="AE169" s="226" t="s">
        <v>341</v>
      </c>
    </row>
    <row r="170" spans="1:31">
      <c r="A170" t="s">
        <v>411</v>
      </c>
      <c r="B170" s="72">
        <v>3428</v>
      </c>
      <c r="C170" t="s">
        <v>614</v>
      </c>
      <c r="AA170" s="244">
        <v>3019</v>
      </c>
      <c r="AB170" s="141">
        <v>103406</v>
      </c>
      <c r="AC170" s="141" t="s">
        <v>668</v>
      </c>
      <c r="AD170" s="141" t="s">
        <v>464</v>
      </c>
      <c r="AE170" s="226" t="s">
        <v>341</v>
      </c>
    </row>
    <row r="171" spans="1:31">
      <c r="A171" t="s">
        <v>464</v>
      </c>
      <c r="B171" s="72">
        <v>3019</v>
      </c>
      <c r="C171" t="s">
        <v>668</v>
      </c>
      <c r="AA171" s="244">
        <v>3365</v>
      </c>
      <c r="AB171" s="141">
        <v>103456</v>
      </c>
      <c r="AC171" s="141" t="s">
        <v>759</v>
      </c>
      <c r="AD171" s="141" t="s">
        <v>555</v>
      </c>
      <c r="AE171" s="226" t="s">
        <v>341</v>
      </c>
    </row>
    <row r="172" spans="1:31">
      <c r="A172" t="s">
        <v>555</v>
      </c>
      <c r="B172" s="72">
        <v>3365</v>
      </c>
      <c r="C172" t="s">
        <v>759</v>
      </c>
      <c r="AA172" s="244">
        <v>1009</v>
      </c>
      <c r="AB172" s="141">
        <v>103124</v>
      </c>
      <c r="AC172" s="141" t="s">
        <v>760</v>
      </c>
      <c r="AD172" s="141" t="s">
        <v>556</v>
      </c>
      <c r="AE172" s="226" t="s">
        <v>786</v>
      </c>
    </row>
    <row r="173" spans="1:31">
      <c r="A173" t="s">
        <v>556</v>
      </c>
      <c r="B173" s="72">
        <v>1009</v>
      </c>
      <c r="C173" t="s">
        <v>760</v>
      </c>
      <c r="AA173" s="244">
        <v>3310</v>
      </c>
      <c r="AB173" s="141">
        <v>103417</v>
      </c>
      <c r="AC173" s="141" t="s">
        <v>761</v>
      </c>
      <c r="AD173" s="141" t="s">
        <v>557</v>
      </c>
      <c r="AE173" s="226" t="s">
        <v>341</v>
      </c>
    </row>
    <row r="174" spans="1:31">
      <c r="A174" t="s">
        <v>557</v>
      </c>
      <c r="B174" s="72">
        <v>3310</v>
      </c>
      <c r="C174" t="s">
        <v>761</v>
      </c>
      <c r="AA174" s="244">
        <v>2178</v>
      </c>
      <c r="AB174" s="141">
        <v>103257</v>
      </c>
      <c r="AC174" s="141" t="s">
        <v>669</v>
      </c>
      <c r="AD174" s="141" t="s">
        <v>465</v>
      </c>
      <c r="AE174" s="226" t="s">
        <v>341</v>
      </c>
    </row>
    <row r="175" spans="1:31">
      <c r="A175" t="s">
        <v>465</v>
      </c>
      <c r="B175" s="72">
        <v>2178</v>
      </c>
      <c r="C175" t="s">
        <v>669</v>
      </c>
      <c r="AA175" s="244">
        <v>2184</v>
      </c>
      <c r="AB175" s="141">
        <v>103262</v>
      </c>
      <c r="AC175" s="141" t="s">
        <v>682</v>
      </c>
      <c r="AD175" s="141" t="s">
        <v>478</v>
      </c>
      <c r="AE175" s="226" t="s">
        <v>341</v>
      </c>
    </row>
    <row r="176" spans="1:31">
      <c r="A176" t="s">
        <v>478</v>
      </c>
      <c r="B176" s="72">
        <v>2184</v>
      </c>
      <c r="C176" t="s">
        <v>682</v>
      </c>
      <c r="AA176" s="244">
        <v>2097</v>
      </c>
      <c r="AB176" s="141">
        <v>103213</v>
      </c>
      <c r="AC176" s="141" t="s">
        <v>670</v>
      </c>
      <c r="AD176" s="141" t="s">
        <v>466</v>
      </c>
      <c r="AE176" s="226" t="s">
        <v>341</v>
      </c>
    </row>
    <row r="177" spans="1:31">
      <c r="A177" t="s">
        <v>466</v>
      </c>
      <c r="B177" s="72">
        <v>2097</v>
      </c>
      <c r="C177" t="s">
        <v>670</v>
      </c>
      <c r="AA177" s="244">
        <v>2067</v>
      </c>
      <c r="AB177" s="141">
        <v>103196</v>
      </c>
      <c r="AC177" s="141" t="s">
        <v>794</v>
      </c>
      <c r="AD177" s="141" t="s">
        <v>795</v>
      </c>
      <c r="AE177" s="226" t="s">
        <v>341</v>
      </c>
    </row>
    <row r="178" spans="1:31">
      <c r="A178" t="s">
        <v>795</v>
      </c>
      <c r="B178" s="72">
        <v>2067</v>
      </c>
      <c r="C178" t="s">
        <v>794</v>
      </c>
      <c r="AA178" s="244">
        <v>2190</v>
      </c>
      <c r="AB178" s="141">
        <v>103266</v>
      </c>
      <c r="AC178" s="141" t="s">
        <v>671</v>
      </c>
      <c r="AD178" s="141" t="s">
        <v>467</v>
      </c>
      <c r="AE178" s="226" t="s">
        <v>341</v>
      </c>
    </row>
    <row r="179" spans="1:31" ht="43.5">
      <c r="A179" t="s">
        <v>467</v>
      </c>
      <c r="B179" s="72">
        <v>2190</v>
      </c>
      <c r="C179" t="s">
        <v>671</v>
      </c>
      <c r="AA179" s="244">
        <v>4237</v>
      </c>
      <c r="AB179" s="141">
        <v>103514</v>
      </c>
      <c r="AC179" s="141" t="s">
        <v>615</v>
      </c>
      <c r="AD179" s="141" t="s">
        <v>412</v>
      </c>
      <c r="AE179" s="226" t="s">
        <v>340</v>
      </c>
    </row>
    <row r="180" spans="1:31">
      <c r="A180" t="s">
        <v>412</v>
      </c>
      <c r="B180" s="72">
        <v>4237</v>
      </c>
      <c r="C180" t="s">
        <v>615</v>
      </c>
      <c r="AA180" s="244">
        <v>7035</v>
      </c>
      <c r="AB180" s="141">
        <v>103615</v>
      </c>
      <c r="AC180" s="141" t="s">
        <v>672</v>
      </c>
      <c r="AD180" s="141" t="s">
        <v>468</v>
      </c>
      <c r="AE180" s="226" t="s">
        <v>342</v>
      </c>
    </row>
    <row r="181" spans="1:31">
      <c r="A181" t="s">
        <v>468</v>
      </c>
      <c r="B181" s="72">
        <v>7035</v>
      </c>
      <c r="C181" t="s">
        <v>672</v>
      </c>
      <c r="AA181" s="244">
        <v>2246</v>
      </c>
      <c r="AB181" s="141">
        <v>103296</v>
      </c>
      <c r="AC181" s="141" t="s">
        <v>762</v>
      </c>
      <c r="AD181" s="141" t="s">
        <v>558</v>
      </c>
      <c r="AE181" s="226" t="s">
        <v>341</v>
      </c>
    </row>
    <row r="182" spans="1:31">
      <c r="A182" t="s">
        <v>558</v>
      </c>
      <c r="B182" s="72">
        <v>2246</v>
      </c>
      <c r="C182" t="s">
        <v>762</v>
      </c>
      <c r="AA182" s="244">
        <v>3323</v>
      </c>
      <c r="AB182" s="141">
        <v>103427</v>
      </c>
      <c r="AC182" s="141" t="s">
        <v>616</v>
      </c>
      <c r="AD182" s="141" t="s">
        <v>413</v>
      </c>
      <c r="AE182" s="226" t="s">
        <v>341</v>
      </c>
    </row>
    <row r="183" spans="1:31">
      <c r="A183" t="s">
        <v>413</v>
      </c>
      <c r="B183" s="72">
        <v>3323</v>
      </c>
      <c r="C183" t="s">
        <v>616</v>
      </c>
      <c r="AA183" s="244">
        <v>7045</v>
      </c>
      <c r="AB183" s="141">
        <v>103622</v>
      </c>
      <c r="AC183" s="141" t="s">
        <v>673</v>
      </c>
      <c r="AD183" s="141" t="s">
        <v>469</v>
      </c>
      <c r="AE183" s="226" t="s">
        <v>342</v>
      </c>
    </row>
    <row r="184" spans="1:31">
      <c r="A184" t="s">
        <v>469</v>
      </c>
      <c r="B184" s="72">
        <v>7045</v>
      </c>
      <c r="C184" t="s">
        <v>673</v>
      </c>
      <c r="AA184" s="244">
        <v>2192</v>
      </c>
      <c r="AB184" s="141">
        <v>103268</v>
      </c>
      <c r="AC184" s="141" t="s">
        <v>763</v>
      </c>
      <c r="AD184" s="141" t="s">
        <v>559</v>
      </c>
      <c r="AE184" s="226" t="s">
        <v>341</v>
      </c>
    </row>
    <row r="185" spans="1:31">
      <c r="A185" t="s">
        <v>559</v>
      </c>
      <c r="B185" s="72">
        <v>2192</v>
      </c>
      <c r="C185" t="s">
        <v>763</v>
      </c>
      <c r="AA185" s="244">
        <v>7014</v>
      </c>
      <c r="AB185" s="141">
        <v>103605</v>
      </c>
      <c r="AC185" s="141" t="s">
        <v>617</v>
      </c>
      <c r="AD185" s="141" t="s">
        <v>414</v>
      </c>
      <c r="AE185" s="226" t="s">
        <v>342</v>
      </c>
    </row>
    <row r="186" spans="1:31">
      <c r="A186" t="s">
        <v>414</v>
      </c>
      <c r="B186" s="72">
        <v>7014</v>
      </c>
      <c r="C186" t="s">
        <v>617</v>
      </c>
      <c r="AA186" s="244">
        <v>7009</v>
      </c>
      <c r="AB186" s="141">
        <v>103601</v>
      </c>
      <c r="AC186" s="141" t="s">
        <v>618</v>
      </c>
      <c r="AD186" s="141" t="s">
        <v>415</v>
      </c>
      <c r="AE186" s="226" t="s">
        <v>342</v>
      </c>
    </row>
    <row r="187" spans="1:31">
      <c r="A187" t="s">
        <v>415</v>
      </c>
      <c r="B187" s="72">
        <v>7009</v>
      </c>
      <c r="C187" t="s">
        <v>618</v>
      </c>
      <c r="AA187" s="244">
        <v>5203</v>
      </c>
      <c r="AB187" s="141">
        <v>103544</v>
      </c>
      <c r="AC187" s="141" t="s">
        <v>619</v>
      </c>
      <c r="AD187" s="141" t="s">
        <v>416</v>
      </c>
      <c r="AE187" s="226" t="s">
        <v>341</v>
      </c>
    </row>
    <row r="188" spans="1:31">
      <c r="A188" t="s">
        <v>416</v>
      </c>
      <c r="B188" s="72">
        <v>5203</v>
      </c>
      <c r="C188" t="s">
        <v>619</v>
      </c>
      <c r="AA188" s="244">
        <v>5202</v>
      </c>
      <c r="AB188" s="141">
        <v>103543</v>
      </c>
      <c r="AC188" s="141" t="s">
        <v>620</v>
      </c>
      <c r="AD188" s="141" t="s">
        <v>417</v>
      </c>
      <c r="AE188" s="226" t="s">
        <v>341</v>
      </c>
    </row>
    <row r="189" spans="1:31">
      <c r="A189" t="s">
        <v>417</v>
      </c>
      <c r="B189" s="72">
        <v>5202</v>
      </c>
      <c r="C189" t="s">
        <v>620</v>
      </c>
      <c r="AA189" s="244">
        <v>2108</v>
      </c>
      <c r="AB189" s="141">
        <v>103217</v>
      </c>
      <c r="AC189" s="141" t="s">
        <v>764</v>
      </c>
      <c r="AD189" s="141" t="s">
        <v>560</v>
      </c>
      <c r="AE189" s="226" t="s">
        <v>341</v>
      </c>
    </row>
    <row r="190" spans="1:31">
      <c r="A190" t="s">
        <v>560</v>
      </c>
      <c r="B190" s="72">
        <v>2108</v>
      </c>
      <c r="C190" t="s">
        <v>764</v>
      </c>
      <c r="AA190" s="244">
        <v>1019</v>
      </c>
      <c r="AB190" s="141">
        <v>103132</v>
      </c>
      <c r="AC190" s="141" t="s">
        <v>674</v>
      </c>
      <c r="AD190" s="141" t="s">
        <v>470</v>
      </c>
      <c r="AE190" s="226" t="s">
        <v>786</v>
      </c>
    </row>
    <row r="191" spans="1:31">
      <c r="A191" t="s">
        <v>470</v>
      </c>
      <c r="B191" s="72">
        <v>1019</v>
      </c>
      <c r="C191" t="s">
        <v>674</v>
      </c>
      <c r="AA191" s="244">
        <v>2306</v>
      </c>
      <c r="AB191" s="141">
        <v>103326</v>
      </c>
      <c r="AC191" s="141" t="s">
        <v>675</v>
      </c>
      <c r="AD191" s="141" t="s">
        <v>471</v>
      </c>
      <c r="AE191" s="226" t="s">
        <v>341</v>
      </c>
    </row>
    <row r="192" spans="1:31">
      <c r="A192" t="s">
        <v>471</v>
      </c>
      <c r="B192" s="72">
        <v>2306</v>
      </c>
      <c r="C192" t="s">
        <v>675</v>
      </c>
      <c r="AA192" s="244">
        <v>2482</v>
      </c>
      <c r="AB192" s="141">
        <v>132201</v>
      </c>
      <c r="AC192" s="141" t="s">
        <v>676</v>
      </c>
      <c r="AD192" s="141" t="s">
        <v>472</v>
      </c>
      <c r="AE192" s="226" t="s">
        <v>341</v>
      </c>
    </row>
    <row r="193" spans="1:31">
      <c r="A193" t="s">
        <v>472</v>
      </c>
      <c r="B193" s="72">
        <v>2482</v>
      </c>
      <c r="C193" t="s">
        <v>676</v>
      </c>
      <c r="AA193" s="244">
        <v>2308</v>
      </c>
      <c r="AB193" s="141">
        <v>103328</v>
      </c>
      <c r="AC193" s="141" t="s">
        <v>621</v>
      </c>
      <c r="AD193" s="141" t="s">
        <v>418</v>
      </c>
      <c r="AE193" s="226" t="s">
        <v>341</v>
      </c>
    </row>
    <row r="194" spans="1:31">
      <c r="A194" t="s">
        <v>418</v>
      </c>
      <c r="B194" s="72">
        <v>2308</v>
      </c>
      <c r="C194" t="s">
        <v>621</v>
      </c>
      <c r="AA194" s="244">
        <v>2245</v>
      </c>
      <c r="AB194" s="141">
        <v>103295</v>
      </c>
      <c r="AC194" s="141" t="s">
        <v>677</v>
      </c>
      <c r="AD194" s="141" t="s">
        <v>473</v>
      </c>
      <c r="AE194" s="226" t="s">
        <v>341</v>
      </c>
    </row>
    <row r="195" spans="1:31">
      <c r="A195" t="s">
        <v>473</v>
      </c>
      <c r="B195" s="72">
        <v>2245</v>
      </c>
      <c r="C195" t="s">
        <v>677</v>
      </c>
      <c r="AA195" s="244">
        <v>1020</v>
      </c>
      <c r="AB195" s="141">
        <v>103133</v>
      </c>
      <c r="AC195" s="141" t="s">
        <v>765</v>
      </c>
      <c r="AD195" s="141" t="s">
        <v>561</v>
      </c>
      <c r="AE195" s="226" t="s">
        <v>786</v>
      </c>
    </row>
    <row r="196" spans="1:31">
      <c r="A196" t="s">
        <v>561</v>
      </c>
      <c r="B196" s="72">
        <v>1020</v>
      </c>
      <c r="C196" t="s">
        <v>765</v>
      </c>
      <c r="AA196" s="244">
        <v>1014</v>
      </c>
      <c r="AB196" s="141">
        <v>103127</v>
      </c>
      <c r="AC196" s="141" t="s">
        <v>766</v>
      </c>
      <c r="AD196" s="141" t="s">
        <v>562</v>
      </c>
      <c r="AE196" s="226" t="s">
        <v>786</v>
      </c>
    </row>
    <row r="197" spans="1:31">
      <c r="A197" t="s">
        <v>562</v>
      </c>
      <c r="B197" s="72">
        <v>1014</v>
      </c>
      <c r="C197" t="s">
        <v>766</v>
      </c>
      <c r="AA197" s="244">
        <v>2019</v>
      </c>
      <c r="AB197" s="141">
        <v>134279</v>
      </c>
      <c r="AC197" s="141" t="s">
        <v>767</v>
      </c>
      <c r="AD197" s="141" t="s">
        <v>563</v>
      </c>
      <c r="AE197" s="226" t="s">
        <v>341</v>
      </c>
    </row>
    <row r="198" spans="1:31">
      <c r="A198" t="s">
        <v>563</v>
      </c>
      <c r="B198" s="72">
        <v>2019</v>
      </c>
      <c r="C198" t="s">
        <v>767</v>
      </c>
      <c r="AA198" s="244">
        <v>2011</v>
      </c>
      <c r="AB198" s="141">
        <v>134099</v>
      </c>
      <c r="AC198" s="141" t="s">
        <v>622</v>
      </c>
      <c r="AD198" s="141" t="s">
        <v>419</v>
      </c>
      <c r="AE198" s="226" t="s">
        <v>341</v>
      </c>
    </row>
    <row r="199" spans="1:31" ht="43.5">
      <c r="A199" t="s">
        <v>419</v>
      </c>
      <c r="B199" s="72">
        <v>2011</v>
      </c>
      <c r="C199" t="s">
        <v>622</v>
      </c>
      <c r="AA199" s="244">
        <v>4193</v>
      </c>
      <c r="AB199" s="141">
        <v>103501</v>
      </c>
      <c r="AC199" s="141" t="s">
        <v>623</v>
      </c>
      <c r="AD199" s="141" t="s">
        <v>420</v>
      </c>
      <c r="AE199" s="226" t="s">
        <v>340</v>
      </c>
    </row>
    <row r="200" spans="1:31">
      <c r="A200" t="s">
        <v>420</v>
      </c>
      <c r="B200" s="72">
        <v>4193</v>
      </c>
      <c r="C200" t="s">
        <v>623</v>
      </c>
      <c r="AA200" s="244">
        <v>2478</v>
      </c>
      <c r="AB200" s="141">
        <v>132007</v>
      </c>
      <c r="AC200" s="141" t="s">
        <v>627</v>
      </c>
      <c r="AD200" s="141" t="s">
        <v>424</v>
      </c>
      <c r="AE200" s="226" t="s">
        <v>341</v>
      </c>
    </row>
    <row r="201" spans="1:31">
      <c r="A201" t="s">
        <v>424</v>
      </c>
      <c r="B201" s="72">
        <v>2478</v>
      </c>
      <c r="C201" t="s">
        <v>627</v>
      </c>
      <c r="AA201" s="244">
        <v>2293</v>
      </c>
      <c r="AB201" s="141">
        <v>103317</v>
      </c>
      <c r="AC201" s="141" t="s">
        <v>624</v>
      </c>
      <c r="AD201" s="141" t="s">
        <v>421</v>
      </c>
      <c r="AE201" s="226" t="s">
        <v>341</v>
      </c>
    </row>
    <row r="202" spans="1:31">
      <c r="A202" t="s">
        <v>421</v>
      </c>
      <c r="B202" s="72">
        <v>2293</v>
      </c>
      <c r="C202" t="s">
        <v>624</v>
      </c>
      <c r="AA202" s="244">
        <v>2445</v>
      </c>
      <c r="AB202" s="141">
        <v>103372</v>
      </c>
      <c r="AC202" s="141" t="s">
        <v>678</v>
      </c>
      <c r="AD202" s="141" t="s">
        <v>474</v>
      </c>
      <c r="AE202" s="226" t="s">
        <v>341</v>
      </c>
    </row>
    <row r="203" spans="1:31">
      <c r="A203" t="s">
        <v>474</v>
      </c>
      <c r="B203" s="72">
        <v>2445</v>
      </c>
      <c r="C203" t="s">
        <v>678</v>
      </c>
      <c r="AA203" s="244">
        <v>2278</v>
      </c>
      <c r="AB203" s="141">
        <v>103310</v>
      </c>
      <c r="AC203" s="141" t="s">
        <v>679</v>
      </c>
      <c r="AD203" s="141" t="s">
        <v>475</v>
      </c>
      <c r="AE203" s="226" t="s">
        <v>341</v>
      </c>
    </row>
    <row r="204" spans="1:31">
      <c r="A204" t="s">
        <v>475</v>
      </c>
      <c r="B204" s="72">
        <v>2278</v>
      </c>
      <c r="C204" t="s">
        <v>679</v>
      </c>
      <c r="AA204" s="244">
        <v>2314</v>
      </c>
      <c r="AB204" s="141">
        <v>103334</v>
      </c>
      <c r="AC204" s="141" t="s">
        <v>768</v>
      </c>
      <c r="AD204" s="141" t="s">
        <v>564</v>
      </c>
      <c r="AE204" s="226" t="s">
        <v>341</v>
      </c>
    </row>
    <row r="205" spans="1:31">
      <c r="A205" t="s">
        <v>564</v>
      </c>
      <c r="B205" s="72">
        <v>2314</v>
      </c>
      <c r="C205" t="s">
        <v>768</v>
      </c>
      <c r="AA205" s="244">
        <v>2317</v>
      </c>
      <c r="AB205" s="141">
        <v>103337</v>
      </c>
      <c r="AC205" s="141" t="s">
        <v>680</v>
      </c>
      <c r="AD205" s="141" t="s">
        <v>476</v>
      </c>
      <c r="AE205" s="226" t="s">
        <v>341</v>
      </c>
    </row>
    <row r="206" spans="1:31">
      <c r="A206" t="s">
        <v>476</v>
      </c>
      <c r="B206" s="72">
        <v>2317</v>
      </c>
      <c r="C206" t="s">
        <v>680</v>
      </c>
      <c r="AA206" s="244">
        <v>2225</v>
      </c>
      <c r="AB206" s="141">
        <v>103279</v>
      </c>
      <c r="AC206" s="141" t="s">
        <v>625</v>
      </c>
      <c r="AD206" s="141" t="s">
        <v>422</v>
      </c>
      <c r="AE206" s="226" t="s">
        <v>341</v>
      </c>
    </row>
    <row r="207" spans="1:31">
      <c r="A207" t="s">
        <v>422</v>
      </c>
      <c r="B207" s="72">
        <v>2225</v>
      </c>
      <c r="C207" t="s">
        <v>625</v>
      </c>
      <c r="AA207" s="244">
        <v>2412</v>
      </c>
      <c r="AB207" s="141">
        <v>103349</v>
      </c>
      <c r="AC207" s="141" t="s">
        <v>626</v>
      </c>
      <c r="AD207" s="141" t="s">
        <v>423</v>
      </c>
      <c r="AE207" s="226" t="s">
        <v>341</v>
      </c>
    </row>
    <row r="208" spans="1:31">
      <c r="A208" t="s">
        <v>423</v>
      </c>
      <c r="B208" s="72">
        <v>2412</v>
      </c>
      <c r="C208" t="s">
        <v>626</v>
      </c>
      <c r="AA208" s="244">
        <v>3421</v>
      </c>
      <c r="AB208" s="141">
        <v>133996</v>
      </c>
      <c r="AC208" s="141" t="s">
        <v>681</v>
      </c>
      <c r="AD208" s="141" t="s">
        <v>477</v>
      </c>
      <c r="AE208" s="226" t="s">
        <v>341</v>
      </c>
    </row>
    <row r="209" spans="1:31">
      <c r="A209" t="s">
        <v>477</v>
      </c>
      <c r="B209" s="72">
        <v>3421</v>
      </c>
      <c r="C209" t="s">
        <v>681</v>
      </c>
      <c r="AA209" s="244">
        <v>2227</v>
      </c>
      <c r="AB209" s="141">
        <v>103281</v>
      </c>
      <c r="AC209" s="141" t="s">
        <v>769</v>
      </c>
      <c r="AD209" s="141" t="s">
        <v>565</v>
      </c>
      <c r="AE209" s="226" t="s">
        <v>341</v>
      </c>
    </row>
    <row r="210" spans="1:31">
      <c r="A210" t="s">
        <v>565</v>
      </c>
      <c r="B210" s="72">
        <v>2227</v>
      </c>
      <c r="C210" t="s">
        <v>769</v>
      </c>
      <c r="AA210" s="244">
        <v>2231</v>
      </c>
      <c r="AB210" s="141">
        <v>103284</v>
      </c>
      <c r="AC210" s="141" t="s">
        <v>770</v>
      </c>
      <c r="AD210" s="141" t="s">
        <v>566</v>
      </c>
      <c r="AE210" s="226" t="s">
        <v>341</v>
      </c>
    </row>
    <row r="211" spans="1:31">
      <c r="A211" t="s">
        <v>566</v>
      </c>
      <c r="B211" s="72">
        <v>2231</v>
      </c>
      <c r="C211" t="s">
        <v>770</v>
      </c>
    </row>
  </sheetData>
  <conditionalFormatting sqref="AA1:AE2 AE3:AE210">
    <cfRule type="cellIs" dxfId="5" priority="1" operator="lessThan">
      <formula>0</formula>
    </cfRule>
  </conditionalFormatting>
  <pageMargins left="0.7" right="0.7" top="0.75" bottom="0.75" header="0.3" footer="0.3"/>
  <headerFooter>
    <oddFooter>&amp;C_x000D_&amp;1#&amp;"Calibri"&amp;10&amp;K000000 OFFICIAL</oddFooter>
  </headerFooter>
  <tableParts count="5">
    <tablePart r:id="rId1"/>
    <tablePart r:id="rId2"/>
    <tablePart r:id="rId3"/>
    <tablePart r:id="rId4"/>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Z216"/>
  <sheetViews>
    <sheetView topLeftCell="BS1" workbookViewId="0">
      <selection activeCell="BG9" sqref="BG9"/>
    </sheetView>
  </sheetViews>
  <sheetFormatPr defaultRowHeight="15.5"/>
  <cols>
    <col min="1" max="1" width="14.453125" style="748" customWidth="1"/>
    <col min="2" max="2" width="55.81640625" style="98" bestFit="1" customWidth="1"/>
    <col min="3" max="3" width="14.453125" style="748" customWidth="1"/>
    <col min="4" max="4" width="35" customWidth="1"/>
    <col min="5" max="5" width="16.54296875" customWidth="1"/>
    <col min="6" max="6" width="14.54296875" customWidth="1"/>
    <col min="7" max="7" width="12.1796875" customWidth="1"/>
    <col min="8" max="8" width="15.453125" customWidth="1"/>
    <col min="9" max="15" width="13.54296875" customWidth="1"/>
    <col min="16" max="16" width="16.54296875" customWidth="1"/>
    <col min="17" max="23" width="13.54296875" customWidth="1"/>
    <col min="24" max="24" width="16.1796875" customWidth="1"/>
    <col min="25" max="25" width="17.7265625" bestFit="1" customWidth="1"/>
    <col min="26" max="26" width="15.81640625" customWidth="1"/>
    <col min="27" max="27" width="17.26953125" bestFit="1" customWidth="1"/>
    <col min="28" max="28" width="18.453125" bestFit="1" customWidth="1"/>
    <col min="29" max="29" width="15" bestFit="1" customWidth="1"/>
    <col min="30" max="30" width="18.7265625" bestFit="1" customWidth="1"/>
    <col min="31" max="31" width="18.54296875" bestFit="1" customWidth="1"/>
    <col min="32" max="32" width="18.453125" bestFit="1" customWidth="1"/>
    <col min="33" max="33" width="15.453125" bestFit="1" customWidth="1"/>
    <col min="34" max="34" width="18.1796875" bestFit="1" customWidth="1"/>
    <col min="35" max="35" width="15.453125" bestFit="1" customWidth="1"/>
    <col min="36" max="36" width="17.81640625" bestFit="1" customWidth="1"/>
    <col min="37" max="38" width="18.453125" bestFit="1" customWidth="1"/>
    <col min="39" max="39" width="18.26953125" bestFit="1" customWidth="1"/>
    <col min="40" max="40" width="16.1796875" bestFit="1" customWidth="1"/>
    <col min="41" max="41" width="15" bestFit="1" customWidth="1"/>
    <col min="42" max="42" width="13.81640625" bestFit="1" customWidth="1"/>
    <col min="43" max="43" width="16.81640625" bestFit="1" customWidth="1"/>
    <col min="44" max="44" width="16.453125" bestFit="1" customWidth="1"/>
    <col min="45" max="46" width="15.453125" bestFit="1" customWidth="1"/>
    <col min="47" max="47" width="18.7265625" bestFit="1" customWidth="1"/>
    <col min="48" max="48" width="15.54296875" bestFit="1" customWidth="1"/>
    <col min="49" max="49" width="13.81640625" bestFit="1" customWidth="1"/>
    <col min="50" max="51" width="15" bestFit="1" customWidth="1"/>
    <col min="52" max="52" width="17.7265625" bestFit="1" customWidth="1"/>
    <col min="53" max="53" width="18.26953125" bestFit="1" customWidth="1"/>
    <col min="54" max="54" width="16.81640625" bestFit="1" customWidth="1"/>
    <col min="55" max="55" width="18.54296875" bestFit="1" customWidth="1"/>
    <col min="56" max="56" width="18.1796875" bestFit="1" customWidth="1"/>
    <col min="57" max="57" width="16.81640625" bestFit="1" customWidth="1"/>
    <col min="58" max="58" width="15" bestFit="1" customWidth="1"/>
    <col min="59" max="59" width="18.54296875" bestFit="1" customWidth="1"/>
    <col min="60" max="60" width="15" bestFit="1" customWidth="1"/>
    <col min="61" max="61" width="13.81640625" bestFit="1" customWidth="1"/>
    <col min="62" max="62" width="18.7265625" bestFit="1" customWidth="1"/>
    <col min="63" max="63" width="14.7265625" bestFit="1" customWidth="1"/>
    <col min="64" max="64" width="13.81640625" bestFit="1" customWidth="1"/>
    <col min="65" max="65" width="16.81640625" bestFit="1" customWidth="1"/>
    <col min="66" max="66" width="18.26953125" bestFit="1" customWidth="1"/>
    <col min="67" max="67" width="16.453125" bestFit="1" customWidth="1"/>
    <col min="68" max="68" width="15.81640625" bestFit="1" customWidth="1"/>
    <col min="69" max="69" width="15.453125" bestFit="1" customWidth="1"/>
    <col min="70" max="70" width="14.1796875" bestFit="1" customWidth="1"/>
    <col min="71" max="71" width="18.81640625" bestFit="1" customWidth="1"/>
    <col min="72" max="72" width="13.81640625" bestFit="1" customWidth="1"/>
    <col min="73" max="74" width="15.81640625" bestFit="1" customWidth="1"/>
    <col min="75" max="75" width="15.453125" bestFit="1" customWidth="1"/>
    <col min="76" max="76" width="13.54296875" bestFit="1" customWidth="1"/>
    <col min="77" max="77" width="17.7265625" bestFit="1" customWidth="1"/>
    <col min="78" max="78" width="14.7265625" bestFit="1" customWidth="1"/>
    <col min="79" max="79" width="17" bestFit="1" customWidth="1"/>
    <col min="80" max="80" width="13.54296875" bestFit="1" customWidth="1"/>
    <col min="81" max="81" width="14" bestFit="1" customWidth="1"/>
    <col min="82" max="82" width="16.453125" bestFit="1" customWidth="1"/>
    <col min="83" max="83" width="22.81640625" bestFit="1" customWidth="1"/>
    <col min="84" max="84" width="20.54296875" bestFit="1" customWidth="1"/>
    <col min="85" max="85" width="18.54296875" bestFit="1" customWidth="1"/>
    <col min="86" max="86" width="17" bestFit="1" customWidth="1"/>
    <col min="87" max="87" width="21" bestFit="1" customWidth="1"/>
    <col min="88" max="88" width="18.54296875" bestFit="1" customWidth="1"/>
    <col min="89" max="89" width="17.81640625" bestFit="1" customWidth="1"/>
    <col min="90" max="90" width="16.7265625" bestFit="1" customWidth="1"/>
    <col min="91" max="91" width="19.26953125" bestFit="1" customWidth="1"/>
    <col min="92" max="92" width="18.453125" bestFit="1" customWidth="1"/>
    <col min="93" max="94" width="19.1796875" bestFit="1" customWidth="1"/>
    <col min="95" max="95" width="20.453125" bestFit="1" customWidth="1"/>
    <col min="96" max="96" width="19.54296875" bestFit="1" customWidth="1"/>
    <col min="97" max="97" width="19.26953125" bestFit="1" customWidth="1"/>
    <col min="98" max="98" width="18.7265625" bestFit="1" customWidth="1"/>
    <col min="99" max="99" width="17.26953125" bestFit="1" customWidth="1"/>
    <col min="100" max="100" width="16.7265625" bestFit="1" customWidth="1"/>
    <col min="101" max="101" width="18.7265625" bestFit="1" customWidth="1"/>
    <col min="102" max="102" width="23.26953125" bestFit="1" customWidth="1"/>
    <col min="103" max="103" width="19" bestFit="1" customWidth="1"/>
    <col min="104" max="104" width="21.26953125" bestFit="1" customWidth="1"/>
    <col min="105" max="106" width="18.1796875" bestFit="1" customWidth="1"/>
    <col min="107" max="107" width="22.453125" bestFit="1" customWidth="1"/>
    <col min="108" max="108" width="17.7265625" bestFit="1" customWidth="1"/>
    <col min="109" max="109" width="18.54296875" bestFit="1" customWidth="1"/>
    <col min="110" max="110" width="18.1796875" bestFit="1" customWidth="1"/>
    <col min="111" max="111" width="14.7265625" bestFit="1" customWidth="1"/>
    <col min="112" max="112" width="13.81640625" bestFit="1" customWidth="1"/>
    <col min="113" max="113" width="18.54296875" bestFit="1" customWidth="1"/>
    <col min="114" max="114" width="15.453125" bestFit="1" customWidth="1"/>
    <col min="115" max="115" width="14.54296875" bestFit="1" customWidth="1"/>
    <col min="116" max="116" width="22.453125" bestFit="1" customWidth="1"/>
    <col min="117" max="117" width="17.7265625" bestFit="1" customWidth="1"/>
    <col min="118" max="118" width="23.54296875" bestFit="1" customWidth="1"/>
    <col min="119" max="119" width="14.7265625" customWidth="1"/>
    <col min="120" max="120" width="12.54296875" customWidth="1"/>
    <col min="121" max="121" width="18.7265625" customWidth="1"/>
    <col min="122" max="123" width="15.453125" bestFit="1" customWidth="1"/>
    <col min="124" max="124" width="14.1796875" bestFit="1" customWidth="1"/>
    <col min="125" max="126" width="13.81640625" customWidth="1"/>
    <col min="127" max="127" width="16.81640625" bestFit="1" customWidth="1"/>
  </cols>
  <sheetData>
    <row r="1" spans="1:130">
      <c r="A1" s="696" t="s">
        <v>6460</v>
      </c>
      <c r="B1" s="97"/>
      <c r="C1" s="696" t="s">
        <v>6460</v>
      </c>
      <c r="D1" s="97"/>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row>
    <row r="2" spans="1:130">
      <c r="A2" s="930" t="s">
        <v>850</v>
      </c>
      <c r="B2" s="930"/>
      <c r="C2" s="697"/>
      <c r="D2" s="97"/>
      <c r="E2" s="98"/>
      <c r="F2" s="98"/>
      <c r="G2" s="98"/>
      <c r="H2" s="98"/>
      <c r="I2" s="98"/>
      <c r="J2" s="98"/>
      <c r="K2" s="98"/>
      <c r="L2" s="98"/>
      <c r="M2" s="98"/>
      <c r="N2" s="98"/>
      <c r="O2" s="98"/>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row>
    <row r="3" spans="1:130" s="98" customFormat="1">
      <c r="A3" s="698"/>
      <c r="B3" s="119"/>
      <c r="C3" s="698">
        <v>1</v>
      </c>
      <c r="D3" s="699">
        <v>2</v>
      </c>
      <c r="E3" s="699">
        <v>3</v>
      </c>
      <c r="F3" s="698">
        <v>4</v>
      </c>
      <c r="G3" s="699">
        <v>5</v>
      </c>
      <c r="H3" s="699">
        <v>6</v>
      </c>
      <c r="I3" s="698">
        <v>7</v>
      </c>
      <c r="J3" s="699">
        <v>8</v>
      </c>
      <c r="K3" s="699">
        <v>9</v>
      </c>
      <c r="L3" s="698">
        <v>10</v>
      </c>
      <c r="M3" s="699">
        <v>11</v>
      </c>
      <c r="N3" s="699">
        <v>12</v>
      </c>
      <c r="O3" s="698">
        <v>13</v>
      </c>
      <c r="P3" s="699">
        <v>14</v>
      </c>
      <c r="Q3" s="699">
        <v>15</v>
      </c>
      <c r="R3" s="698">
        <v>16</v>
      </c>
      <c r="S3" s="699">
        <v>17</v>
      </c>
      <c r="T3" s="699">
        <v>18</v>
      </c>
      <c r="U3" s="698">
        <v>19</v>
      </c>
      <c r="V3" s="699">
        <v>20</v>
      </c>
      <c r="W3" s="699">
        <v>21</v>
      </c>
      <c r="X3" s="698">
        <v>22</v>
      </c>
      <c r="Y3" s="699">
        <v>23</v>
      </c>
      <c r="Z3" s="699">
        <v>24</v>
      </c>
      <c r="AA3" s="698">
        <v>25</v>
      </c>
      <c r="AB3" s="699">
        <v>26</v>
      </c>
      <c r="AC3" s="699">
        <v>27</v>
      </c>
      <c r="AD3" s="698">
        <v>28</v>
      </c>
      <c r="AE3" s="699">
        <v>29</v>
      </c>
      <c r="AF3" s="699">
        <v>30</v>
      </c>
      <c r="AG3" s="698">
        <v>31</v>
      </c>
      <c r="AH3" s="699">
        <v>32</v>
      </c>
      <c r="AI3" s="699">
        <v>33</v>
      </c>
      <c r="AJ3" s="698">
        <v>34</v>
      </c>
      <c r="AK3" s="699">
        <v>35</v>
      </c>
      <c r="AL3" s="699">
        <v>36</v>
      </c>
      <c r="AM3" s="698">
        <v>37</v>
      </c>
      <c r="AN3" s="699">
        <v>38</v>
      </c>
      <c r="AO3" s="699">
        <v>39</v>
      </c>
      <c r="AP3" s="698">
        <v>40</v>
      </c>
      <c r="AQ3" s="699">
        <v>41</v>
      </c>
      <c r="AR3" s="699">
        <v>42</v>
      </c>
      <c r="AS3" s="698">
        <v>43</v>
      </c>
      <c r="AT3" s="699">
        <v>44</v>
      </c>
      <c r="AU3" s="699">
        <v>45</v>
      </c>
      <c r="AV3" s="698">
        <v>46</v>
      </c>
      <c r="AW3" s="699">
        <v>47</v>
      </c>
      <c r="AX3" s="699">
        <v>48</v>
      </c>
      <c r="AY3" s="698">
        <v>49</v>
      </c>
      <c r="AZ3" s="699">
        <v>50</v>
      </c>
      <c r="BA3" s="699">
        <v>51</v>
      </c>
      <c r="BB3" s="698">
        <v>52</v>
      </c>
      <c r="BC3" s="699">
        <v>53</v>
      </c>
      <c r="BD3" s="699">
        <v>54</v>
      </c>
      <c r="BE3" s="698">
        <v>55</v>
      </c>
      <c r="BF3" s="699">
        <v>56</v>
      </c>
      <c r="BG3" s="699">
        <v>57</v>
      </c>
      <c r="BH3" s="698">
        <v>58</v>
      </c>
      <c r="BI3" s="699">
        <v>59</v>
      </c>
      <c r="BJ3" s="699">
        <v>60</v>
      </c>
      <c r="BK3" s="698">
        <v>61</v>
      </c>
      <c r="BL3" s="699">
        <v>62</v>
      </c>
      <c r="BM3" s="699">
        <v>63</v>
      </c>
      <c r="BN3" s="698">
        <v>64</v>
      </c>
      <c r="BO3" s="699">
        <v>65</v>
      </c>
      <c r="BP3" s="699">
        <v>66</v>
      </c>
      <c r="BQ3" s="698">
        <v>67</v>
      </c>
      <c r="BR3" s="699">
        <v>68</v>
      </c>
      <c r="BS3" s="699">
        <v>69</v>
      </c>
      <c r="BT3" s="698">
        <v>70</v>
      </c>
      <c r="BU3" s="699">
        <v>71</v>
      </c>
      <c r="BV3" s="699">
        <v>72</v>
      </c>
      <c r="BW3" s="698">
        <v>73</v>
      </c>
      <c r="BX3" s="699">
        <v>74</v>
      </c>
      <c r="BY3" s="699">
        <v>75</v>
      </c>
      <c r="BZ3" s="698">
        <v>76</v>
      </c>
      <c r="CA3" s="699">
        <v>77</v>
      </c>
      <c r="CB3" s="699">
        <v>78</v>
      </c>
      <c r="CC3" s="698">
        <v>79</v>
      </c>
      <c r="CD3" s="699">
        <v>80</v>
      </c>
      <c r="CE3" s="699">
        <v>81</v>
      </c>
      <c r="CF3" s="698">
        <v>82</v>
      </c>
      <c r="CG3" s="699">
        <v>83</v>
      </c>
      <c r="CH3" s="699">
        <v>84</v>
      </c>
      <c r="CI3" s="698">
        <v>85</v>
      </c>
      <c r="CJ3" s="699">
        <v>86</v>
      </c>
      <c r="CK3" s="699">
        <v>87</v>
      </c>
      <c r="CL3" s="698">
        <v>88</v>
      </c>
      <c r="CM3" s="699">
        <v>89</v>
      </c>
      <c r="CN3" s="699">
        <v>90</v>
      </c>
      <c r="CO3" s="698">
        <v>91</v>
      </c>
      <c r="CP3" s="699">
        <v>92</v>
      </c>
      <c r="CQ3" s="699">
        <v>93</v>
      </c>
      <c r="CR3" s="698">
        <v>94</v>
      </c>
      <c r="CS3" s="699">
        <v>95</v>
      </c>
      <c r="CT3" s="699">
        <v>96</v>
      </c>
      <c r="CU3" s="698">
        <v>97</v>
      </c>
      <c r="CV3" s="699">
        <v>98</v>
      </c>
      <c r="CW3" s="699">
        <v>99</v>
      </c>
      <c r="CX3" s="698">
        <v>100</v>
      </c>
      <c r="CY3" s="699">
        <v>101</v>
      </c>
      <c r="CZ3" s="699">
        <v>102</v>
      </c>
      <c r="DA3" s="698">
        <v>103</v>
      </c>
      <c r="DB3" s="699">
        <v>104</v>
      </c>
      <c r="DC3" s="699">
        <v>105</v>
      </c>
      <c r="DD3" s="698">
        <v>106</v>
      </c>
      <c r="DE3" s="699">
        <v>107</v>
      </c>
      <c r="DF3" s="699">
        <v>108</v>
      </c>
      <c r="DG3" s="698">
        <v>109</v>
      </c>
      <c r="DH3" s="699">
        <v>110</v>
      </c>
      <c r="DI3" s="699">
        <v>111</v>
      </c>
      <c r="DJ3" s="698">
        <v>112</v>
      </c>
      <c r="DK3" s="699">
        <v>113</v>
      </c>
      <c r="DL3" s="699">
        <v>114</v>
      </c>
      <c r="DM3" s="698">
        <v>115</v>
      </c>
      <c r="DN3" s="699">
        <v>116</v>
      </c>
      <c r="DO3" s="699">
        <v>117</v>
      </c>
      <c r="DP3" s="698">
        <v>118</v>
      </c>
      <c r="DQ3" s="699">
        <v>119</v>
      </c>
      <c r="DR3" s="699">
        <v>120</v>
      </c>
      <c r="DS3" s="698">
        <v>121</v>
      </c>
      <c r="DT3" s="699">
        <v>122</v>
      </c>
      <c r="DU3" s="699">
        <v>123</v>
      </c>
      <c r="DV3" s="698">
        <v>124</v>
      </c>
      <c r="DW3" s="699">
        <v>125</v>
      </c>
    </row>
    <row r="4" spans="1:130" s="104" customFormat="1" ht="12.75" customHeight="1">
      <c r="A4" s="700" t="s">
        <v>226</v>
      </c>
      <c r="B4" s="452"/>
      <c r="C4" s="700" t="s">
        <v>226</v>
      </c>
      <c r="D4"/>
      <c r="E4"/>
      <c r="F4"/>
      <c r="G4"/>
      <c r="H4"/>
      <c r="I4" t="s">
        <v>227</v>
      </c>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s="701" t="s">
        <v>228</v>
      </c>
      <c r="BK4"/>
      <c r="BL4"/>
      <c r="BM4"/>
      <c r="BN4"/>
      <c r="BO4"/>
      <c r="BP4"/>
      <c r="BQ4"/>
      <c r="BR4"/>
      <c r="BS4"/>
      <c r="BT4"/>
      <c r="BU4" s="689" t="s">
        <v>229</v>
      </c>
      <c r="BV4"/>
      <c r="BW4"/>
      <c r="BX4"/>
      <c r="BY4"/>
      <c r="BZ4"/>
      <c r="CA4"/>
      <c r="CB4"/>
      <c r="CC4"/>
      <c r="CD4" s="99" t="s">
        <v>230</v>
      </c>
      <c r="CE4"/>
      <c r="CF4"/>
      <c r="CG4"/>
      <c r="CH4"/>
      <c r="CI4"/>
      <c r="CJ4" s="690" t="s">
        <v>231</v>
      </c>
      <c r="CK4"/>
      <c r="CL4"/>
      <c r="CM4"/>
      <c r="CN4"/>
      <c r="CO4"/>
      <c r="CP4"/>
      <c r="CQ4"/>
      <c r="CR4"/>
      <c r="CS4"/>
      <c r="CT4" s="688" t="s">
        <v>232</v>
      </c>
      <c r="CU4"/>
      <c r="CV4"/>
      <c r="CW4"/>
      <c r="CX4"/>
      <c r="CY4"/>
      <c r="CZ4"/>
      <c r="DA4"/>
      <c r="DB4"/>
      <c r="DC4" s="100" t="s">
        <v>233</v>
      </c>
      <c r="DD4"/>
      <c r="DE4"/>
      <c r="DF4"/>
      <c r="DG4"/>
      <c r="DH4"/>
      <c r="DI4"/>
      <c r="DJ4"/>
      <c r="DK4"/>
      <c r="DL4" s="101" t="s">
        <v>234</v>
      </c>
      <c r="DM4"/>
      <c r="DN4" s="102" t="s">
        <v>235</v>
      </c>
    </row>
    <row r="5" spans="1:130" s="104" customFormat="1" ht="77.5">
      <c r="A5" s="702" t="s">
        <v>236</v>
      </c>
      <c r="B5" s="453" t="s">
        <v>210</v>
      </c>
      <c r="C5" s="702" t="s">
        <v>236</v>
      </c>
      <c r="D5" s="105" t="s">
        <v>237</v>
      </c>
      <c r="E5" s="105" t="s">
        <v>785</v>
      </c>
      <c r="F5" s="105" t="s">
        <v>239</v>
      </c>
      <c r="G5" s="105" t="s">
        <v>240</v>
      </c>
      <c r="H5" s="106" t="s">
        <v>241</v>
      </c>
      <c r="I5" s="106" t="s">
        <v>21</v>
      </c>
      <c r="J5" s="106" t="s">
        <v>242</v>
      </c>
      <c r="K5" s="106" t="s">
        <v>279</v>
      </c>
      <c r="L5" s="106" t="s">
        <v>25</v>
      </c>
      <c r="M5" s="106" t="s">
        <v>27</v>
      </c>
      <c r="N5" s="106" t="s">
        <v>243</v>
      </c>
      <c r="O5" s="106" t="s">
        <v>281</v>
      </c>
      <c r="P5" s="106" t="s">
        <v>280</v>
      </c>
      <c r="Q5" s="106" t="s">
        <v>32</v>
      </c>
      <c r="R5" s="106" t="s">
        <v>34</v>
      </c>
      <c r="S5" s="106" t="s">
        <v>36</v>
      </c>
      <c r="T5" s="106" t="s">
        <v>244</v>
      </c>
      <c r="U5" s="106" t="s">
        <v>40</v>
      </c>
      <c r="V5" s="106" t="s">
        <v>245</v>
      </c>
      <c r="W5" s="106" t="s">
        <v>288</v>
      </c>
      <c r="X5" s="106" t="s">
        <v>289</v>
      </c>
      <c r="Y5" s="106" t="s">
        <v>246</v>
      </c>
      <c r="Z5" s="106" t="s">
        <v>46</v>
      </c>
      <c r="AA5" s="106" t="s">
        <v>247</v>
      </c>
      <c r="AB5" s="106" t="s">
        <v>50</v>
      </c>
      <c r="AC5" s="106" t="s">
        <v>52</v>
      </c>
      <c r="AD5" s="106" t="s">
        <v>54</v>
      </c>
      <c r="AE5" s="106" t="s">
        <v>56</v>
      </c>
      <c r="AF5" s="106" t="s">
        <v>58</v>
      </c>
      <c r="AG5" s="106" t="s">
        <v>60</v>
      </c>
      <c r="AH5" s="106" t="s">
        <v>248</v>
      </c>
      <c r="AI5" s="106" t="s">
        <v>64</v>
      </c>
      <c r="AJ5" s="106" t="s">
        <v>66</v>
      </c>
      <c r="AK5" s="106" t="s">
        <v>68</v>
      </c>
      <c r="AL5" s="106" t="s">
        <v>70</v>
      </c>
      <c r="AM5" s="106" t="s">
        <v>72</v>
      </c>
      <c r="AN5" s="106" t="s">
        <v>74</v>
      </c>
      <c r="AO5" s="106" t="s">
        <v>76</v>
      </c>
      <c r="AP5" s="106" t="s">
        <v>78</v>
      </c>
      <c r="AQ5" s="106" t="s">
        <v>80</v>
      </c>
      <c r="AR5" s="106" t="s">
        <v>249</v>
      </c>
      <c r="AS5" s="106" t="s">
        <v>84</v>
      </c>
      <c r="AT5" s="106" t="s">
        <v>250</v>
      </c>
      <c r="AU5" s="106" t="s">
        <v>88</v>
      </c>
      <c r="AV5" s="106" t="s">
        <v>90</v>
      </c>
      <c r="AW5" s="106" t="s">
        <v>92</v>
      </c>
      <c r="AX5" s="106" t="s">
        <v>94</v>
      </c>
      <c r="AY5" s="106" t="s">
        <v>96</v>
      </c>
      <c r="AZ5" s="106" t="s">
        <v>98</v>
      </c>
      <c r="BA5" s="106" t="s">
        <v>294</v>
      </c>
      <c r="BB5" s="106" t="s">
        <v>295</v>
      </c>
      <c r="BC5" s="106" t="s">
        <v>101</v>
      </c>
      <c r="BD5" s="106" t="s">
        <v>103</v>
      </c>
      <c r="BE5" s="106" t="s">
        <v>251</v>
      </c>
      <c r="BF5" s="106" t="s">
        <v>252</v>
      </c>
      <c r="BG5" s="106" t="s">
        <v>253</v>
      </c>
      <c r="BH5" s="106" t="s">
        <v>254</v>
      </c>
      <c r="BI5" s="107" t="s">
        <v>255</v>
      </c>
      <c r="BJ5" s="107" t="s">
        <v>113</v>
      </c>
      <c r="BK5" s="107" t="s">
        <v>115</v>
      </c>
      <c r="BL5" s="107" t="s">
        <v>256</v>
      </c>
      <c r="BM5" s="107" t="s">
        <v>119</v>
      </c>
      <c r="BN5" s="107" t="s">
        <v>257</v>
      </c>
      <c r="BO5" s="107" t="s">
        <v>123</v>
      </c>
      <c r="BP5" s="107" t="s">
        <v>125</v>
      </c>
      <c r="BQ5" s="107" t="s">
        <v>258</v>
      </c>
      <c r="BR5" s="107" t="s">
        <v>259</v>
      </c>
      <c r="BS5" s="107" t="s">
        <v>260</v>
      </c>
      <c r="BT5" s="107" t="s">
        <v>261</v>
      </c>
      <c r="BU5" s="108" t="s">
        <v>262</v>
      </c>
      <c r="BV5" s="108" t="s">
        <v>135</v>
      </c>
      <c r="BW5" s="108" t="s">
        <v>263</v>
      </c>
      <c r="BX5" s="108" t="s">
        <v>139</v>
      </c>
      <c r="BY5" s="108" t="s">
        <v>141</v>
      </c>
      <c r="BZ5" s="108" t="s">
        <v>264</v>
      </c>
      <c r="CA5" s="108" t="s">
        <v>265</v>
      </c>
      <c r="CB5" s="108" t="s">
        <v>266</v>
      </c>
      <c r="CC5" s="108" t="s">
        <v>267</v>
      </c>
      <c r="CD5" s="99" t="s">
        <v>148</v>
      </c>
      <c r="CE5" s="99" t="s">
        <v>150</v>
      </c>
      <c r="CF5" s="99" t="s">
        <v>268</v>
      </c>
      <c r="CG5" s="99" t="s">
        <v>154</v>
      </c>
      <c r="CH5" s="99" t="s">
        <v>156</v>
      </c>
      <c r="CI5" s="99" t="s">
        <v>269</v>
      </c>
      <c r="CJ5" s="109" t="s">
        <v>270</v>
      </c>
      <c r="CK5" s="109" t="s">
        <v>271</v>
      </c>
      <c r="CL5" s="109" t="s">
        <v>272</v>
      </c>
      <c r="CM5" s="109" t="s">
        <v>166</v>
      </c>
      <c r="CN5" s="109" t="s">
        <v>167</v>
      </c>
      <c r="CO5" s="109" t="s">
        <v>333</v>
      </c>
      <c r="CP5" s="109" t="s">
        <v>332</v>
      </c>
      <c r="CQ5" s="109" t="s">
        <v>273</v>
      </c>
      <c r="CR5" s="109" t="s">
        <v>168</v>
      </c>
      <c r="CS5" s="109" t="s">
        <v>274</v>
      </c>
      <c r="CT5" s="110" t="s">
        <v>270</v>
      </c>
      <c r="CU5" s="110" t="s">
        <v>271</v>
      </c>
      <c r="CV5" s="110" t="s">
        <v>272</v>
      </c>
      <c r="CW5" s="110" t="s">
        <v>166</v>
      </c>
      <c r="CX5" s="110" t="s">
        <v>167</v>
      </c>
      <c r="CY5" s="110" t="s">
        <v>332</v>
      </c>
      <c r="CZ5" s="110" t="s">
        <v>273</v>
      </c>
      <c r="DA5" s="110" t="s">
        <v>168</v>
      </c>
      <c r="DB5" s="110" t="s">
        <v>274</v>
      </c>
      <c r="DC5" s="100" t="s">
        <v>802</v>
      </c>
      <c r="DD5" s="100" t="s">
        <v>803</v>
      </c>
      <c r="DE5" s="100" t="s">
        <v>6461</v>
      </c>
      <c r="DF5" s="100" t="s">
        <v>6462</v>
      </c>
      <c r="DG5" s="100" t="s">
        <v>800</v>
      </c>
      <c r="DH5" s="100" t="s">
        <v>801</v>
      </c>
      <c r="DI5" s="100" t="s">
        <v>6463</v>
      </c>
      <c r="DJ5" s="100" t="s">
        <v>804</v>
      </c>
      <c r="DK5" s="100" t="s">
        <v>275</v>
      </c>
      <c r="DL5" s="111" t="s">
        <v>802</v>
      </c>
      <c r="DM5" s="111" t="s">
        <v>803</v>
      </c>
      <c r="DN5" s="112" t="s">
        <v>800</v>
      </c>
      <c r="DO5" s="112" t="s">
        <v>801</v>
      </c>
      <c r="DP5" s="113" t="s">
        <v>6464</v>
      </c>
      <c r="DQ5" s="114" t="s">
        <v>277</v>
      </c>
      <c r="DR5" s="703" t="s">
        <v>6465</v>
      </c>
      <c r="DS5" s="115" t="s">
        <v>6466</v>
      </c>
      <c r="DT5" s="115" t="s">
        <v>6445</v>
      </c>
      <c r="DU5" s="115" t="s">
        <v>6467</v>
      </c>
      <c r="DV5" s="115" t="s">
        <v>6468</v>
      </c>
      <c r="DW5" s="115" t="s">
        <v>6469</v>
      </c>
      <c r="DX5" s="104" t="s">
        <v>337</v>
      </c>
      <c r="DY5" s="104" t="s">
        <v>338</v>
      </c>
      <c r="DZ5" s="104" t="s">
        <v>339</v>
      </c>
    </row>
    <row r="6" spans="1:130" s="104" customFormat="1">
      <c r="A6" s="128"/>
      <c r="B6" s="128"/>
      <c r="C6" s="128"/>
      <c r="D6" s="128" t="s">
        <v>237</v>
      </c>
      <c r="E6" s="128"/>
      <c r="F6" s="128" t="s">
        <v>239</v>
      </c>
      <c r="G6" s="128" t="s">
        <v>240</v>
      </c>
      <c r="H6" s="704" t="s">
        <v>18</v>
      </c>
      <c r="I6" s="704" t="s">
        <v>20</v>
      </c>
      <c r="J6" s="704" t="s">
        <v>22</v>
      </c>
      <c r="K6" s="704" t="s">
        <v>278</v>
      </c>
      <c r="L6" s="704" t="s">
        <v>24</v>
      </c>
      <c r="M6" s="704" t="s">
        <v>26</v>
      </c>
      <c r="N6" s="704" t="s">
        <v>28</v>
      </c>
      <c r="O6" s="704" t="s">
        <v>292</v>
      </c>
      <c r="P6" s="704" t="s">
        <v>293</v>
      </c>
      <c r="Q6" s="704" t="s">
        <v>31</v>
      </c>
      <c r="R6" s="704" t="s">
        <v>33</v>
      </c>
      <c r="S6" s="704" t="s">
        <v>35</v>
      </c>
      <c r="T6" s="704" t="s">
        <v>37</v>
      </c>
      <c r="U6" s="704" t="s">
        <v>39</v>
      </c>
      <c r="V6" s="704" t="s">
        <v>41</v>
      </c>
      <c r="W6" s="704" t="s">
        <v>284</v>
      </c>
      <c r="X6" s="704" t="s">
        <v>285</v>
      </c>
      <c r="Y6" s="704"/>
      <c r="Z6" s="704" t="s">
        <v>45</v>
      </c>
      <c r="AA6" s="704" t="s">
        <v>47</v>
      </c>
      <c r="AB6" s="704" t="s">
        <v>49</v>
      </c>
      <c r="AC6" s="704" t="s">
        <v>51</v>
      </c>
      <c r="AD6" s="704" t="s">
        <v>53</v>
      </c>
      <c r="AE6" s="704" t="s">
        <v>55</v>
      </c>
      <c r="AF6" s="704" t="s">
        <v>57</v>
      </c>
      <c r="AG6" s="704" t="s">
        <v>59</v>
      </c>
      <c r="AH6" s="704" t="s">
        <v>61</v>
      </c>
      <c r="AI6" s="704" t="s">
        <v>63</v>
      </c>
      <c r="AJ6" s="704" t="s">
        <v>65</v>
      </c>
      <c r="AK6" s="704" t="s">
        <v>67</v>
      </c>
      <c r="AL6" s="704" t="s">
        <v>69</v>
      </c>
      <c r="AM6" s="704" t="s">
        <v>71</v>
      </c>
      <c r="AN6" s="704" t="s">
        <v>73</v>
      </c>
      <c r="AO6" s="704" t="s">
        <v>75</v>
      </c>
      <c r="AP6" s="704" t="s">
        <v>77</v>
      </c>
      <c r="AQ6" s="704" t="s">
        <v>79</v>
      </c>
      <c r="AR6" s="704" t="s">
        <v>81</v>
      </c>
      <c r="AS6" s="704" t="s">
        <v>83</v>
      </c>
      <c r="AT6" s="704" t="s">
        <v>85</v>
      </c>
      <c r="AU6" s="704" t="s">
        <v>87</v>
      </c>
      <c r="AV6" s="704" t="s">
        <v>89</v>
      </c>
      <c r="AW6" s="704" t="s">
        <v>91</v>
      </c>
      <c r="AX6" s="704" t="s">
        <v>93</v>
      </c>
      <c r="AY6" s="704" t="s">
        <v>95</v>
      </c>
      <c r="AZ6" s="704" t="s">
        <v>97</v>
      </c>
      <c r="BA6" s="704" t="s">
        <v>290</v>
      </c>
      <c r="BB6" s="704" t="s">
        <v>291</v>
      </c>
      <c r="BC6" s="704" t="s">
        <v>100</v>
      </c>
      <c r="BD6" s="704" t="s">
        <v>102</v>
      </c>
      <c r="BE6" s="704"/>
      <c r="BF6" s="704"/>
      <c r="BG6" s="704"/>
      <c r="BH6" s="704"/>
      <c r="BI6" s="705" t="s">
        <v>110</v>
      </c>
      <c r="BJ6" s="705" t="s">
        <v>112</v>
      </c>
      <c r="BK6" s="705" t="s">
        <v>114</v>
      </c>
      <c r="BL6" s="705"/>
      <c r="BM6" s="705" t="s">
        <v>118</v>
      </c>
      <c r="BN6" s="705" t="s">
        <v>120</v>
      </c>
      <c r="BO6" s="705" t="s">
        <v>122</v>
      </c>
      <c r="BP6" s="705" t="s">
        <v>124</v>
      </c>
      <c r="BQ6" s="705"/>
      <c r="BR6" s="705"/>
      <c r="BS6" s="705"/>
      <c r="BT6" s="705"/>
      <c r="BU6" s="706" t="s">
        <v>132</v>
      </c>
      <c r="BV6" s="706" t="s">
        <v>134</v>
      </c>
      <c r="BW6" s="706"/>
      <c r="BX6" s="706" t="s">
        <v>138</v>
      </c>
      <c r="BY6" s="706" t="s">
        <v>140</v>
      </c>
      <c r="BZ6" s="706"/>
      <c r="CA6" s="706"/>
      <c r="CB6" s="706"/>
      <c r="CC6" s="706"/>
      <c r="CD6" s="707" t="s">
        <v>147</v>
      </c>
      <c r="CE6" s="707" t="s">
        <v>149</v>
      </c>
      <c r="CF6" s="707" t="s">
        <v>151</v>
      </c>
      <c r="CG6" s="707" t="s">
        <v>153</v>
      </c>
      <c r="CH6" s="707" t="s">
        <v>155</v>
      </c>
      <c r="CI6" s="707"/>
      <c r="CJ6" s="708"/>
      <c r="CK6" s="708"/>
      <c r="CL6" s="708"/>
      <c r="CM6" s="708"/>
      <c r="CN6" s="708"/>
      <c r="CO6" s="708"/>
      <c r="CP6" s="708"/>
      <c r="CQ6" s="708"/>
      <c r="CR6" s="708"/>
      <c r="CS6" s="708"/>
      <c r="CT6" s="709"/>
      <c r="CU6" s="709"/>
      <c r="CV6" s="709"/>
      <c r="CW6" s="709"/>
      <c r="CX6" s="709"/>
      <c r="CY6" s="709"/>
      <c r="CZ6" s="709"/>
      <c r="DA6" s="709"/>
      <c r="DB6" s="709"/>
      <c r="DC6" s="710"/>
      <c r="DD6" s="710"/>
      <c r="DE6" s="710"/>
      <c r="DF6" s="710"/>
      <c r="DG6" s="710"/>
      <c r="DH6" s="710"/>
      <c r="DI6" s="710"/>
      <c r="DJ6" s="710"/>
      <c r="DK6" s="710"/>
      <c r="DL6" s="711"/>
      <c r="DM6" s="711"/>
      <c r="DN6" s="712"/>
      <c r="DO6" s="712"/>
      <c r="DP6" s="713"/>
      <c r="DQ6" s="714"/>
      <c r="DR6"/>
      <c r="DS6"/>
      <c r="DT6"/>
      <c r="DU6"/>
      <c r="DV6"/>
      <c r="DW6"/>
    </row>
    <row r="7" spans="1:130" s="104" customFormat="1">
      <c r="A7" s="715" t="s">
        <v>4</v>
      </c>
      <c r="B7" s="128" t="s">
        <v>1</v>
      </c>
      <c r="C7" s="715" t="s">
        <v>4</v>
      </c>
      <c r="D7" s="128"/>
      <c r="E7" s="128"/>
      <c r="F7" s="128"/>
      <c r="G7" s="128"/>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704"/>
      <c r="AL7" s="704"/>
      <c r="AM7" s="704"/>
      <c r="AN7" s="704"/>
      <c r="AO7" s="704"/>
      <c r="AP7" s="704"/>
      <c r="AQ7" s="704"/>
      <c r="AR7" s="704"/>
      <c r="AS7" s="704"/>
      <c r="AT7" s="704"/>
      <c r="AU7" s="704"/>
      <c r="AV7" s="704"/>
      <c r="AW7" s="704"/>
      <c r="AX7" s="704"/>
      <c r="AY7" s="704"/>
      <c r="AZ7" s="704"/>
      <c r="BA7" s="704"/>
      <c r="BB7" s="704"/>
      <c r="BC7" s="704"/>
      <c r="BD7" s="704"/>
      <c r="BE7" s="704"/>
      <c r="BF7" s="704"/>
      <c r="BG7" s="704"/>
      <c r="BH7" s="704"/>
      <c r="BI7" s="705"/>
      <c r="BJ7" s="705"/>
      <c r="BK7" s="705"/>
      <c r="BL7" s="705"/>
      <c r="BM7" s="705"/>
      <c r="BN7" s="705"/>
      <c r="BO7" s="705"/>
      <c r="BP7" s="705"/>
      <c r="BQ7" s="705"/>
      <c r="BR7" s="705"/>
      <c r="BS7" s="705"/>
      <c r="BT7" s="705"/>
      <c r="BU7" s="706"/>
      <c r="BV7" s="706"/>
      <c r="BW7" s="706"/>
      <c r="BX7" s="706"/>
      <c r="BY7" s="706"/>
      <c r="BZ7" s="706"/>
      <c r="CA7" s="706"/>
      <c r="CB7" s="706"/>
      <c r="CC7" s="706"/>
      <c r="CD7" s="707"/>
      <c r="CE7" s="707"/>
      <c r="CF7" s="707"/>
      <c r="CG7" s="707"/>
      <c r="CH7" s="707"/>
      <c r="CI7" s="707"/>
      <c r="CJ7" s="708"/>
      <c r="CK7" s="708"/>
      <c r="CL7" s="708"/>
      <c r="CM7" s="708"/>
      <c r="CN7" s="708"/>
      <c r="CO7" s="708"/>
      <c r="CP7" s="708"/>
      <c r="CQ7" s="708"/>
      <c r="CR7" s="708"/>
      <c r="CS7" s="708"/>
      <c r="CT7" s="709"/>
      <c r="CU7" s="709"/>
      <c r="CV7" s="709"/>
      <c r="CW7" s="709"/>
      <c r="CX7" s="709"/>
      <c r="CY7" s="709"/>
      <c r="CZ7" s="709"/>
      <c r="DA7" s="709"/>
      <c r="DB7" s="709"/>
      <c r="DC7" s="710"/>
      <c r="DD7" s="710"/>
      <c r="DE7" s="710"/>
      <c r="DF7" s="710"/>
      <c r="DG7" s="710"/>
      <c r="DH7" s="710"/>
      <c r="DI7" s="710"/>
      <c r="DJ7" s="710"/>
      <c r="DK7" s="710"/>
      <c r="DL7" s="711"/>
      <c r="DM7" s="711"/>
      <c r="DN7" s="712"/>
      <c r="DO7" s="712"/>
      <c r="DP7" s="713"/>
      <c r="DQ7" s="716"/>
      <c r="DR7"/>
      <c r="DS7"/>
      <c r="DT7"/>
      <c r="DU7"/>
      <c r="DV7"/>
      <c r="DW7"/>
    </row>
    <row r="8" spans="1:130" s="104" customFormat="1">
      <c r="A8" s="717">
        <v>1027</v>
      </c>
      <c r="B8" s="718" t="s">
        <v>479</v>
      </c>
      <c r="C8" s="717">
        <v>1027</v>
      </c>
      <c r="D8" s="719" t="s">
        <v>6470</v>
      </c>
      <c r="E8" s="719" t="s">
        <v>786</v>
      </c>
      <c r="F8" s="719" t="s">
        <v>6</v>
      </c>
      <c r="G8" s="719" t="s">
        <v>921</v>
      </c>
      <c r="H8" s="720">
        <v>697592.57</v>
      </c>
      <c r="I8" s="720">
        <v>0</v>
      </c>
      <c r="J8" s="720">
        <v>17066.25</v>
      </c>
      <c r="K8" s="720">
        <v>0</v>
      </c>
      <c r="L8" s="720">
        <v>0</v>
      </c>
      <c r="M8" s="720">
        <v>200</v>
      </c>
      <c r="N8" s="720">
        <v>0</v>
      </c>
      <c r="O8" s="720">
        <v>0</v>
      </c>
      <c r="P8" s="720">
        <v>69251.11</v>
      </c>
      <c r="Q8" s="720">
        <v>0</v>
      </c>
      <c r="R8" s="720">
        <v>0</v>
      </c>
      <c r="S8" s="720">
        <v>0</v>
      </c>
      <c r="T8" s="720">
        <v>1737</v>
      </c>
      <c r="U8" s="720">
        <v>39250</v>
      </c>
      <c r="V8" s="720">
        <v>0</v>
      </c>
      <c r="W8" s="720">
        <v>0</v>
      </c>
      <c r="X8" s="720">
        <v>0</v>
      </c>
      <c r="Y8" s="720">
        <v>825096.92999999993</v>
      </c>
      <c r="Z8" s="720">
        <v>221858.42999999982</v>
      </c>
      <c r="AA8" s="720">
        <v>0</v>
      </c>
      <c r="AB8" s="720">
        <v>367736.54</v>
      </c>
      <c r="AC8" s="720">
        <v>0</v>
      </c>
      <c r="AD8" s="720">
        <v>22459.16</v>
      </c>
      <c r="AE8" s="720">
        <v>0</v>
      </c>
      <c r="AF8" s="720">
        <v>0</v>
      </c>
      <c r="AG8" s="720">
        <v>28263.100000000006</v>
      </c>
      <c r="AH8" s="720">
        <v>3195.5599999999977</v>
      </c>
      <c r="AI8" s="720">
        <v>0</v>
      </c>
      <c r="AJ8" s="720">
        <v>0</v>
      </c>
      <c r="AK8" s="720">
        <v>6752.42</v>
      </c>
      <c r="AL8" s="720">
        <v>0</v>
      </c>
      <c r="AM8" s="720">
        <v>25171.41</v>
      </c>
      <c r="AN8" s="720">
        <v>2312.8399999999997</v>
      </c>
      <c r="AO8" s="720">
        <v>28908.690000000006</v>
      </c>
      <c r="AP8" s="720">
        <v>0</v>
      </c>
      <c r="AQ8" s="720">
        <v>8022.7299999999987</v>
      </c>
      <c r="AR8" s="720">
        <v>7961</v>
      </c>
      <c r="AS8" s="720">
        <v>98.93</v>
      </c>
      <c r="AT8" s="720">
        <v>176.06</v>
      </c>
      <c r="AU8" s="720">
        <v>5426.39</v>
      </c>
      <c r="AV8" s="720">
        <v>3291.75</v>
      </c>
      <c r="AW8" s="720">
        <v>0</v>
      </c>
      <c r="AX8" s="720">
        <v>2309.5</v>
      </c>
      <c r="AY8" s="720">
        <v>14805.5</v>
      </c>
      <c r="AZ8" s="720">
        <v>0</v>
      </c>
      <c r="BA8" s="720">
        <v>60813.37999999999</v>
      </c>
      <c r="BB8" s="720">
        <v>0</v>
      </c>
      <c r="BC8" s="720">
        <v>0</v>
      </c>
      <c r="BD8" s="720">
        <v>0</v>
      </c>
      <c r="BE8" s="720">
        <v>809563.39</v>
      </c>
      <c r="BF8" s="720">
        <v>296283.67000000004</v>
      </c>
      <c r="BG8" s="720">
        <v>15533.539999999901</v>
      </c>
      <c r="BH8" s="720">
        <v>311817.20999999996</v>
      </c>
      <c r="BI8" s="720">
        <v>5012.5</v>
      </c>
      <c r="BJ8" s="720">
        <v>0</v>
      </c>
      <c r="BK8" s="720">
        <v>0</v>
      </c>
      <c r="BL8" s="720">
        <v>5012.5</v>
      </c>
      <c r="BM8" s="720">
        <v>0</v>
      </c>
      <c r="BN8" s="720">
        <v>0</v>
      </c>
      <c r="BO8" s="720">
        <v>0</v>
      </c>
      <c r="BP8" s="720">
        <v>867.23</v>
      </c>
      <c r="BQ8" s="720">
        <v>867.23</v>
      </c>
      <c r="BR8" s="720">
        <v>0</v>
      </c>
      <c r="BS8" s="720">
        <v>4145.2700000000004</v>
      </c>
      <c r="BT8" s="720">
        <v>4145.2700000000004</v>
      </c>
      <c r="BU8" s="720">
        <v>0</v>
      </c>
      <c r="BV8" s="720">
        <v>0</v>
      </c>
      <c r="BW8" s="720">
        <v>0</v>
      </c>
      <c r="BX8" s="720">
        <v>0</v>
      </c>
      <c r="BY8" s="720">
        <v>0</v>
      </c>
      <c r="BZ8" s="720">
        <v>0</v>
      </c>
      <c r="CA8" s="720">
        <v>0</v>
      </c>
      <c r="CB8" s="720">
        <v>0</v>
      </c>
      <c r="CC8" s="720">
        <v>0</v>
      </c>
      <c r="CD8" s="720">
        <v>311817.21000000002</v>
      </c>
      <c r="CE8" s="720">
        <v>0</v>
      </c>
      <c r="CF8" s="720">
        <v>4145.2700000000004</v>
      </c>
      <c r="CG8" s="720">
        <v>0</v>
      </c>
      <c r="CH8" s="720">
        <v>0</v>
      </c>
      <c r="CI8" s="720">
        <f>SUM(CD8:CF8)</f>
        <v>315962.48000000004</v>
      </c>
      <c r="CJ8" s="720">
        <v>369020.93</v>
      </c>
      <c r="CK8" s="720">
        <v>0</v>
      </c>
      <c r="CL8" s="720">
        <v>0</v>
      </c>
      <c r="CM8" s="720">
        <v>369020.93</v>
      </c>
      <c r="CN8" s="720">
        <v>0</v>
      </c>
      <c r="CO8" s="720">
        <v>0</v>
      </c>
      <c r="CP8" s="720">
        <v>0</v>
      </c>
      <c r="CQ8" s="720">
        <v>0</v>
      </c>
      <c r="CR8" s="720">
        <v>-55197.98</v>
      </c>
      <c r="CS8" s="720">
        <v>313822.95</v>
      </c>
      <c r="CT8" s="720">
        <v>0</v>
      </c>
      <c r="CU8" s="720">
        <v>0</v>
      </c>
      <c r="CV8" s="720">
        <v>0</v>
      </c>
      <c r="CW8" s="720">
        <v>0</v>
      </c>
      <c r="CX8" s="720"/>
      <c r="CY8" s="720"/>
      <c r="CZ8" s="720"/>
      <c r="DA8" s="720">
        <v>0</v>
      </c>
      <c r="DB8" s="720">
        <v>0</v>
      </c>
      <c r="DC8" s="720">
        <v>0</v>
      </c>
      <c r="DD8" s="720">
        <v>6889.2</v>
      </c>
      <c r="DE8" s="720">
        <v>0</v>
      </c>
      <c r="DF8" s="720">
        <v>0</v>
      </c>
      <c r="DG8" s="720">
        <v>-4749.68</v>
      </c>
      <c r="DH8" s="720">
        <v>0</v>
      </c>
      <c r="DI8" s="720">
        <v>0</v>
      </c>
      <c r="DJ8" s="720">
        <v>0</v>
      </c>
      <c r="DK8" s="720">
        <v>2139.5199999999995</v>
      </c>
      <c r="DL8" s="720">
        <v>0</v>
      </c>
      <c r="DM8" s="720">
        <v>0</v>
      </c>
      <c r="DN8" s="720">
        <v>0</v>
      </c>
      <c r="DO8" s="720">
        <v>0</v>
      </c>
      <c r="DP8" s="720">
        <v>0</v>
      </c>
      <c r="DQ8" s="721">
        <v>1.0000000009313226E-2</v>
      </c>
      <c r="DR8" s="722">
        <v>640317.22999999975</v>
      </c>
      <c r="DS8" s="723">
        <v>169246.16000000027</v>
      </c>
      <c r="DT8" s="722">
        <v>14805.5</v>
      </c>
      <c r="DU8" s="722">
        <v>70988.11</v>
      </c>
      <c r="DV8" s="722">
        <v>39250</v>
      </c>
      <c r="DW8" s="722">
        <v>0</v>
      </c>
    </row>
    <row r="9" spans="1:130" s="104" customFormat="1">
      <c r="A9" s="717">
        <v>2010</v>
      </c>
      <c r="B9" s="718" t="s">
        <v>364</v>
      </c>
      <c r="C9" s="717">
        <v>2010</v>
      </c>
      <c r="D9" s="719" t="s">
        <v>6470</v>
      </c>
      <c r="E9" s="719" t="s">
        <v>341</v>
      </c>
      <c r="F9" s="719" t="s">
        <v>6</v>
      </c>
      <c r="G9" s="719" t="s">
        <v>921</v>
      </c>
      <c r="H9" s="720">
        <v>2630113.11</v>
      </c>
      <c r="I9" s="720">
        <v>0</v>
      </c>
      <c r="J9" s="720">
        <v>11616.99</v>
      </c>
      <c r="K9" s="720">
        <v>0</v>
      </c>
      <c r="L9" s="720">
        <v>334480</v>
      </c>
      <c r="M9" s="720">
        <v>6742.08</v>
      </c>
      <c r="N9" s="720">
        <v>0</v>
      </c>
      <c r="O9" s="720">
        <v>0</v>
      </c>
      <c r="P9" s="720">
        <v>820.32</v>
      </c>
      <c r="Q9" s="720">
        <v>20622.87</v>
      </c>
      <c r="R9" s="720">
        <v>0</v>
      </c>
      <c r="S9" s="720">
        <v>0</v>
      </c>
      <c r="T9" s="720">
        <v>11899</v>
      </c>
      <c r="U9" s="720">
        <v>21978.1</v>
      </c>
      <c r="V9" s="720">
        <v>0</v>
      </c>
      <c r="W9" s="720">
        <v>6005.0300000000007</v>
      </c>
      <c r="X9" s="720">
        <v>57331</v>
      </c>
      <c r="Y9" s="720">
        <v>3101608.5</v>
      </c>
      <c r="Z9" s="720">
        <v>1282206.68</v>
      </c>
      <c r="AA9" s="720">
        <v>2560.54</v>
      </c>
      <c r="AB9" s="720">
        <v>395940.15</v>
      </c>
      <c r="AC9" s="720">
        <v>121143.22</v>
      </c>
      <c r="AD9" s="720">
        <v>142816.9</v>
      </c>
      <c r="AE9" s="720">
        <v>57307.43</v>
      </c>
      <c r="AF9" s="720">
        <v>42773.96</v>
      </c>
      <c r="AG9" s="720">
        <v>10241</v>
      </c>
      <c r="AH9" s="720">
        <v>6384.79</v>
      </c>
      <c r="AI9" s="720">
        <v>0</v>
      </c>
      <c r="AJ9" s="720">
        <v>75</v>
      </c>
      <c r="AK9" s="720">
        <v>44492.23</v>
      </c>
      <c r="AL9" s="720">
        <v>974.91</v>
      </c>
      <c r="AM9" s="720">
        <v>3014.6</v>
      </c>
      <c r="AN9" s="720">
        <v>7704.01</v>
      </c>
      <c r="AO9" s="720">
        <v>54723.09</v>
      </c>
      <c r="AP9" s="720">
        <v>47169.72</v>
      </c>
      <c r="AQ9" s="720">
        <v>34374.050000000003</v>
      </c>
      <c r="AR9" s="720">
        <v>92880.26</v>
      </c>
      <c r="AS9" s="720">
        <v>49455.67</v>
      </c>
      <c r="AT9" s="720">
        <v>0</v>
      </c>
      <c r="AU9" s="720">
        <v>64784.88</v>
      </c>
      <c r="AV9" s="720">
        <v>12472.58</v>
      </c>
      <c r="AW9" s="720">
        <v>4215</v>
      </c>
      <c r="AX9" s="720">
        <v>120875.41</v>
      </c>
      <c r="AY9" s="720">
        <v>164661.14000000001</v>
      </c>
      <c r="AZ9" s="720">
        <v>16318.03</v>
      </c>
      <c r="BA9" s="720">
        <v>253279.09</v>
      </c>
      <c r="BB9" s="720">
        <v>0</v>
      </c>
      <c r="BC9" s="720">
        <v>-263</v>
      </c>
      <c r="BD9" s="720">
        <v>0</v>
      </c>
      <c r="BE9" s="720">
        <v>3032581.3399999994</v>
      </c>
      <c r="BF9" s="720">
        <v>474610.50999999896</v>
      </c>
      <c r="BG9" s="720">
        <v>69027.160000000615</v>
      </c>
      <c r="BH9" s="720">
        <v>543637.66999999958</v>
      </c>
      <c r="BI9" s="720">
        <v>9096.25</v>
      </c>
      <c r="BJ9" s="720">
        <v>0</v>
      </c>
      <c r="BK9" s="720">
        <v>0</v>
      </c>
      <c r="BL9" s="720">
        <v>9096.25</v>
      </c>
      <c r="BM9" s="720">
        <v>0</v>
      </c>
      <c r="BN9" s="720">
        <v>0</v>
      </c>
      <c r="BO9" s="720">
        <v>711.09</v>
      </c>
      <c r="BP9" s="720">
        <v>0</v>
      </c>
      <c r="BQ9" s="720">
        <v>711.09</v>
      </c>
      <c r="BR9" s="720">
        <v>137592.71</v>
      </c>
      <c r="BS9" s="720">
        <v>8385.16</v>
      </c>
      <c r="BT9" s="720">
        <v>145977.87</v>
      </c>
      <c r="BU9" s="720">
        <v>0</v>
      </c>
      <c r="BV9" s="720">
        <v>0</v>
      </c>
      <c r="BW9" s="720">
        <v>0</v>
      </c>
      <c r="BX9" s="720">
        <v>0</v>
      </c>
      <c r="BY9" s="720">
        <v>0</v>
      </c>
      <c r="BZ9" s="720">
        <v>0</v>
      </c>
      <c r="CA9" s="720">
        <v>0</v>
      </c>
      <c r="CB9" s="720">
        <v>0</v>
      </c>
      <c r="CC9" s="720">
        <v>0</v>
      </c>
      <c r="CD9" s="720">
        <v>543637.66999999958</v>
      </c>
      <c r="CE9" s="720">
        <v>0</v>
      </c>
      <c r="CF9" s="720">
        <v>145977.87</v>
      </c>
      <c r="CG9" s="720">
        <v>0</v>
      </c>
      <c r="CH9" s="720">
        <v>0</v>
      </c>
      <c r="CI9" s="720">
        <f t="shared" ref="CI9:CI72" si="0">SUM(CD9:CF9)</f>
        <v>689615.53999999957</v>
      </c>
      <c r="CJ9" s="720">
        <v>1033394.35</v>
      </c>
      <c r="CK9" s="720">
        <v>211520.79</v>
      </c>
      <c r="CL9" s="720">
        <v>10423.700000000001</v>
      </c>
      <c r="CM9" s="720">
        <v>832297.25999999989</v>
      </c>
      <c r="CN9" s="720">
        <v>0</v>
      </c>
      <c r="CO9" s="720">
        <v>0</v>
      </c>
      <c r="CP9" s="720">
        <v>16746.87</v>
      </c>
      <c r="CQ9" s="720">
        <v>8270.6299999999992</v>
      </c>
      <c r="CR9" s="720">
        <v>2222.96</v>
      </c>
      <c r="CS9" s="720">
        <v>859537.71999999986</v>
      </c>
      <c r="CT9" s="720">
        <v>0</v>
      </c>
      <c r="CU9" s="720">
        <v>0</v>
      </c>
      <c r="CV9" s="720">
        <v>0</v>
      </c>
      <c r="CW9" s="720">
        <v>0</v>
      </c>
      <c r="CX9" s="720"/>
      <c r="CY9" s="720"/>
      <c r="CZ9" s="720"/>
      <c r="DA9" s="720">
        <v>0</v>
      </c>
      <c r="DB9" s="720">
        <v>0</v>
      </c>
      <c r="DC9" s="720">
        <v>0</v>
      </c>
      <c r="DD9" s="720">
        <v>0</v>
      </c>
      <c r="DE9" s="720">
        <v>0</v>
      </c>
      <c r="DF9" s="720">
        <v>0</v>
      </c>
      <c r="DG9" s="720">
        <v>-45128.63</v>
      </c>
      <c r="DH9" s="720">
        <v>-124794</v>
      </c>
      <c r="DI9" s="720">
        <v>0</v>
      </c>
      <c r="DJ9" s="720">
        <v>0</v>
      </c>
      <c r="DK9" s="720">
        <v>-169922.63</v>
      </c>
      <c r="DL9" s="720">
        <v>0</v>
      </c>
      <c r="DM9" s="720">
        <v>0</v>
      </c>
      <c r="DN9" s="720">
        <v>0</v>
      </c>
      <c r="DO9" s="720">
        <v>0</v>
      </c>
      <c r="DP9" s="720">
        <v>0</v>
      </c>
      <c r="DQ9" s="721">
        <v>0.45000000018626451</v>
      </c>
      <c r="DR9" s="722">
        <v>2054989.88</v>
      </c>
      <c r="DS9" s="723">
        <v>977591.4599999995</v>
      </c>
      <c r="DT9" s="722">
        <v>164661.14000000001</v>
      </c>
      <c r="DU9" s="722">
        <v>33342.19</v>
      </c>
      <c r="DV9" s="722">
        <v>21978.1</v>
      </c>
      <c r="DW9" s="722">
        <v>0</v>
      </c>
    </row>
    <row r="10" spans="1:130" s="104" customFormat="1">
      <c r="A10" s="717">
        <v>5949</v>
      </c>
      <c r="B10" s="718" t="s">
        <v>481</v>
      </c>
      <c r="C10" s="717">
        <v>5949</v>
      </c>
      <c r="D10" s="719" t="s">
        <v>6470</v>
      </c>
      <c r="E10" s="719" t="s">
        <v>341</v>
      </c>
      <c r="F10" s="719" t="s">
        <v>6</v>
      </c>
      <c r="G10" s="719" t="s">
        <v>921</v>
      </c>
      <c r="H10" s="720">
        <v>3485110.99</v>
      </c>
      <c r="I10" s="720">
        <v>0</v>
      </c>
      <c r="J10" s="720">
        <v>112370.03</v>
      </c>
      <c r="K10" s="720">
        <v>0</v>
      </c>
      <c r="L10" s="720">
        <v>342970</v>
      </c>
      <c r="M10" s="720">
        <v>5942.57</v>
      </c>
      <c r="N10" s="720">
        <v>0</v>
      </c>
      <c r="O10" s="720">
        <v>0</v>
      </c>
      <c r="P10" s="720">
        <v>68788.33</v>
      </c>
      <c r="Q10" s="720">
        <v>0</v>
      </c>
      <c r="R10" s="720">
        <v>0</v>
      </c>
      <c r="S10" s="720">
        <v>0</v>
      </c>
      <c r="T10" s="720">
        <v>17876.530000000006</v>
      </c>
      <c r="U10" s="720">
        <v>0</v>
      </c>
      <c r="V10" s="720">
        <v>0</v>
      </c>
      <c r="W10" s="720">
        <v>5246.25</v>
      </c>
      <c r="X10" s="720">
        <v>113795</v>
      </c>
      <c r="Y10" s="720">
        <v>4152099.6999999997</v>
      </c>
      <c r="Z10" s="720">
        <v>2034583.359999992</v>
      </c>
      <c r="AA10" s="720">
        <v>1885.1399999999996</v>
      </c>
      <c r="AB10" s="720">
        <v>357549.6</v>
      </c>
      <c r="AC10" s="720">
        <v>36098.210000002175</v>
      </c>
      <c r="AD10" s="720">
        <v>375181.16000000003</v>
      </c>
      <c r="AE10" s="720">
        <v>0</v>
      </c>
      <c r="AF10" s="720">
        <v>98179.789999999979</v>
      </c>
      <c r="AG10" s="720">
        <v>-8750.1800000000039</v>
      </c>
      <c r="AH10" s="720">
        <v>4472.33</v>
      </c>
      <c r="AI10" s="720">
        <v>0</v>
      </c>
      <c r="AJ10" s="720">
        <v>0</v>
      </c>
      <c r="AK10" s="720">
        <v>47470.98</v>
      </c>
      <c r="AL10" s="720">
        <v>853.40000000000009</v>
      </c>
      <c r="AM10" s="720">
        <v>50491.91</v>
      </c>
      <c r="AN10" s="720">
        <v>28487.07</v>
      </c>
      <c r="AO10" s="720">
        <v>72376.02</v>
      </c>
      <c r="AP10" s="720">
        <v>69242.7</v>
      </c>
      <c r="AQ10" s="720">
        <v>12261.94</v>
      </c>
      <c r="AR10" s="720">
        <v>363551.1</v>
      </c>
      <c r="AS10" s="720">
        <v>15584.68</v>
      </c>
      <c r="AT10" s="720">
        <v>0</v>
      </c>
      <c r="AU10" s="720">
        <v>25063.600000000017</v>
      </c>
      <c r="AV10" s="720">
        <v>18745.650000000001</v>
      </c>
      <c r="AW10" s="720">
        <v>2660</v>
      </c>
      <c r="AX10" s="720">
        <v>132051.19</v>
      </c>
      <c r="AY10" s="720">
        <v>47075.11</v>
      </c>
      <c r="AZ10" s="720">
        <v>15718.89</v>
      </c>
      <c r="BA10" s="720">
        <v>188419.08000000002</v>
      </c>
      <c r="BB10" s="720">
        <v>0</v>
      </c>
      <c r="BC10" s="720">
        <v>0</v>
      </c>
      <c r="BD10" s="720">
        <v>0</v>
      </c>
      <c r="BE10" s="720">
        <v>3989252.7299999944</v>
      </c>
      <c r="BF10" s="720">
        <v>873921.37000000034</v>
      </c>
      <c r="BG10" s="720">
        <v>162846.97000000533</v>
      </c>
      <c r="BH10" s="720">
        <v>1036768.3400000057</v>
      </c>
      <c r="BI10" s="720">
        <v>11065</v>
      </c>
      <c r="BJ10" s="720">
        <v>0</v>
      </c>
      <c r="BK10" s="720">
        <v>0</v>
      </c>
      <c r="BL10" s="720">
        <v>11065</v>
      </c>
      <c r="BM10" s="720">
        <v>0</v>
      </c>
      <c r="BN10" s="720">
        <v>0</v>
      </c>
      <c r="BO10" s="720">
        <v>0</v>
      </c>
      <c r="BP10" s="720">
        <v>0</v>
      </c>
      <c r="BQ10" s="720">
        <v>0</v>
      </c>
      <c r="BR10" s="720">
        <v>0</v>
      </c>
      <c r="BS10" s="720">
        <v>11065</v>
      </c>
      <c r="BT10" s="720">
        <v>11065</v>
      </c>
      <c r="BU10" s="720">
        <v>0</v>
      </c>
      <c r="BV10" s="720">
        <v>0</v>
      </c>
      <c r="BW10" s="720">
        <v>0</v>
      </c>
      <c r="BX10" s="720">
        <v>0</v>
      </c>
      <c r="BY10" s="720">
        <v>0</v>
      </c>
      <c r="BZ10" s="720">
        <v>0</v>
      </c>
      <c r="CA10" s="720">
        <v>0</v>
      </c>
      <c r="CB10" s="720">
        <v>0</v>
      </c>
      <c r="CC10" s="720">
        <v>0</v>
      </c>
      <c r="CD10" s="720">
        <v>1036768.3400000057</v>
      </c>
      <c r="CE10" s="720">
        <v>0</v>
      </c>
      <c r="CF10" s="720">
        <v>11065</v>
      </c>
      <c r="CG10" s="720">
        <v>0</v>
      </c>
      <c r="CH10" s="720">
        <v>0</v>
      </c>
      <c r="CI10" s="720">
        <f t="shared" si="0"/>
        <v>1047833.3400000057</v>
      </c>
      <c r="CJ10" s="720">
        <v>1341697.04</v>
      </c>
      <c r="CK10" s="720">
        <v>0</v>
      </c>
      <c r="CL10" s="720">
        <v>0</v>
      </c>
      <c r="CM10" s="720">
        <v>1341697.04</v>
      </c>
      <c r="CN10" s="720">
        <v>3000</v>
      </c>
      <c r="CO10" s="720">
        <v>0</v>
      </c>
      <c r="CP10" s="720">
        <v>8043.92</v>
      </c>
      <c r="CQ10" s="720">
        <v>0</v>
      </c>
      <c r="CR10" s="720">
        <v>-260674.29</v>
      </c>
      <c r="CS10" s="720">
        <v>1092066.67</v>
      </c>
      <c r="CT10" s="720">
        <v>0</v>
      </c>
      <c r="CU10" s="720">
        <v>0</v>
      </c>
      <c r="CV10" s="720">
        <v>0</v>
      </c>
      <c r="CW10" s="720">
        <v>0</v>
      </c>
      <c r="CX10" s="720"/>
      <c r="CY10" s="720"/>
      <c r="CZ10" s="720"/>
      <c r="DA10" s="720">
        <v>0</v>
      </c>
      <c r="DB10" s="720">
        <v>0</v>
      </c>
      <c r="DC10" s="720">
        <v>0</v>
      </c>
      <c r="DD10" s="720">
        <v>25994.62</v>
      </c>
      <c r="DE10" s="720">
        <v>0</v>
      </c>
      <c r="DF10" s="720">
        <v>0</v>
      </c>
      <c r="DG10" s="720">
        <v>-70227.88</v>
      </c>
      <c r="DH10" s="720">
        <v>0</v>
      </c>
      <c r="DI10" s="720">
        <v>0</v>
      </c>
      <c r="DJ10" s="720">
        <v>0</v>
      </c>
      <c r="DK10" s="720">
        <v>-44233.260000000009</v>
      </c>
      <c r="DL10" s="720">
        <v>0</v>
      </c>
      <c r="DM10" s="720">
        <v>0</v>
      </c>
      <c r="DN10" s="720">
        <v>0</v>
      </c>
      <c r="DO10" s="720">
        <v>0</v>
      </c>
      <c r="DP10" s="720">
        <v>0</v>
      </c>
      <c r="DQ10" s="721"/>
      <c r="DR10" s="722">
        <v>2894727.079999994</v>
      </c>
      <c r="DS10" s="723">
        <v>1094525.6500000004</v>
      </c>
      <c r="DT10" s="722">
        <v>47075.11</v>
      </c>
      <c r="DU10" s="722">
        <v>86664.860000000015</v>
      </c>
      <c r="DV10" s="722">
        <v>0</v>
      </c>
      <c r="DW10" s="722">
        <v>0</v>
      </c>
    </row>
    <row r="11" spans="1:130" s="104" customFormat="1">
      <c r="A11" s="717">
        <v>1017</v>
      </c>
      <c r="B11" s="718" t="s">
        <v>365</v>
      </c>
      <c r="C11" s="717">
        <v>1017</v>
      </c>
      <c r="D11" s="719" t="s">
        <v>6470</v>
      </c>
      <c r="E11" s="719" t="s">
        <v>786</v>
      </c>
      <c r="F11" s="719" t="s">
        <v>6</v>
      </c>
      <c r="G11" s="719" t="s">
        <v>921</v>
      </c>
      <c r="H11" s="720">
        <v>1078548.33</v>
      </c>
      <c r="I11" s="720">
        <v>0</v>
      </c>
      <c r="J11" s="720">
        <v>158373.15</v>
      </c>
      <c r="K11" s="720">
        <v>0</v>
      </c>
      <c r="L11" s="720">
        <v>0</v>
      </c>
      <c r="M11" s="720">
        <v>0</v>
      </c>
      <c r="N11" s="720">
        <v>0</v>
      </c>
      <c r="O11" s="720">
        <v>31243.84</v>
      </c>
      <c r="P11" s="720">
        <v>535406.88</v>
      </c>
      <c r="Q11" s="720">
        <v>8086.01</v>
      </c>
      <c r="R11" s="720">
        <v>0</v>
      </c>
      <c r="S11" s="720">
        <v>0</v>
      </c>
      <c r="T11" s="720">
        <v>0</v>
      </c>
      <c r="U11" s="720">
        <v>93799.14</v>
      </c>
      <c r="V11" s="720">
        <v>0</v>
      </c>
      <c r="W11" s="720">
        <v>0</v>
      </c>
      <c r="X11" s="720">
        <v>0</v>
      </c>
      <c r="Y11" s="720">
        <v>1905457.35</v>
      </c>
      <c r="Z11" s="720">
        <v>242096.28</v>
      </c>
      <c r="AA11" s="720">
        <v>0</v>
      </c>
      <c r="AB11" s="720">
        <v>502377.53</v>
      </c>
      <c r="AC11" s="720">
        <v>0</v>
      </c>
      <c r="AD11" s="720">
        <v>133556.24</v>
      </c>
      <c r="AE11" s="720">
        <v>0</v>
      </c>
      <c r="AF11" s="720">
        <v>76441.350000000006</v>
      </c>
      <c r="AG11" s="720">
        <v>903</v>
      </c>
      <c r="AH11" s="720">
        <v>4715.3</v>
      </c>
      <c r="AI11" s="720">
        <v>0</v>
      </c>
      <c r="AJ11" s="720">
        <v>0</v>
      </c>
      <c r="AK11" s="720">
        <v>12435.82</v>
      </c>
      <c r="AL11" s="720">
        <v>0</v>
      </c>
      <c r="AM11" s="720">
        <v>0</v>
      </c>
      <c r="AN11" s="720">
        <v>0</v>
      </c>
      <c r="AO11" s="720">
        <v>54670.479999999996</v>
      </c>
      <c r="AP11" s="720">
        <v>0</v>
      </c>
      <c r="AQ11" s="720">
        <v>-47.64</v>
      </c>
      <c r="AR11" s="720">
        <v>14710.289999999999</v>
      </c>
      <c r="AS11" s="720">
        <v>1144.26</v>
      </c>
      <c r="AT11" s="720">
        <v>0</v>
      </c>
      <c r="AU11" s="720">
        <v>22075.75</v>
      </c>
      <c r="AV11" s="720">
        <v>3291.75</v>
      </c>
      <c r="AW11" s="720">
        <v>0</v>
      </c>
      <c r="AX11" s="720">
        <v>19866.740000000002</v>
      </c>
      <c r="AY11" s="720">
        <v>121774.73999999999</v>
      </c>
      <c r="AZ11" s="720">
        <v>0</v>
      </c>
      <c r="BA11" s="720">
        <v>498353.54</v>
      </c>
      <c r="BB11" s="720">
        <v>95387.07</v>
      </c>
      <c r="BC11" s="720">
        <v>0</v>
      </c>
      <c r="BD11" s="720">
        <v>0</v>
      </c>
      <c r="BE11" s="720">
        <v>1803752.5000000002</v>
      </c>
      <c r="BF11" s="720">
        <v>-67939.030000000057</v>
      </c>
      <c r="BG11" s="720">
        <v>101704.84999999986</v>
      </c>
      <c r="BH11" s="720">
        <v>33765.819999999803</v>
      </c>
      <c r="BI11" s="720">
        <v>5375.87</v>
      </c>
      <c r="BJ11" s="720">
        <v>0</v>
      </c>
      <c r="BK11" s="720">
        <v>0</v>
      </c>
      <c r="BL11" s="720">
        <v>5375.87</v>
      </c>
      <c r="BM11" s="720">
        <v>0</v>
      </c>
      <c r="BN11" s="720">
        <v>0</v>
      </c>
      <c r="BO11" s="720">
        <v>0</v>
      </c>
      <c r="BP11" s="720">
        <v>0</v>
      </c>
      <c r="BQ11" s="720">
        <v>0</v>
      </c>
      <c r="BR11" s="720">
        <v>5867.3999999999951</v>
      </c>
      <c r="BS11" s="720">
        <v>5375.87</v>
      </c>
      <c r="BT11" s="720">
        <v>11243.269999999995</v>
      </c>
      <c r="BU11" s="720">
        <v>0</v>
      </c>
      <c r="BV11" s="720">
        <v>0</v>
      </c>
      <c r="BW11" s="720">
        <v>0</v>
      </c>
      <c r="BX11" s="720">
        <v>0</v>
      </c>
      <c r="BY11" s="720">
        <v>0</v>
      </c>
      <c r="BZ11" s="720">
        <v>0</v>
      </c>
      <c r="CA11" s="720">
        <v>0</v>
      </c>
      <c r="CB11" s="720">
        <v>0</v>
      </c>
      <c r="CC11" s="720">
        <v>0</v>
      </c>
      <c r="CD11" s="720">
        <v>33765.819999999803</v>
      </c>
      <c r="CE11" s="720">
        <v>0</v>
      </c>
      <c r="CF11" s="720">
        <v>11243.269999999995</v>
      </c>
      <c r="CG11" s="720">
        <v>0</v>
      </c>
      <c r="CH11" s="720">
        <v>0</v>
      </c>
      <c r="CI11" s="720">
        <f t="shared" si="0"/>
        <v>45009.0899999998</v>
      </c>
      <c r="CJ11" s="720">
        <v>207729.77</v>
      </c>
      <c r="CK11" s="720">
        <v>814.69</v>
      </c>
      <c r="CL11" s="720">
        <v>0</v>
      </c>
      <c r="CM11" s="720">
        <v>206915.08</v>
      </c>
      <c r="CN11" s="720">
        <v>0</v>
      </c>
      <c r="CO11" s="720">
        <v>0</v>
      </c>
      <c r="CP11" s="720">
        <v>2490.48</v>
      </c>
      <c r="CQ11" s="720">
        <v>37254.369999999995</v>
      </c>
      <c r="CR11" s="720">
        <v>0</v>
      </c>
      <c r="CS11" s="720">
        <v>246659.93</v>
      </c>
      <c r="CT11" s="720">
        <v>0</v>
      </c>
      <c r="CU11" s="720">
        <v>0</v>
      </c>
      <c r="CV11" s="720">
        <v>0</v>
      </c>
      <c r="CW11" s="720">
        <v>0</v>
      </c>
      <c r="CX11" s="720"/>
      <c r="CY11" s="720"/>
      <c r="CZ11" s="720"/>
      <c r="DA11" s="720">
        <v>0</v>
      </c>
      <c r="DB11" s="720">
        <v>0</v>
      </c>
      <c r="DC11" s="720">
        <v>0</v>
      </c>
      <c r="DD11" s="720">
        <v>102692.29999999999</v>
      </c>
      <c r="DE11" s="720">
        <v>0</v>
      </c>
      <c r="DF11" s="720">
        <v>0</v>
      </c>
      <c r="DG11" s="720">
        <v>0</v>
      </c>
      <c r="DH11" s="720">
        <v>-24900.63</v>
      </c>
      <c r="DI11" s="720">
        <v>0</v>
      </c>
      <c r="DJ11" s="720">
        <v>0</v>
      </c>
      <c r="DK11" s="720">
        <v>77791.669999999984</v>
      </c>
      <c r="DL11" s="720">
        <v>0</v>
      </c>
      <c r="DM11" s="720">
        <v>88100.73</v>
      </c>
      <c r="DN11" s="720">
        <v>-236</v>
      </c>
      <c r="DO11" s="720">
        <v>-367307.08</v>
      </c>
      <c r="DP11" s="720">
        <v>0</v>
      </c>
      <c r="DQ11" s="721">
        <v>-7.000000003608875E-2</v>
      </c>
      <c r="DR11" s="722">
        <v>955374.4</v>
      </c>
      <c r="DS11" s="723">
        <v>848378.10000000021</v>
      </c>
      <c r="DT11" s="722">
        <v>121774.73999999999</v>
      </c>
      <c r="DU11" s="722">
        <v>574736.73</v>
      </c>
      <c r="DV11" s="722">
        <v>93799.14</v>
      </c>
      <c r="DW11" s="722">
        <v>-279442.35000000003</v>
      </c>
    </row>
    <row r="12" spans="1:130" s="104" customFormat="1">
      <c r="A12" s="724">
        <v>2153</v>
      </c>
      <c r="B12" s="725" t="s">
        <v>427</v>
      </c>
      <c r="C12" s="724">
        <v>2153</v>
      </c>
      <c r="D12" s="719" t="s">
        <v>6470</v>
      </c>
      <c r="E12" s="719" t="s">
        <v>341</v>
      </c>
      <c r="F12" s="719" t="s">
        <v>6</v>
      </c>
      <c r="G12" s="719" t="s">
        <v>921</v>
      </c>
      <c r="H12" s="720">
        <v>2767744.81</v>
      </c>
      <c r="I12" s="720">
        <v>0</v>
      </c>
      <c r="J12" s="720">
        <v>469452.78</v>
      </c>
      <c r="K12" s="720">
        <v>0</v>
      </c>
      <c r="L12" s="720">
        <v>356550</v>
      </c>
      <c r="M12" s="720">
        <v>3000</v>
      </c>
      <c r="N12" s="720">
        <v>0</v>
      </c>
      <c r="O12" s="720">
        <v>0</v>
      </c>
      <c r="P12" s="720">
        <v>27980.58</v>
      </c>
      <c r="Q12" s="720">
        <v>40.799999999999997</v>
      </c>
      <c r="R12" s="720">
        <v>0</v>
      </c>
      <c r="S12" s="720">
        <v>0</v>
      </c>
      <c r="T12" s="720">
        <v>5360.7499999999964</v>
      </c>
      <c r="U12" s="720">
        <v>67425.960000000006</v>
      </c>
      <c r="V12" s="720">
        <v>0</v>
      </c>
      <c r="W12" s="720">
        <v>17816.8</v>
      </c>
      <c r="X12" s="720">
        <v>52288</v>
      </c>
      <c r="Y12" s="720">
        <v>3767660.4799999995</v>
      </c>
      <c r="Z12" s="720">
        <v>1420336.780000001</v>
      </c>
      <c r="AA12" s="720">
        <v>0</v>
      </c>
      <c r="AB12" s="720">
        <v>834979.19</v>
      </c>
      <c r="AC12" s="720">
        <v>0</v>
      </c>
      <c r="AD12" s="720">
        <v>215027.53</v>
      </c>
      <c r="AE12" s="720">
        <v>98449.06</v>
      </c>
      <c r="AF12" s="720">
        <v>136838.86000000057</v>
      </c>
      <c r="AG12" s="720">
        <v>11852.839999999938</v>
      </c>
      <c r="AH12" s="720">
        <v>12937.419999999998</v>
      </c>
      <c r="AI12" s="720">
        <v>0</v>
      </c>
      <c r="AJ12" s="720">
        <v>0</v>
      </c>
      <c r="AK12" s="720">
        <v>8273.2699999999895</v>
      </c>
      <c r="AL12" s="720">
        <v>3240</v>
      </c>
      <c r="AM12" s="720">
        <v>48471.48000000001</v>
      </c>
      <c r="AN12" s="720">
        <v>2758.38</v>
      </c>
      <c r="AO12" s="720">
        <v>45847.46</v>
      </c>
      <c r="AP12" s="720">
        <v>24708.45</v>
      </c>
      <c r="AQ12" s="720">
        <v>7256.7</v>
      </c>
      <c r="AR12" s="720">
        <v>59108.359999999986</v>
      </c>
      <c r="AS12" s="720">
        <v>36806.5</v>
      </c>
      <c r="AT12" s="720">
        <v>0</v>
      </c>
      <c r="AU12" s="720">
        <v>62088.359999999935</v>
      </c>
      <c r="AV12" s="720">
        <v>10529.2</v>
      </c>
      <c r="AW12" s="720">
        <v>0</v>
      </c>
      <c r="AX12" s="720">
        <v>81742.97000000003</v>
      </c>
      <c r="AY12" s="720">
        <v>162512.10000000003</v>
      </c>
      <c r="AZ12" s="720">
        <v>10378.98</v>
      </c>
      <c r="BA12" s="720">
        <v>349478.8299999999</v>
      </c>
      <c r="BB12" s="720">
        <v>155268.10999999999</v>
      </c>
      <c r="BC12" s="720">
        <v>0</v>
      </c>
      <c r="BD12" s="720">
        <v>0</v>
      </c>
      <c r="BE12" s="720">
        <v>3798890.830000001</v>
      </c>
      <c r="BF12" s="720">
        <v>489431.33000000019</v>
      </c>
      <c r="BG12" s="720">
        <v>-31230.35000000149</v>
      </c>
      <c r="BH12" s="720">
        <v>458200.9799999987</v>
      </c>
      <c r="BI12" s="720">
        <v>8691.25</v>
      </c>
      <c r="BJ12" s="720">
        <v>0</v>
      </c>
      <c r="BK12" s="720">
        <v>0</v>
      </c>
      <c r="BL12" s="720">
        <v>8691.25</v>
      </c>
      <c r="BM12" s="720">
        <v>0</v>
      </c>
      <c r="BN12" s="720">
        <v>0</v>
      </c>
      <c r="BO12" s="720">
        <v>0</v>
      </c>
      <c r="BP12" s="720">
        <v>0</v>
      </c>
      <c r="BQ12" s="720">
        <v>0</v>
      </c>
      <c r="BR12" s="720">
        <v>8511.25</v>
      </c>
      <c r="BS12" s="720">
        <v>8691.25</v>
      </c>
      <c r="BT12" s="720">
        <v>17202.5</v>
      </c>
      <c r="BU12" s="720">
        <v>0</v>
      </c>
      <c r="BV12" s="720">
        <v>0</v>
      </c>
      <c r="BW12" s="720">
        <v>0</v>
      </c>
      <c r="BX12" s="720">
        <v>0</v>
      </c>
      <c r="BY12" s="720">
        <v>0</v>
      </c>
      <c r="BZ12" s="720">
        <v>0</v>
      </c>
      <c r="CA12" s="720">
        <v>0</v>
      </c>
      <c r="CB12" s="720">
        <v>0</v>
      </c>
      <c r="CC12" s="720">
        <v>0</v>
      </c>
      <c r="CD12" s="720">
        <v>458200.9799999987</v>
      </c>
      <c r="CE12" s="720">
        <v>0</v>
      </c>
      <c r="CF12" s="720">
        <v>17202.5</v>
      </c>
      <c r="CG12" s="720">
        <v>0</v>
      </c>
      <c r="CH12" s="720">
        <v>0</v>
      </c>
      <c r="CI12" s="720">
        <f t="shared" si="0"/>
        <v>475403.4799999987</v>
      </c>
      <c r="CJ12" s="720">
        <v>748588.61</v>
      </c>
      <c r="CK12" s="720">
        <v>2766.25</v>
      </c>
      <c r="CL12" s="720">
        <v>0</v>
      </c>
      <c r="CM12" s="720">
        <v>745822.36</v>
      </c>
      <c r="CN12" s="720">
        <v>0</v>
      </c>
      <c r="CO12" s="720">
        <v>0</v>
      </c>
      <c r="CP12" s="720">
        <v>16844.77</v>
      </c>
      <c r="CQ12" s="720">
        <v>5667.32</v>
      </c>
      <c r="CR12" s="720">
        <v>-142668.57999999999</v>
      </c>
      <c r="CS12" s="720">
        <v>625665.87</v>
      </c>
      <c r="CT12" s="720">
        <v>0</v>
      </c>
      <c r="CU12" s="720">
        <v>0</v>
      </c>
      <c r="CV12" s="720">
        <v>0</v>
      </c>
      <c r="CW12" s="720">
        <v>0</v>
      </c>
      <c r="CX12" s="720"/>
      <c r="CY12" s="720"/>
      <c r="CZ12" s="720"/>
      <c r="DA12" s="720">
        <v>0</v>
      </c>
      <c r="DB12" s="720">
        <v>0</v>
      </c>
      <c r="DC12" s="720">
        <v>0</v>
      </c>
      <c r="DD12" s="720">
        <v>14004.54</v>
      </c>
      <c r="DE12" s="720">
        <v>0</v>
      </c>
      <c r="DF12" s="720">
        <v>0</v>
      </c>
      <c r="DG12" s="720">
        <v>-26024.95</v>
      </c>
      <c r="DH12" s="720">
        <v>-39118.160000000003</v>
      </c>
      <c r="DI12" s="720">
        <v>0</v>
      </c>
      <c r="DJ12" s="720">
        <v>0</v>
      </c>
      <c r="DK12" s="720">
        <v>-51138.570000000007</v>
      </c>
      <c r="DL12" s="720">
        <v>0</v>
      </c>
      <c r="DM12" s="720">
        <v>0</v>
      </c>
      <c r="DN12" s="720">
        <v>-99123.82</v>
      </c>
      <c r="DO12" s="720">
        <v>0</v>
      </c>
      <c r="DP12" s="720">
        <v>0</v>
      </c>
      <c r="DQ12" s="721">
        <v>0</v>
      </c>
      <c r="DR12" s="722">
        <v>2717484.2600000007</v>
      </c>
      <c r="DS12" s="723">
        <v>1081406.5700000003</v>
      </c>
      <c r="DT12" s="722">
        <v>162512.10000000003</v>
      </c>
      <c r="DU12" s="722">
        <v>33382.129999999997</v>
      </c>
      <c r="DV12" s="722">
        <v>67425.960000000006</v>
      </c>
      <c r="DW12" s="722">
        <v>-99123.82</v>
      </c>
    </row>
    <row r="13" spans="1:130" s="104" customFormat="1">
      <c r="A13" s="717">
        <v>2062</v>
      </c>
      <c r="B13" s="718" t="s">
        <v>482</v>
      </c>
      <c r="C13" s="717">
        <v>2062</v>
      </c>
      <c r="D13" s="719" t="s">
        <v>6470</v>
      </c>
      <c r="E13" s="719" t="s">
        <v>341</v>
      </c>
      <c r="F13" s="719" t="s">
        <v>6</v>
      </c>
      <c r="G13" s="719" t="s">
        <v>921</v>
      </c>
      <c r="H13" s="720">
        <v>2718981.12</v>
      </c>
      <c r="I13" s="720">
        <v>0</v>
      </c>
      <c r="J13" s="720">
        <v>134229.20000000001</v>
      </c>
      <c r="K13" s="720">
        <v>0</v>
      </c>
      <c r="L13" s="720">
        <v>298900</v>
      </c>
      <c r="M13" s="720">
        <v>3256.93</v>
      </c>
      <c r="N13" s="720">
        <v>0</v>
      </c>
      <c r="O13" s="720">
        <v>0</v>
      </c>
      <c r="P13" s="720">
        <v>29693.340000000004</v>
      </c>
      <c r="Q13" s="720">
        <v>44745.91</v>
      </c>
      <c r="R13" s="720">
        <v>0</v>
      </c>
      <c r="S13" s="720">
        <v>0</v>
      </c>
      <c r="T13" s="720">
        <v>20700.41</v>
      </c>
      <c r="U13" s="720">
        <v>0</v>
      </c>
      <c r="V13" s="720">
        <v>0</v>
      </c>
      <c r="W13" s="720">
        <v>8049.3</v>
      </c>
      <c r="X13" s="720">
        <v>64612</v>
      </c>
      <c r="Y13" s="720">
        <v>3323168.2100000004</v>
      </c>
      <c r="Z13" s="720">
        <v>1165033.1399999994</v>
      </c>
      <c r="AA13" s="720">
        <v>407.35</v>
      </c>
      <c r="AB13" s="720">
        <v>1353.5099999999991</v>
      </c>
      <c r="AC13" s="720">
        <v>635916.82000000076</v>
      </c>
      <c r="AD13" s="720">
        <v>238.23000000000005</v>
      </c>
      <c r="AE13" s="720">
        <v>0</v>
      </c>
      <c r="AF13" s="720">
        <v>349935.73999999976</v>
      </c>
      <c r="AG13" s="720">
        <v>33193.46</v>
      </c>
      <c r="AH13" s="720">
        <v>11596.5</v>
      </c>
      <c r="AI13" s="720">
        <v>0</v>
      </c>
      <c r="AJ13" s="720">
        <v>128.63</v>
      </c>
      <c r="AK13" s="720">
        <v>-18691.369999999995</v>
      </c>
      <c r="AL13" s="720">
        <v>2093.5</v>
      </c>
      <c r="AM13" s="720">
        <v>20492.280000000002</v>
      </c>
      <c r="AN13" s="720">
        <v>10502.180000000002</v>
      </c>
      <c r="AO13" s="720">
        <v>113617.90000000001</v>
      </c>
      <c r="AP13" s="720">
        <v>48655.93</v>
      </c>
      <c r="AQ13" s="720">
        <v>17043.030000000002</v>
      </c>
      <c r="AR13" s="720">
        <v>119301.79999999996</v>
      </c>
      <c r="AS13" s="720">
        <v>5688.57</v>
      </c>
      <c r="AT13" s="720">
        <v>300.5</v>
      </c>
      <c r="AU13" s="720">
        <v>29587.589999999997</v>
      </c>
      <c r="AV13" s="720">
        <v>9471</v>
      </c>
      <c r="AW13" s="720">
        <v>0</v>
      </c>
      <c r="AX13" s="720">
        <v>177872.77000000002</v>
      </c>
      <c r="AY13" s="720">
        <v>179233.66</v>
      </c>
      <c r="AZ13" s="720">
        <v>14536.06</v>
      </c>
      <c r="BA13" s="720">
        <v>304598.24999999994</v>
      </c>
      <c r="BB13" s="720">
        <v>0</v>
      </c>
      <c r="BC13" s="720">
        <v>0</v>
      </c>
      <c r="BD13" s="720">
        <v>0</v>
      </c>
      <c r="BE13" s="720">
        <v>3232107.0299999993</v>
      </c>
      <c r="BF13" s="720">
        <v>314425.75999999989</v>
      </c>
      <c r="BG13" s="720">
        <v>91061.180000001099</v>
      </c>
      <c r="BH13" s="720">
        <v>405486.94000000099</v>
      </c>
      <c r="BI13" s="720">
        <v>9010.75</v>
      </c>
      <c r="BJ13" s="720">
        <v>0</v>
      </c>
      <c r="BK13" s="720">
        <v>0</v>
      </c>
      <c r="BL13" s="720">
        <v>9010.75</v>
      </c>
      <c r="BM13" s="720">
        <v>0</v>
      </c>
      <c r="BN13" s="720">
        <v>0</v>
      </c>
      <c r="BO13" s="720">
        <v>0</v>
      </c>
      <c r="BP13" s="720">
        <v>0</v>
      </c>
      <c r="BQ13" s="720">
        <v>0</v>
      </c>
      <c r="BR13" s="720">
        <v>16833.259999999998</v>
      </c>
      <c r="BS13" s="720">
        <v>9010.75</v>
      </c>
      <c r="BT13" s="720">
        <v>25844.01</v>
      </c>
      <c r="BU13" s="720">
        <v>0</v>
      </c>
      <c r="BV13" s="720">
        <v>0</v>
      </c>
      <c r="BW13" s="720">
        <v>0</v>
      </c>
      <c r="BX13" s="720">
        <v>0</v>
      </c>
      <c r="BY13" s="720">
        <v>0</v>
      </c>
      <c r="BZ13" s="720">
        <v>0</v>
      </c>
      <c r="CA13" s="720">
        <v>0</v>
      </c>
      <c r="CB13" s="720">
        <v>0</v>
      </c>
      <c r="CC13" s="720">
        <v>0</v>
      </c>
      <c r="CD13" s="720">
        <v>405486.94000000099</v>
      </c>
      <c r="CE13" s="720">
        <v>0</v>
      </c>
      <c r="CF13" s="720">
        <v>25844.01</v>
      </c>
      <c r="CG13" s="720">
        <v>0</v>
      </c>
      <c r="CH13" s="720">
        <v>0</v>
      </c>
      <c r="CI13" s="720">
        <f t="shared" si="0"/>
        <v>431330.950000001</v>
      </c>
      <c r="CJ13" s="720">
        <v>205906.23</v>
      </c>
      <c r="CK13" s="720">
        <v>0</v>
      </c>
      <c r="CL13" s="720">
        <v>0</v>
      </c>
      <c r="CM13" s="720">
        <v>205906.23</v>
      </c>
      <c r="CN13" s="720">
        <v>0</v>
      </c>
      <c r="CO13" s="720">
        <v>0</v>
      </c>
      <c r="CP13" s="720">
        <v>9098.75</v>
      </c>
      <c r="CQ13" s="720">
        <v>0</v>
      </c>
      <c r="CR13" s="720">
        <v>306619.03999999998</v>
      </c>
      <c r="CS13" s="720">
        <v>521624.02</v>
      </c>
      <c r="CT13" s="720">
        <v>0</v>
      </c>
      <c r="CU13" s="720">
        <v>0</v>
      </c>
      <c r="CV13" s="720">
        <v>0</v>
      </c>
      <c r="CW13" s="720">
        <v>0</v>
      </c>
      <c r="CX13" s="720"/>
      <c r="CY13" s="720"/>
      <c r="CZ13" s="720"/>
      <c r="DA13" s="720">
        <v>0</v>
      </c>
      <c r="DB13" s="720">
        <v>0</v>
      </c>
      <c r="DC13" s="720">
        <v>0</v>
      </c>
      <c r="DD13" s="720">
        <v>10380.33</v>
      </c>
      <c r="DE13" s="720">
        <v>0</v>
      </c>
      <c r="DF13" s="720">
        <v>0</v>
      </c>
      <c r="DG13" s="720">
        <v>-55209.74</v>
      </c>
      <c r="DH13" s="720">
        <v>-45463.66</v>
      </c>
      <c r="DI13" s="720">
        <v>0</v>
      </c>
      <c r="DJ13" s="720">
        <v>0</v>
      </c>
      <c r="DK13" s="720">
        <v>-90293.07</v>
      </c>
      <c r="DL13" s="720">
        <v>0</v>
      </c>
      <c r="DM13" s="720">
        <v>0</v>
      </c>
      <c r="DN13" s="720">
        <v>0</v>
      </c>
      <c r="DO13" s="720">
        <v>0</v>
      </c>
      <c r="DP13" s="720">
        <v>0</v>
      </c>
      <c r="DQ13" s="721">
        <v>0</v>
      </c>
      <c r="DR13" s="722">
        <v>2186078.25</v>
      </c>
      <c r="DS13" s="723">
        <v>1046028.7799999993</v>
      </c>
      <c r="DT13" s="722">
        <v>179233.66</v>
      </c>
      <c r="DU13" s="722">
        <v>95139.66</v>
      </c>
      <c r="DV13" s="722">
        <v>0</v>
      </c>
      <c r="DW13" s="722">
        <v>0</v>
      </c>
    </row>
    <row r="14" spans="1:130" s="104" customFormat="1">
      <c r="A14" s="717">
        <v>2479</v>
      </c>
      <c r="B14" s="718" t="s">
        <v>428</v>
      </c>
      <c r="C14" s="717">
        <v>2479</v>
      </c>
      <c r="D14" s="719" t="s">
        <v>6470</v>
      </c>
      <c r="E14" s="719" t="s">
        <v>341</v>
      </c>
      <c r="F14" s="719" t="s">
        <v>6</v>
      </c>
      <c r="G14" s="719" t="s">
        <v>921</v>
      </c>
      <c r="H14" s="720">
        <v>4194031.43</v>
      </c>
      <c r="I14" s="720">
        <v>0</v>
      </c>
      <c r="J14" s="720">
        <v>239493.52</v>
      </c>
      <c r="K14" s="720">
        <v>0</v>
      </c>
      <c r="L14" s="720">
        <v>477160</v>
      </c>
      <c r="M14" s="720">
        <v>9113.86</v>
      </c>
      <c r="N14" s="720">
        <v>0</v>
      </c>
      <c r="O14" s="720">
        <v>0</v>
      </c>
      <c r="P14" s="720">
        <v>94439.340000000026</v>
      </c>
      <c r="Q14" s="720">
        <v>0</v>
      </c>
      <c r="R14" s="720">
        <v>0</v>
      </c>
      <c r="S14" s="720">
        <v>0</v>
      </c>
      <c r="T14" s="720">
        <v>0</v>
      </c>
      <c r="U14" s="720">
        <v>0</v>
      </c>
      <c r="V14" s="720">
        <v>0</v>
      </c>
      <c r="W14" s="720">
        <v>27255.55</v>
      </c>
      <c r="X14" s="720">
        <v>89576</v>
      </c>
      <c r="Y14" s="720">
        <v>5131069.7</v>
      </c>
      <c r="Z14" s="720">
        <v>1974496.9500000032</v>
      </c>
      <c r="AA14" s="720">
        <v>1274.8799999999999</v>
      </c>
      <c r="AB14" s="720">
        <v>-7459.6500000000051</v>
      </c>
      <c r="AC14" s="720">
        <v>951064.84999999939</v>
      </c>
      <c r="AD14" s="720">
        <v>207.64000000000004</v>
      </c>
      <c r="AE14" s="720">
        <v>0</v>
      </c>
      <c r="AF14" s="720">
        <v>972253.80000000261</v>
      </c>
      <c r="AG14" s="720">
        <v>-2238.6099999995354</v>
      </c>
      <c r="AH14" s="720">
        <v>4468.7</v>
      </c>
      <c r="AI14" s="720">
        <v>0</v>
      </c>
      <c r="AJ14" s="720">
        <v>0</v>
      </c>
      <c r="AK14" s="720">
        <v>-4036</v>
      </c>
      <c r="AL14" s="720">
        <v>650</v>
      </c>
      <c r="AM14" s="720">
        <v>60827.42000000002</v>
      </c>
      <c r="AN14" s="720">
        <v>2921.66</v>
      </c>
      <c r="AO14" s="720">
        <v>99600.700000000012</v>
      </c>
      <c r="AP14" s="720">
        <v>36131.910000000003</v>
      </c>
      <c r="AQ14" s="720">
        <v>41020.15</v>
      </c>
      <c r="AR14" s="720">
        <v>662922.59</v>
      </c>
      <c r="AS14" s="720">
        <v>42904.33</v>
      </c>
      <c r="AT14" s="720">
        <v>12.02</v>
      </c>
      <c r="AU14" s="720">
        <v>12611.150000000003</v>
      </c>
      <c r="AV14" s="720">
        <v>18745.650000000001</v>
      </c>
      <c r="AW14" s="720">
        <v>0</v>
      </c>
      <c r="AX14" s="720">
        <v>234753.49000000002</v>
      </c>
      <c r="AY14" s="720">
        <v>299982.2</v>
      </c>
      <c r="AZ14" s="720">
        <v>22435.86</v>
      </c>
      <c r="BA14" s="720">
        <v>60085.75</v>
      </c>
      <c r="BB14" s="720">
        <v>0</v>
      </c>
      <c r="BC14" s="720">
        <v>0</v>
      </c>
      <c r="BD14" s="720">
        <v>0</v>
      </c>
      <c r="BE14" s="720">
        <v>5485637.4400000079</v>
      </c>
      <c r="BF14" s="720">
        <v>459661.59000000102</v>
      </c>
      <c r="BG14" s="720">
        <v>-354567.74000000767</v>
      </c>
      <c r="BH14" s="720">
        <v>105093.84999999334</v>
      </c>
      <c r="BI14" s="720">
        <v>11987.5</v>
      </c>
      <c r="BJ14" s="720">
        <v>0</v>
      </c>
      <c r="BK14" s="720">
        <v>0</v>
      </c>
      <c r="BL14" s="720">
        <v>11987.5</v>
      </c>
      <c r="BM14" s="720">
        <v>0</v>
      </c>
      <c r="BN14" s="720">
        <v>10476</v>
      </c>
      <c r="BO14" s="720">
        <v>0</v>
      </c>
      <c r="BP14" s="720">
        <v>0</v>
      </c>
      <c r="BQ14" s="720">
        <v>10476</v>
      </c>
      <c r="BR14" s="720">
        <v>25324.150000000005</v>
      </c>
      <c r="BS14" s="720">
        <v>1511.5</v>
      </c>
      <c r="BT14" s="720">
        <v>26835.650000000005</v>
      </c>
      <c r="BU14" s="720">
        <v>0</v>
      </c>
      <c r="BV14" s="720">
        <v>0</v>
      </c>
      <c r="BW14" s="720">
        <v>0</v>
      </c>
      <c r="BX14" s="720">
        <v>0</v>
      </c>
      <c r="BY14" s="720">
        <v>0</v>
      </c>
      <c r="BZ14" s="720">
        <v>0</v>
      </c>
      <c r="CA14" s="720">
        <v>0</v>
      </c>
      <c r="CB14" s="720">
        <v>0</v>
      </c>
      <c r="CC14" s="720">
        <v>0</v>
      </c>
      <c r="CD14" s="720">
        <v>105093.84999999334</v>
      </c>
      <c r="CE14" s="720">
        <v>0</v>
      </c>
      <c r="CF14" s="720">
        <v>26835.650000000005</v>
      </c>
      <c r="CG14" s="720">
        <v>0</v>
      </c>
      <c r="CH14" s="720">
        <v>0</v>
      </c>
      <c r="CI14" s="720">
        <f t="shared" si="0"/>
        <v>131929.49999999334</v>
      </c>
      <c r="CJ14" s="720">
        <v>490704.43</v>
      </c>
      <c r="CK14" s="720">
        <v>0</v>
      </c>
      <c r="CL14" s="720">
        <v>0</v>
      </c>
      <c r="CM14" s="720">
        <v>490704.43</v>
      </c>
      <c r="CN14" s="720">
        <v>0</v>
      </c>
      <c r="CO14" s="720">
        <v>0</v>
      </c>
      <c r="CP14" s="720">
        <v>11925.42</v>
      </c>
      <c r="CQ14" s="720">
        <v>0</v>
      </c>
      <c r="CR14" s="720">
        <v>-330163.27</v>
      </c>
      <c r="CS14" s="720">
        <v>172466.57999999996</v>
      </c>
      <c r="CT14" s="720">
        <v>0</v>
      </c>
      <c r="CU14" s="720">
        <v>0</v>
      </c>
      <c r="CV14" s="720">
        <v>0</v>
      </c>
      <c r="CW14" s="720">
        <v>0</v>
      </c>
      <c r="CX14" s="720"/>
      <c r="CY14" s="720"/>
      <c r="CZ14" s="720"/>
      <c r="DA14" s="720">
        <v>0</v>
      </c>
      <c r="DB14" s="720">
        <v>0</v>
      </c>
      <c r="DC14" s="720">
        <v>0</v>
      </c>
      <c r="DD14" s="720">
        <v>17912.53</v>
      </c>
      <c r="DE14" s="720">
        <v>0</v>
      </c>
      <c r="DF14" s="720">
        <v>0</v>
      </c>
      <c r="DG14" s="720">
        <v>-58318.71</v>
      </c>
      <c r="DH14" s="720">
        <v>-130.9</v>
      </c>
      <c r="DI14" s="720">
        <v>0</v>
      </c>
      <c r="DJ14" s="720">
        <v>0</v>
      </c>
      <c r="DK14" s="720">
        <v>-40537.08</v>
      </c>
      <c r="DL14" s="720">
        <v>0</v>
      </c>
      <c r="DM14" s="720">
        <v>0</v>
      </c>
      <c r="DN14" s="720">
        <v>0</v>
      </c>
      <c r="DO14" s="720">
        <v>0</v>
      </c>
      <c r="DP14" s="720">
        <v>0</v>
      </c>
      <c r="DQ14" s="721">
        <v>0</v>
      </c>
      <c r="DR14" s="722">
        <v>3889599.8600000059</v>
      </c>
      <c r="DS14" s="723">
        <v>1596037.5800000019</v>
      </c>
      <c r="DT14" s="722">
        <v>299982.2</v>
      </c>
      <c r="DU14" s="722">
        <v>94439.340000000026</v>
      </c>
      <c r="DV14" s="722">
        <v>0</v>
      </c>
      <c r="DW14" s="722">
        <v>0</v>
      </c>
    </row>
    <row r="15" spans="1:130" s="104" customFormat="1">
      <c r="A15" s="717">
        <v>2300</v>
      </c>
      <c r="B15" s="718" t="s">
        <v>366</v>
      </c>
      <c r="C15" s="717">
        <v>2300</v>
      </c>
      <c r="D15" s="719" t="s">
        <v>6470</v>
      </c>
      <c r="E15" s="719" t="s">
        <v>341</v>
      </c>
      <c r="F15" s="719" t="s">
        <v>6</v>
      </c>
      <c r="G15" s="719" t="s">
        <v>921</v>
      </c>
      <c r="H15" s="720">
        <v>3948747.82</v>
      </c>
      <c r="I15" s="720">
        <v>0</v>
      </c>
      <c r="J15" s="720">
        <v>246518.13</v>
      </c>
      <c r="K15" s="720">
        <v>0</v>
      </c>
      <c r="L15" s="720">
        <v>444000</v>
      </c>
      <c r="M15" s="720">
        <v>7200</v>
      </c>
      <c r="N15" s="720">
        <v>0</v>
      </c>
      <c r="O15" s="720">
        <v>0</v>
      </c>
      <c r="P15" s="720">
        <v>314253.08</v>
      </c>
      <c r="Q15" s="720">
        <v>42218.41</v>
      </c>
      <c r="R15" s="720">
        <v>0</v>
      </c>
      <c r="S15" s="720">
        <v>0</v>
      </c>
      <c r="T15" s="720">
        <v>19689.12</v>
      </c>
      <c r="U15" s="720">
        <v>0</v>
      </c>
      <c r="V15" s="720">
        <v>0</v>
      </c>
      <c r="W15" s="720">
        <v>22382.58</v>
      </c>
      <c r="X15" s="720">
        <v>92115</v>
      </c>
      <c r="Y15" s="720">
        <v>5137124.1400000006</v>
      </c>
      <c r="Z15" s="720">
        <v>2157721.39</v>
      </c>
      <c r="AA15" s="720">
        <v>0</v>
      </c>
      <c r="AB15" s="720">
        <v>974956.82</v>
      </c>
      <c r="AC15" s="720">
        <v>0</v>
      </c>
      <c r="AD15" s="720">
        <v>244312.14</v>
      </c>
      <c r="AE15" s="720">
        <v>167684.88</v>
      </c>
      <c r="AF15" s="720">
        <v>189668.45</v>
      </c>
      <c r="AG15" s="720">
        <v>0</v>
      </c>
      <c r="AH15" s="720">
        <v>0</v>
      </c>
      <c r="AI15" s="720">
        <v>0</v>
      </c>
      <c r="AJ15" s="720">
        <v>0</v>
      </c>
      <c r="AK15" s="720">
        <v>3207.64</v>
      </c>
      <c r="AL15" s="720">
        <v>0</v>
      </c>
      <c r="AM15" s="720">
        <v>0</v>
      </c>
      <c r="AN15" s="720">
        <v>26224.48</v>
      </c>
      <c r="AO15" s="720">
        <v>88165.54</v>
      </c>
      <c r="AP15" s="720">
        <v>75856.23</v>
      </c>
      <c r="AQ15" s="720">
        <v>20945.13</v>
      </c>
      <c r="AR15" s="720">
        <v>59505.74</v>
      </c>
      <c r="AS15" s="720">
        <v>3401</v>
      </c>
      <c r="AT15" s="720">
        <v>0</v>
      </c>
      <c r="AU15" s="720">
        <v>99071.65</v>
      </c>
      <c r="AV15" s="720">
        <v>39759.380000000005</v>
      </c>
      <c r="AW15" s="720">
        <v>0</v>
      </c>
      <c r="AX15" s="720">
        <v>134353.01</v>
      </c>
      <c r="AY15" s="720">
        <v>115967.97</v>
      </c>
      <c r="AZ15" s="720">
        <v>16287.45</v>
      </c>
      <c r="BA15" s="720">
        <v>130.9</v>
      </c>
      <c r="BB15" s="720">
        <v>581413.05000000005</v>
      </c>
      <c r="BC15" s="720">
        <v>13951.27</v>
      </c>
      <c r="BD15" s="720">
        <v>0</v>
      </c>
      <c r="BE15" s="720">
        <v>5012584.12</v>
      </c>
      <c r="BF15" s="720">
        <v>132869.09999999974</v>
      </c>
      <c r="BG15" s="720">
        <v>124540.02000000048</v>
      </c>
      <c r="BH15" s="720">
        <v>257409.12000000023</v>
      </c>
      <c r="BI15" s="720">
        <v>68505.350000000006</v>
      </c>
      <c r="BJ15" s="720">
        <v>0</v>
      </c>
      <c r="BK15" s="720">
        <v>0</v>
      </c>
      <c r="BL15" s="720">
        <v>68505.350000000006</v>
      </c>
      <c r="BM15" s="720">
        <v>0</v>
      </c>
      <c r="BN15" s="720">
        <v>0</v>
      </c>
      <c r="BO15" s="720">
        <v>45986.16</v>
      </c>
      <c r="BP15" s="720">
        <v>0</v>
      </c>
      <c r="BQ15" s="720">
        <v>45986.16</v>
      </c>
      <c r="BR15" s="720">
        <v>34995.35</v>
      </c>
      <c r="BS15" s="720">
        <v>22519.190000000002</v>
      </c>
      <c r="BT15" s="720">
        <v>57514.54</v>
      </c>
      <c r="BU15" s="720">
        <v>0</v>
      </c>
      <c r="BV15" s="720">
        <v>0</v>
      </c>
      <c r="BW15" s="720">
        <v>0</v>
      </c>
      <c r="BX15" s="720">
        <v>0</v>
      </c>
      <c r="BY15" s="720">
        <v>0</v>
      </c>
      <c r="BZ15" s="720">
        <v>0</v>
      </c>
      <c r="CA15" s="720">
        <v>0</v>
      </c>
      <c r="CB15" s="720">
        <v>0</v>
      </c>
      <c r="CC15" s="720">
        <v>0</v>
      </c>
      <c r="CD15" s="720">
        <v>257409.12000000023</v>
      </c>
      <c r="CE15" s="720">
        <v>0</v>
      </c>
      <c r="CF15" s="720">
        <v>57514.54</v>
      </c>
      <c r="CG15" s="720">
        <v>0</v>
      </c>
      <c r="CH15" s="720">
        <v>0</v>
      </c>
      <c r="CI15" s="720">
        <f t="shared" si="0"/>
        <v>314923.66000000021</v>
      </c>
      <c r="CJ15" s="720">
        <v>704734.33</v>
      </c>
      <c r="CK15" s="720">
        <v>225381.92</v>
      </c>
      <c r="CL15" s="720">
        <v>0</v>
      </c>
      <c r="CM15" s="720">
        <v>479352.40999999992</v>
      </c>
      <c r="CN15" s="720">
        <v>0</v>
      </c>
      <c r="CO15" s="720">
        <v>0</v>
      </c>
      <c r="CP15" s="720">
        <v>15829.09</v>
      </c>
      <c r="CQ15" s="720">
        <v>15062.81</v>
      </c>
      <c r="CR15" s="720">
        <v>0</v>
      </c>
      <c r="CS15" s="720">
        <v>510244.30999999994</v>
      </c>
      <c r="CT15" s="720">
        <v>110000</v>
      </c>
      <c r="CU15" s="720">
        <v>10039.200000000001</v>
      </c>
      <c r="CV15" s="720">
        <v>0</v>
      </c>
      <c r="CW15" s="720">
        <v>99960.8</v>
      </c>
      <c r="CX15" s="720"/>
      <c r="CY15" s="720"/>
      <c r="CZ15" s="720"/>
      <c r="DA15" s="720">
        <v>0</v>
      </c>
      <c r="DB15" s="720">
        <v>99960.8</v>
      </c>
      <c r="DC15" s="720">
        <v>0</v>
      </c>
      <c r="DD15" s="720">
        <v>2270.62</v>
      </c>
      <c r="DE15" s="720">
        <v>0</v>
      </c>
      <c r="DF15" s="720">
        <v>0</v>
      </c>
      <c r="DG15" s="720">
        <v>-9728.4599999999991</v>
      </c>
      <c r="DH15" s="720">
        <v>-4147.8999999999996</v>
      </c>
      <c r="DI15" s="720">
        <v>0</v>
      </c>
      <c r="DJ15" s="720">
        <v>0</v>
      </c>
      <c r="DK15" s="720">
        <v>-11605.739999999998</v>
      </c>
      <c r="DL15" s="720">
        <v>0</v>
      </c>
      <c r="DM15" s="720">
        <v>26928.11</v>
      </c>
      <c r="DN15" s="720">
        <v>0</v>
      </c>
      <c r="DO15" s="720">
        <v>-310603.82</v>
      </c>
      <c r="DP15" s="720">
        <v>0</v>
      </c>
      <c r="DQ15" s="721">
        <v>0</v>
      </c>
      <c r="DR15" s="722">
        <v>3734343.6800000002</v>
      </c>
      <c r="DS15" s="723">
        <v>1278240.44</v>
      </c>
      <c r="DT15" s="722">
        <v>115967.97</v>
      </c>
      <c r="DU15" s="722">
        <v>376160.61</v>
      </c>
      <c r="DV15" s="722">
        <v>0</v>
      </c>
      <c r="DW15" s="722">
        <v>-283675.71000000002</v>
      </c>
    </row>
    <row r="16" spans="1:130" s="104" customFormat="1">
      <c r="A16" s="717">
        <v>2014</v>
      </c>
      <c r="B16" s="718" t="s">
        <v>483</v>
      </c>
      <c r="C16" s="717">
        <v>2014</v>
      </c>
      <c r="D16" s="719" t="s">
        <v>6470</v>
      </c>
      <c r="E16" s="719" t="s">
        <v>341</v>
      </c>
      <c r="F16" s="719" t="s">
        <v>6</v>
      </c>
      <c r="G16" s="719" t="s">
        <v>923</v>
      </c>
      <c r="H16" s="720">
        <v>2443253.29</v>
      </c>
      <c r="I16" s="720">
        <v>0</v>
      </c>
      <c r="J16" s="720">
        <v>49556.5</v>
      </c>
      <c r="K16" s="720">
        <v>0</v>
      </c>
      <c r="L16" s="720">
        <v>242480</v>
      </c>
      <c r="M16" s="720">
        <v>6171.29</v>
      </c>
      <c r="N16" s="720">
        <v>0</v>
      </c>
      <c r="O16" s="720">
        <v>0</v>
      </c>
      <c r="P16" s="720">
        <v>115931.61</v>
      </c>
      <c r="Q16" s="720">
        <v>787.32</v>
      </c>
      <c r="R16" s="720">
        <v>0</v>
      </c>
      <c r="S16" s="720">
        <v>0</v>
      </c>
      <c r="T16" s="720">
        <v>1752.3299999999997</v>
      </c>
      <c r="U16" s="720">
        <v>0</v>
      </c>
      <c r="V16" s="720">
        <v>0</v>
      </c>
      <c r="W16" s="720">
        <v>15124.58</v>
      </c>
      <c r="X16" s="720">
        <v>71370</v>
      </c>
      <c r="Y16" s="720">
        <v>2946426.92</v>
      </c>
      <c r="Z16" s="720">
        <v>971204.00000000058</v>
      </c>
      <c r="AA16" s="720">
        <v>2439.5300000000002</v>
      </c>
      <c r="AB16" s="720">
        <v>-6566.0399999999991</v>
      </c>
      <c r="AC16" s="720">
        <v>528082.94000000088</v>
      </c>
      <c r="AD16" s="720">
        <v>1926.8200000000008</v>
      </c>
      <c r="AE16" s="720">
        <v>124.79999999999988</v>
      </c>
      <c r="AF16" s="720">
        <v>725436.66000000085</v>
      </c>
      <c r="AG16" s="720">
        <v>16121.860000000072</v>
      </c>
      <c r="AH16" s="720">
        <v>12965.1</v>
      </c>
      <c r="AI16" s="720">
        <v>0</v>
      </c>
      <c r="AJ16" s="720">
        <v>1215.03</v>
      </c>
      <c r="AK16" s="720">
        <v>12372.28</v>
      </c>
      <c r="AL16" s="720">
        <v>90.000000000000028</v>
      </c>
      <c r="AM16" s="720">
        <v>8561.5800000000017</v>
      </c>
      <c r="AN16" s="720">
        <v>26569.920000000002</v>
      </c>
      <c r="AO16" s="720">
        <v>72149.280000000013</v>
      </c>
      <c r="AP16" s="720">
        <v>34184.79</v>
      </c>
      <c r="AQ16" s="720">
        <v>6757.75</v>
      </c>
      <c r="AR16" s="720">
        <v>76939.319999999992</v>
      </c>
      <c r="AS16" s="720">
        <v>27529.85</v>
      </c>
      <c r="AT16" s="720">
        <v>14717.700000000004</v>
      </c>
      <c r="AU16" s="720">
        <v>115201.97999999998</v>
      </c>
      <c r="AV16" s="720">
        <v>9471</v>
      </c>
      <c r="AW16" s="720">
        <v>-4140</v>
      </c>
      <c r="AX16" s="720">
        <v>83604.350000000006</v>
      </c>
      <c r="AY16" s="720">
        <v>33414.69</v>
      </c>
      <c r="AZ16" s="720">
        <v>9852.51</v>
      </c>
      <c r="BA16" s="720">
        <v>120753.38999999998</v>
      </c>
      <c r="BB16" s="720">
        <v>0</v>
      </c>
      <c r="BC16" s="720">
        <v>0</v>
      </c>
      <c r="BD16" s="720">
        <v>0</v>
      </c>
      <c r="BE16" s="720">
        <v>2900981.0900000022</v>
      </c>
      <c r="BF16" s="720">
        <v>-362814.89000000007</v>
      </c>
      <c r="BG16" s="720">
        <v>45445.829999997746</v>
      </c>
      <c r="BH16" s="720">
        <v>-317369.06000000233</v>
      </c>
      <c r="BI16" s="720">
        <v>8587.75</v>
      </c>
      <c r="BJ16" s="720">
        <v>0</v>
      </c>
      <c r="BK16" s="720">
        <v>0</v>
      </c>
      <c r="BL16" s="720">
        <v>8587.75</v>
      </c>
      <c r="BM16" s="720">
        <v>0</v>
      </c>
      <c r="BN16" s="720">
        <v>0</v>
      </c>
      <c r="BO16" s="720">
        <v>0</v>
      </c>
      <c r="BP16" s="720">
        <v>0</v>
      </c>
      <c r="BQ16" s="720">
        <v>0</v>
      </c>
      <c r="BR16" s="720">
        <v>0</v>
      </c>
      <c r="BS16" s="720">
        <v>8587.75</v>
      </c>
      <c r="BT16" s="720">
        <v>8587.75</v>
      </c>
      <c r="BU16" s="720">
        <v>0</v>
      </c>
      <c r="BV16" s="720">
        <v>0</v>
      </c>
      <c r="BW16" s="720">
        <v>0</v>
      </c>
      <c r="BX16" s="720">
        <v>0</v>
      </c>
      <c r="BY16" s="720">
        <v>0</v>
      </c>
      <c r="BZ16" s="720">
        <v>0</v>
      </c>
      <c r="CA16" s="720">
        <v>0</v>
      </c>
      <c r="CB16" s="720">
        <v>0</v>
      </c>
      <c r="CC16" s="720">
        <v>0</v>
      </c>
      <c r="CD16" s="720">
        <v>-317369.06000000233</v>
      </c>
      <c r="CE16" s="720">
        <v>0</v>
      </c>
      <c r="CF16" s="720">
        <v>8587.75</v>
      </c>
      <c r="CG16" s="720">
        <v>0</v>
      </c>
      <c r="CH16" s="720">
        <v>0</v>
      </c>
      <c r="CI16" s="720">
        <f t="shared" si="0"/>
        <v>-308781.31000000233</v>
      </c>
      <c r="CJ16" s="720">
        <v>0</v>
      </c>
      <c r="CK16" s="720">
        <v>0</v>
      </c>
      <c r="CL16" s="720">
        <v>0</v>
      </c>
      <c r="CM16" s="720">
        <v>0</v>
      </c>
      <c r="CN16" s="720">
        <v>0</v>
      </c>
      <c r="CO16" s="720">
        <v>0</v>
      </c>
      <c r="CP16" s="720">
        <v>0</v>
      </c>
      <c r="CQ16" s="720">
        <v>0</v>
      </c>
      <c r="CR16" s="720">
        <v>0</v>
      </c>
      <c r="CS16" s="720">
        <v>0</v>
      </c>
      <c r="CT16" s="720">
        <v>0</v>
      </c>
      <c r="CU16" s="720">
        <v>0</v>
      </c>
      <c r="CV16" s="720">
        <v>0</v>
      </c>
      <c r="CW16" s="720">
        <v>0</v>
      </c>
      <c r="CX16" s="720"/>
      <c r="CY16" s="720"/>
      <c r="CZ16" s="720"/>
      <c r="DA16" s="720">
        <v>-285604.96000000206</v>
      </c>
      <c r="DB16" s="720">
        <v>-285604.96000000206</v>
      </c>
      <c r="DC16" s="720">
        <v>0</v>
      </c>
      <c r="DD16" s="720">
        <v>1715.68</v>
      </c>
      <c r="DE16" s="720">
        <v>0</v>
      </c>
      <c r="DF16" s="720">
        <v>0</v>
      </c>
      <c r="DG16" s="720">
        <v>0</v>
      </c>
      <c r="DH16" s="720">
        <v>-50007.06</v>
      </c>
      <c r="DI16" s="720">
        <v>0</v>
      </c>
      <c r="DJ16" s="720">
        <v>0</v>
      </c>
      <c r="DK16" s="720">
        <v>-48291.38</v>
      </c>
      <c r="DL16" s="720">
        <v>0</v>
      </c>
      <c r="DM16" s="720">
        <v>0</v>
      </c>
      <c r="DN16" s="720">
        <v>0</v>
      </c>
      <c r="DO16" s="720">
        <v>0</v>
      </c>
      <c r="DP16" s="720">
        <v>0</v>
      </c>
      <c r="DQ16" s="721">
        <v>2.0372681319713593E-9</v>
      </c>
      <c r="DR16" s="722">
        <v>2238770.5700000026</v>
      </c>
      <c r="DS16" s="723">
        <v>662210.51999999955</v>
      </c>
      <c r="DT16" s="722">
        <v>33414.69</v>
      </c>
      <c r="DU16" s="722">
        <v>118471.26000000001</v>
      </c>
      <c r="DV16" s="722">
        <v>0</v>
      </c>
      <c r="DW16" s="722">
        <v>0</v>
      </c>
    </row>
    <row r="17" spans="1:127" s="104" customFormat="1">
      <c r="A17" s="724">
        <v>7016</v>
      </c>
      <c r="B17" s="725" t="s">
        <v>367</v>
      </c>
      <c r="C17" s="724">
        <v>7016</v>
      </c>
      <c r="D17" s="719" t="s">
        <v>6470</v>
      </c>
      <c r="E17" s="719" t="s">
        <v>342</v>
      </c>
      <c r="F17" s="719" t="s">
        <v>6</v>
      </c>
      <c r="G17" s="719" t="s">
        <v>921</v>
      </c>
      <c r="H17" s="720">
        <v>2220370</v>
      </c>
      <c r="I17" s="720">
        <v>0</v>
      </c>
      <c r="J17" s="720">
        <v>4662886</v>
      </c>
      <c r="K17" s="720">
        <v>0</v>
      </c>
      <c r="L17" s="720">
        <v>72790</v>
      </c>
      <c r="M17" s="720">
        <v>200</v>
      </c>
      <c r="N17" s="720">
        <v>70134</v>
      </c>
      <c r="O17" s="720">
        <v>0</v>
      </c>
      <c r="P17" s="720">
        <v>8596</v>
      </c>
      <c r="Q17" s="720">
        <v>0</v>
      </c>
      <c r="R17" s="720">
        <v>0</v>
      </c>
      <c r="S17" s="720">
        <v>0</v>
      </c>
      <c r="T17" s="720">
        <v>0</v>
      </c>
      <c r="U17" s="720">
        <v>0</v>
      </c>
      <c r="V17" s="720">
        <v>0</v>
      </c>
      <c r="W17" s="720">
        <v>19637</v>
      </c>
      <c r="X17" s="720">
        <v>0</v>
      </c>
      <c r="Y17" s="720">
        <v>7054613</v>
      </c>
      <c r="Z17" s="720">
        <v>2217351</v>
      </c>
      <c r="AA17" s="720">
        <v>0</v>
      </c>
      <c r="AB17" s="720">
        <v>1120493</v>
      </c>
      <c r="AC17" s="720">
        <v>233529</v>
      </c>
      <c r="AD17" s="720">
        <v>291103</v>
      </c>
      <c r="AE17" s="720">
        <v>61854</v>
      </c>
      <c r="AF17" s="720">
        <v>896884</v>
      </c>
      <c r="AG17" s="720">
        <v>50222</v>
      </c>
      <c r="AH17" s="720">
        <v>20914</v>
      </c>
      <c r="AI17" s="720">
        <v>0</v>
      </c>
      <c r="AJ17" s="720">
        <v>0</v>
      </c>
      <c r="AK17" s="720">
        <v>212941</v>
      </c>
      <c r="AL17" s="720">
        <v>4958</v>
      </c>
      <c r="AM17" s="720">
        <v>28260</v>
      </c>
      <c r="AN17" s="720">
        <v>6068</v>
      </c>
      <c r="AO17" s="720">
        <v>50475</v>
      </c>
      <c r="AP17" s="720">
        <v>0</v>
      </c>
      <c r="AQ17" s="720">
        <v>45811</v>
      </c>
      <c r="AR17" s="720">
        <v>296983</v>
      </c>
      <c r="AS17" s="720">
        <v>135383</v>
      </c>
      <c r="AT17" s="720">
        <v>6311</v>
      </c>
      <c r="AU17" s="720">
        <v>68479</v>
      </c>
      <c r="AV17" s="720">
        <v>4700</v>
      </c>
      <c r="AW17" s="720">
        <v>289</v>
      </c>
      <c r="AX17" s="720">
        <v>54231</v>
      </c>
      <c r="AY17" s="720">
        <v>160720</v>
      </c>
      <c r="AZ17" s="720">
        <v>6694</v>
      </c>
      <c r="BA17" s="720">
        <v>1448994</v>
      </c>
      <c r="BB17" s="720">
        <v>0</v>
      </c>
      <c r="BC17" s="720">
        <v>0</v>
      </c>
      <c r="BD17" s="720">
        <v>0</v>
      </c>
      <c r="BE17" s="720">
        <v>7423647</v>
      </c>
      <c r="BF17" s="720">
        <v>744463</v>
      </c>
      <c r="BG17" s="720">
        <v>-369034</v>
      </c>
      <c r="BH17" s="720">
        <v>375429</v>
      </c>
      <c r="BI17" s="720">
        <v>12910</v>
      </c>
      <c r="BJ17" s="720">
        <v>0</v>
      </c>
      <c r="BK17" s="720">
        <v>0</v>
      </c>
      <c r="BL17" s="720">
        <v>12910</v>
      </c>
      <c r="BM17" s="720">
        <v>0</v>
      </c>
      <c r="BN17" s="720">
        <v>0</v>
      </c>
      <c r="BO17" s="720">
        <v>0</v>
      </c>
      <c r="BP17" s="720">
        <v>0</v>
      </c>
      <c r="BQ17" s="720">
        <v>0</v>
      </c>
      <c r="BR17" s="720">
        <v>57393</v>
      </c>
      <c r="BS17" s="720">
        <v>12910</v>
      </c>
      <c r="BT17" s="720">
        <v>70303</v>
      </c>
      <c r="BU17" s="720">
        <v>0</v>
      </c>
      <c r="BV17" s="720">
        <v>0</v>
      </c>
      <c r="BW17" s="720">
        <v>0</v>
      </c>
      <c r="BX17" s="720">
        <v>0</v>
      </c>
      <c r="BY17" s="720">
        <v>0</v>
      </c>
      <c r="BZ17" s="720">
        <v>0</v>
      </c>
      <c r="CA17" s="720">
        <v>0</v>
      </c>
      <c r="CB17" s="720">
        <v>0</v>
      </c>
      <c r="CC17" s="720">
        <v>0</v>
      </c>
      <c r="CD17" s="720">
        <v>375429</v>
      </c>
      <c r="CE17" s="720">
        <v>0</v>
      </c>
      <c r="CF17" s="720">
        <v>70303</v>
      </c>
      <c r="CG17" s="720">
        <v>0</v>
      </c>
      <c r="CH17" s="720">
        <v>0</v>
      </c>
      <c r="CI17" s="720">
        <f t="shared" si="0"/>
        <v>445732</v>
      </c>
      <c r="CJ17" s="720">
        <v>960615</v>
      </c>
      <c r="CK17" s="720">
        <v>489727</v>
      </c>
      <c r="CL17" s="720">
        <v>585088</v>
      </c>
      <c r="CM17" s="720">
        <v>1055976</v>
      </c>
      <c r="CN17" s="720">
        <v>0</v>
      </c>
      <c r="CO17" s="720">
        <v>0</v>
      </c>
      <c r="CP17" s="720">
        <v>41461</v>
      </c>
      <c r="CQ17" s="720">
        <v>189420</v>
      </c>
      <c r="CR17" s="720">
        <v>-745489</v>
      </c>
      <c r="CS17" s="720">
        <v>541368</v>
      </c>
      <c r="CT17" s="720">
        <v>0</v>
      </c>
      <c r="CU17" s="720">
        <v>0</v>
      </c>
      <c r="CV17" s="720">
        <v>0</v>
      </c>
      <c r="CW17" s="720">
        <v>0</v>
      </c>
      <c r="CX17" s="720"/>
      <c r="CY17" s="720"/>
      <c r="CZ17" s="720"/>
      <c r="DA17" s="720">
        <v>0</v>
      </c>
      <c r="DB17" s="720">
        <v>0</v>
      </c>
      <c r="DC17" s="720">
        <v>0</v>
      </c>
      <c r="DD17" s="720">
        <v>8596</v>
      </c>
      <c r="DE17" s="720">
        <v>19311</v>
      </c>
      <c r="DF17" s="720">
        <v>0</v>
      </c>
      <c r="DG17" s="720">
        <v>-118705</v>
      </c>
      <c r="DH17" s="720">
        <v>-2503</v>
      </c>
      <c r="DI17" s="720">
        <v>0</v>
      </c>
      <c r="DJ17" s="720">
        <v>0</v>
      </c>
      <c r="DK17" s="720">
        <v>-93301</v>
      </c>
      <c r="DL17" s="720">
        <v>0</v>
      </c>
      <c r="DM17" s="720">
        <v>0</v>
      </c>
      <c r="DN17" s="720">
        <v>0</v>
      </c>
      <c r="DO17" s="720">
        <v>-2335</v>
      </c>
      <c r="DP17" s="720">
        <v>0</v>
      </c>
      <c r="DQ17" s="721">
        <v>-0.04</v>
      </c>
      <c r="DR17" s="722">
        <v>4871436</v>
      </c>
      <c r="DS17" s="723">
        <v>2552211</v>
      </c>
      <c r="DT17" s="722">
        <v>160720</v>
      </c>
      <c r="DU17" s="722">
        <v>8596</v>
      </c>
      <c r="DV17" s="722">
        <v>0</v>
      </c>
      <c r="DW17" s="722">
        <v>-2335</v>
      </c>
    </row>
    <row r="18" spans="1:127" s="104" customFormat="1">
      <c r="A18" s="717">
        <v>7052</v>
      </c>
      <c r="B18" s="718" t="s">
        <v>484</v>
      </c>
      <c r="C18" s="717">
        <v>7052</v>
      </c>
      <c r="D18" s="719" t="s">
        <v>6470</v>
      </c>
      <c r="E18" s="719" t="s">
        <v>342</v>
      </c>
      <c r="F18" s="719" t="s">
        <v>6</v>
      </c>
      <c r="G18" s="719" t="s">
        <v>923</v>
      </c>
      <c r="H18" s="720">
        <v>1119137.97</v>
      </c>
      <c r="I18" s="720">
        <v>0</v>
      </c>
      <c r="J18" s="720">
        <v>1599557.9</v>
      </c>
      <c r="K18" s="720">
        <v>0</v>
      </c>
      <c r="L18" s="720">
        <v>71690</v>
      </c>
      <c r="M18" s="720">
        <v>8285.15</v>
      </c>
      <c r="N18" s="720">
        <v>0</v>
      </c>
      <c r="O18" s="720">
        <v>0</v>
      </c>
      <c r="P18" s="720">
        <v>30610.68</v>
      </c>
      <c r="Q18" s="720">
        <v>14787.170000000002</v>
      </c>
      <c r="R18" s="720">
        <v>0</v>
      </c>
      <c r="S18" s="720">
        <v>0</v>
      </c>
      <c r="T18" s="720">
        <v>2412.16</v>
      </c>
      <c r="U18" s="720">
        <v>0</v>
      </c>
      <c r="V18" s="720">
        <v>0</v>
      </c>
      <c r="W18" s="720">
        <v>6151.77</v>
      </c>
      <c r="X18" s="720">
        <v>28732.6</v>
      </c>
      <c r="Y18" s="720">
        <v>2881365.4000000004</v>
      </c>
      <c r="Z18" s="720">
        <v>805771.99999999523</v>
      </c>
      <c r="AA18" s="720">
        <v>0</v>
      </c>
      <c r="AB18" s="720">
        <v>1050960</v>
      </c>
      <c r="AC18" s="720">
        <v>28008.999999999593</v>
      </c>
      <c r="AD18" s="720">
        <v>94702.94</v>
      </c>
      <c r="AE18" s="720">
        <v>0</v>
      </c>
      <c r="AF18" s="720">
        <v>154605.80000000005</v>
      </c>
      <c r="AG18" s="720">
        <v>-1.0186340659856796E-10</v>
      </c>
      <c r="AH18" s="720">
        <v>11469.4</v>
      </c>
      <c r="AI18" s="720">
        <v>0</v>
      </c>
      <c r="AJ18" s="720">
        <v>3529.86</v>
      </c>
      <c r="AK18" s="720">
        <v>5107.3399999999965</v>
      </c>
      <c r="AL18" s="720">
        <v>0</v>
      </c>
      <c r="AM18" s="720">
        <v>1997.28</v>
      </c>
      <c r="AN18" s="720">
        <v>0</v>
      </c>
      <c r="AO18" s="720">
        <v>-80.97</v>
      </c>
      <c r="AP18" s="720">
        <v>0</v>
      </c>
      <c r="AQ18" s="720">
        <v>170650.82</v>
      </c>
      <c r="AR18" s="720">
        <v>48145.470000000038</v>
      </c>
      <c r="AS18" s="720">
        <v>52</v>
      </c>
      <c r="AT18" s="720">
        <v>-923.46</v>
      </c>
      <c r="AU18" s="720">
        <v>14097.479999999998</v>
      </c>
      <c r="AV18" s="720">
        <v>3291.75</v>
      </c>
      <c r="AW18" s="720">
        <v>4902.5</v>
      </c>
      <c r="AX18" s="720">
        <v>37842.270000000004</v>
      </c>
      <c r="AY18" s="720">
        <v>518087.47999999992</v>
      </c>
      <c r="AZ18" s="720">
        <v>0</v>
      </c>
      <c r="BA18" s="720">
        <v>176244.60000000003</v>
      </c>
      <c r="BB18" s="720">
        <v>0</v>
      </c>
      <c r="BC18" s="720">
        <v>0</v>
      </c>
      <c r="BD18" s="720">
        <v>0</v>
      </c>
      <c r="BE18" s="720">
        <v>3128463.559999994</v>
      </c>
      <c r="BF18" s="720">
        <v>-298745.87000000029</v>
      </c>
      <c r="BG18" s="720">
        <v>-247098.15999999363</v>
      </c>
      <c r="BH18" s="720">
        <v>-545844.02999999397</v>
      </c>
      <c r="BI18" s="720">
        <v>39750.75</v>
      </c>
      <c r="BJ18" s="720">
        <v>0</v>
      </c>
      <c r="BK18" s="720">
        <v>0</v>
      </c>
      <c r="BL18" s="720">
        <v>39750.75</v>
      </c>
      <c r="BM18" s="720">
        <v>0</v>
      </c>
      <c r="BN18" s="720">
        <v>30911</v>
      </c>
      <c r="BO18" s="720">
        <v>0</v>
      </c>
      <c r="BP18" s="720">
        <v>0</v>
      </c>
      <c r="BQ18" s="720">
        <v>30911</v>
      </c>
      <c r="BR18" s="720">
        <v>0</v>
      </c>
      <c r="BS18" s="720">
        <v>8839.75</v>
      </c>
      <c r="BT18" s="720">
        <v>8839.75</v>
      </c>
      <c r="BU18" s="720">
        <v>0</v>
      </c>
      <c r="BV18" s="720">
        <v>0</v>
      </c>
      <c r="BW18" s="720">
        <v>0</v>
      </c>
      <c r="BX18" s="720">
        <v>0</v>
      </c>
      <c r="BY18" s="720">
        <v>0</v>
      </c>
      <c r="BZ18" s="720">
        <v>0</v>
      </c>
      <c r="CA18" s="720">
        <v>0</v>
      </c>
      <c r="CB18" s="720">
        <v>0</v>
      </c>
      <c r="CC18" s="720">
        <v>0</v>
      </c>
      <c r="CD18" s="720">
        <v>-545844.02999999397</v>
      </c>
      <c r="CE18" s="720">
        <v>0</v>
      </c>
      <c r="CF18" s="720">
        <v>8839.75</v>
      </c>
      <c r="CG18" s="720">
        <v>0</v>
      </c>
      <c r="CH18" s="720">
        <v>0</v>
      </c>
      <c r="CI18" s="720">
        <f t="shared" si="0"/>
        <v>-537004.27999999397</v>
      </c>
      <c r="CJ18" s="720">
        <v>0</v>
      </c>
      <c r="CK18" s="720">
        <v>0</v>
      </c>
      <c r="CL18" s="720">
        <v>0</v>
      </c>
      <c r="CM18" s="720">
        <v>0</v>
      </c>
      <c r="CN18" s="720">
        <v>0</v>
      </c>
      <c r="CO18" s="720">
        <v>0</v>
      </c>
      <c r="CP18" s="720">
        <v>0</v>
      </c>
      <c r="CQ18" s="720">
        <v>0</v>
      </c>
      <c r="CR18" s="720">
        <v>0</v>
      </c>
      <c r="CS18" s="720">
        <v>0</v>
      </c>
      <c r="CT18" s="720">
        <v>0</v>
      </c>
      <c r="CU18" s="720">
        <v>0</v>
      </c>
      <c r="CV18" s="720">
        <v>0</v>
      </c>
      <c r="CW18" s="720">
        <v>0</v>
      </c>
      <c r="CX18" s="720"/>
      <c r="CY18" s="720"/>
      <c r="CZ18" s="720"/>
      <c r="DA18" s="720">
        <v>-340054.20999999379</v>
      </c>
      <c r="DB18" s="720">
        <v>-340054.20999999379</v>
      </c>
      <c r="DC18" s="720">
        <v>0</v>
      </c>
      <c r="DD18" s="720">
        <v>7337.58</v>
      </c>
      <c r="DE18" s="720">
        <v>0</v>
      </c>
      <c r="DF18" s="720">
        <v>0</v>
      </c>
      <c r="DG18" s="720">
        <v>-193077.72</v>
      </c>
      <c r="DH18" s="720">
        <v>-11209.93</v>
      </c>
      <c r="DI18" s="720">
        <v>0</v>
      </c>
      <c r="DJ18" s="720">
        <v>0</v>
      </c>
      <c r="DK18" s="720">
        <v>-196950.07</v>
      </c>
      <c r="DL18" s="720">
        <v>0</v>
      </c>
      <c r="DM18" s="720">
        <v>0</v>
      </c>
      <c r="DN18" s="720">
        <v>0</v>
      </c>
      <c r="DO18" s="720">
        <v>0</v>
      </c>
      <c r="DP18" s="720">
        <v>0</v>
      </c>
      <c r="DQ18" s="721">
        <v>-6.1700120568275452E-9</v>
      </c>
      <c r="DR18" s="722">
        <v>2134049.7399999946</v>
      </c>
      <c r="DS18" s="723">
        <v>994413.81999999937</v>
      </c>
      <c r="DT18" s="722">
        <v>518087.47999999992</v>
      </c>
      <c r="DU18" s="722">
        <v>47810.010000000009</v>
      </c>
      <c r="DV18" s="722">
        <v>0</v>
      </c>
      <c r="DW18" s="722">
        <v>0</v>
      </c>
    </row>
    <row r="19" spans="1:127" s="104" customFormat="1">
      <c r="A19" s="717">
        <v>2017</v>
      </c>
      <c r="B19" s="718" t="s">
        <v>485</v>
      </c>
      <c r="C19" s="717">
        <v>2017</v>
      </c>
      <c r="D19" s="719" t="s">
        <v>6470</v>
      </c>
      <c r="E19" s="719" t="s">
        <v>341</v>
      </c>
      <c r="F19" s="719" t="s">
        <v>6</v>
      </c>
      <c r="G19" s="719" t="s">
        <v>921</v>
      </c>
      <c r="H19" s="720">
        <v>1752496.35</v>
      </c>
      <c r="I19" s="720">
        <v>0</v>
      </c>
      <c r="J19" s="720">
        <v>135845.51999999999</v>
      </c>
      <c r="K19" s="720">
        <v>0</v>
      </c>
      <c r="L19" s="720">
        <v>133460</v>
      </c>
      <c r="M19" s="720">
        <v>3856.93</v>
      </c>
      <c r="N19" s="720">
        <v>0</v>
      </c>
      <c r="O19" s="720">
        <v>0</v>
      </c>
      <c r="P19" s="720">
        <v>23574.59</v>
      </c>
      <c r="Q19" s="720">
        <v>2419.86</v>
      </c>
      <c r="R19" s="720">
        <v>0</v>
      </c>
      <c r="S19" s="720">
        <v>0</v>
      </c>
      <c r="T19" s="720">
        <v>1062.2</v>
      </c>
      <c r="U19" s="720">
        <v>0</v>
      </c>
      <c r="V19" s="720">
        <v>0</v>
      </c>
      <c r="W19" s="720">
        <v>2787.71</v>
      </c>
      <c r="X19" s="720">
        <v>83115</v>
      </c>
      <c r="Y19" s="720">
        <v>2138618.16</v>
      </c>
      <c r="Z19" s="720">
        <v>990382.32</v>
      </c>
      <c r="AA19" s="720">
        <v>534.18000000000006</v>
      </c>
      <c r="AB19" s="720">
        <v>257747.35</v>
      </c>
      <c r="AC19" s="720">
        <v>0</v>
      </c>
      <c r="AD19" s="720">
        <v>131137.46</v>
      </c>
      <c r="AE19" s="720">
        <v>0</v>
      </c>
      <c r="AF19" s="720">
        <v>0</v>
      </c>
      <c r="AG19" s="720">
        <v>0</v>
      </c>
      <c r="AH19" s="720">
        <v>0</v>
      </c>
      <c r="AI19" s="720">
        <v>0</v>
      </c>
      <c r="AJ19" s="720">
        <v>0</v>
      </c>
      <c r="AK19" s="720">
        <v>51991.08</v>
      </c>
      <c r="AL19" s="720">
        <v>0</v>
      </c>
      <c r="AM19" s="720">
        <v>0</v>
      </c>
      <c r="AN19" s="720">
        <v>0</v>
      </c>
      <c r="AO19" s="720">
        <v>22078.02</v>
      </c>
      <c r="AP19" s="720">
        <v>28407.83</v>
      </c>
      <c r="AQ19" s="720">
        <v>2485.88</v>
      </c>
      <c r="AR19" s="720">
        <v>83870.75999999998</v>
      </c>
      <c r="AS19" s="720">
        <v>7640.13</v>
      </c>
      <c r="AT19" s="720">
        <v>84.139999999999986</v>
      </c>
      <c r="AU19" s="720">
        <v>12052.990000000002</v>
      </c>
      <c r="AV19" s="720">
        <v>5139.75</v>
      </c>
      <c r="AW19" s="720">
        <v>0</v>
      </c>
      <c r="AX19" s="720">
        <v>99424.79</v>
      </c>
      <c r="AY19" s="720">
        <v>124704.14999999997</v>
      </c>
      <c r="AZ19" s="720">
        <v>6618.48</v>
      </c>
      <c r="BA19" s="720">
        <v>55292.26</v>
      </c>
      <c r="BB19" s="720">
        <v>367531</v>
      </c>
      <c r="BC19" s="720">
        <v>0</v>
      </c>
      <c r="BD19" s="720">
        <v>0</v>
      </c>
      <c r="BE19" s="720">
        <v>2247122.5699999998</v>
      </c>
      <c r="BF19" s="720">
        <v>8143.0000000002328</v>
      </c>
      <c r="BG19" s="720">
        <v>-108504.40999999968</v>
      </c>
      <c r="BH19" s="720">
        <v>-100361.40999999945</v>
      </c>
      <c r="BI19" s="720">
        <v>7026.25</v>
      </c>
      <c r="BJ19" s="720">
        <v>0</v>
      </c>
      <c r="BK19" s="720">
        <v>0</v>
      </c>
      <c r="BL19" s="720">
        <v>7026.25</v>
      </c>
      <c r="BM19" s="720">
        <v>0</v>
      </c>
      <c r="BN19" s="720">
        <v>2771.4</v>
      </c>
      <c r="BO19" s="720">
        <v>0</v>
      </c>
      <c r="BP19" s="720">
        <v>6040.8</v>
      </c>
      <c r="BQ19" s="720">
        <v>8812.2000000000007</v>
      </c>
      <c r="BR19" s="720">
        <v>15080.77</v>
      </c>
      <c r="BS19" s="720">
        <v>-1785.9500000000007</v>
      </c>
      <c r="BT19" s="720">
        <v>13294.82</v>
      </c>
      <c r="BU19" s="720">
        <v>0</v>
      </c>
      <c r="BV19" s="720">
        <v>0</v>
      </c>
      <c r="BW19" s="720">
        <v>0</v>
      </c>
      <c r="BX19" s="720">
        <v>0</v>
      </c>
      <c r="BY19" s="720">
        <v>0</v>
      </c>
      <c r="BZ19" s="720">
        <v>0</v>
      </c>
      <c r="CA19" s="720">
        <v>0</v>
      </c>
      <c r="CB19" s="720">
        <v>0</v>
      </c>
      <c r="CC19" s="720">
        <v>0</v>
      </c>
      <c r="CD19" s="720">
        <v>-100361.40999999945</v>
      </c>
      <c r="CE19" s="720">
        <v>0</v>
      </c>
      <c r="CF19" s="720">
        <v>13294.82</v>
      </c>
      <c r="CG19" s="720">
        <v>0</v>
      </c>
      <c r="CH19" s="720">
        <v>0</v>
      </c>
      <c r="CI19" s="720">
        <f t="shared" si="0"/>
        <v>-87066.589999999444</v>
      </c>
      <c r="CJ19" s="720">
        <v>123084.6</v>
      </c>
      <c r="CK19" s="720">
        <v>0</v>
      </c>
      <c r="CL19" s="720">
        <v>0</v>
      </c>
      <c r="CM19" s="720">
        <v>123084.6</v>
      </c>
      <c r="CN19" s="720">
        <v>0</v>
      </c>
      <c r="CO19" s="720">
        <v>0</v>
      </c>
      <c r="CP19" s="720">
        <v>7555</v>
      </c>
      <c r="CQ19" s="720">
        <v>0</v>
      </c>
      <c r="CR19" s="720">
        <v>-181536.78999999998</v>
      </c>
      <c r="CS19" s="720">
        <v>-50897.189999999973</v>
      </c>
      <c r="CT19" s="720">
        <v>0</v>
      </c>
      <c r="CU19" s="720">
        <v>0</v>
      </c>
      <c r="CV19" s="720">
        <v>0</v>
      </c>
      <c r="CW19" s="720">
        <v>0</v>
      </c>
      <c r="CX19" s="720"/>
      <c r="CY19" s="720"/>
      <c r="CZ19" s="720"/>
      <c r="DA19" s="720">
        <v>0</v>
      </c>
      <c r="DB19" s="720">
        <v>0</v>
      </c>
      <c r="DC19" s="720">
        <v>0</v>
      </c>
      <c r="DD19" s="720">
        <v>306.89</v>
      </c>
      <c r="DE19" s="720">
        <v>0</v>
      </c>
      <c r="DF19" s="720">
        <v>0</v>
      </c>
      <c r="DG19" s="720">
        <v>-36476.29</v>
      </c>
      <c r="DH19" s="720">
        <v>0</v>
      </c>
      <c r="DI19" s="720">
        <v>0</v>
      </c>
      <c r="DJ19" s="720">
        <v>0</v>
      </c>
      <c r="DK19" s="720">
        <v>-36169.4</v>
      </c>
      <c r="DL19" s="720">
        <v>0</v>
      </c>
      <c r="DM19" s="720">
        <v>0</v>
      </c>
      <c r="DN19" s="720">
        <v>0</v>
      </c>
      <c r="DO19" s="720">
        <v>0</v>
      </c>
      <c r="DP19" s="720">
        <v>0</v>
      </c>
      <c r="DQ19" s="721">
        <v>0</v>
      </c>
      <c r="DR19" s="722">
        <v>1379801.31</v>
      </c>
      <c r="DS19" s="723">
        <v>867321.25999999978</v>
      </c>
      <c r="DT19" s="722">
        <v>124704.14999999997</v>
      </c>
      <c r="DU19" s="722">
        <v>27056.65</v>
      </c>
      <c r="DV19" s="722">
        <v>0</v>
      </c>
      <c r="DW19" s="722">
        <v>0</v>
      </c>
    </row>
    <row r="20" spans="1:127" s="104" customFormat="1">
      <c r="A20" s="717">
        <v>2016</v>
      </c>
      <c r="B20" s="718" t="s">
        <v>486</v>
      </c>
      <c r="C20" s="717">
        <v>2016</v>
      </c>
      <c r="D20" s="719" t="s">
        <v>6470</v>
      </c>
      <c r="E20" s="719" t="s">
        <v>341</v>
      </c>
      <c r="F20" s="719" t="s">
        <v>6</v>
      </c>
      <c r="G20" s="719" t="s">
        <v>921</v>
      </c>
      <c r="H20" s="720">
        <v>2237895</v>
      </c>
      <c r="I20" s="720">
        <v>0</v>
      </c>
      <c r="J20" s="720">
        <v>147363</v>
      </c>
      <c r="K20" s="720">
        <v>0</v>
      </c>
      <c r="L20" s="720">
        <v>223070</v>
      </c>
      <c r="M20" s="720">
        <v>1914</v>
      </c>
      <c r="N20" s="720">
        <v>1110</v>
      </c>
      <c r="O20" s="720">
        <v>0</v>
      </c>
      <c r="P20" s="720">
        <v>114737</v>
      </c>
      <c r="Q20" s="720">
        <v>348</v>
      </c>
      <c r="R20" s="720">
        <v>0</v>
      </c>
      <c r="S20" s="720">
        <v>0</v>
      </c>
      <c r="T20" s="720">
        <v>39284</v>
      </c>
      <c r="U20" s="720">
        <v>0</v>
      </c>
      <c r="V20" s="720">
        <v>0</v>
      </c>
      <c r="W20" s="720">
        <v>2707</v>
      </c>
      <c r="X20" s="720">
        <v>19595</v>
      </c>
      <c r="Y20" s="720">
        <v>2788023</v>
      </c>
      <c r="Z20" s="720">
        <v>1159025</v>
      </c>
      <c r="AA20" s="720">
        <v>0</v>
      </c>
      <c r="AB20" s="720">
        <v>302571</v>
      </c>
      <c r="AC20" s="720">
        <v>0</v>
      </c>
      <c r="AD20" s="720">
        <v>230718</v>
      </c>
      <c r="AE20" s="720">
        <v>0</v>
      </c>
      <c r="AF20" s="720">
        <v>106902</v>
      </c>
      <c r="AG20" s="720">
        <v>7380</v>
      </c>
      <c r="AH20" s="720">
        <v>9145</v>
      </c>
      <c r="AI20" s="720">
        <v>0</v>
      </c>
      <c r="AJ20" s="720">
        <v>0</v>
      </c>
      <c r="AK20" s="720">
        <v>18898</v>
      </c>
      <c r="AL20" s="720">
        <v>2337</v>
      </c>
      <c r="AM20" s="720">
        <v>260</v>
      </c>
      <c r="AN20" s="720">
        <v>6364</v>
      </c>
      <c r="AO20" s="720">
        <v>53782</v>
      </c>
      <c r="AP20" s="720">
        <v>42612</v>
      </c>
      <c r="AQ20" s="720">
        <v>-6128</v>
      </c>
      <c r="AR20" s="720">
        <v>114168</v>
      </c>
      <c r="AS20" s="720">
        <v>8102</v>
      </c>
      <c r="AT20" s="720">
        <v>0</v>
      </c>
      <c r="AU20" s="720">
        <v>7761</v>
      </c>
      <c r="AV20" s="720">
        <v>9471</v>
      </c>
      <c r="AW20" s="720">
        <v>9430</v>
      </c>
      <c r="AX20" s="720">
        <v>75164</v>
      </c>
      <c r="AY20" s="720">
        <v>107407</v>
      </c>
      <c r="AZ20" s="720">
        <v>9444</v>
      </c>
      <c r="BA20" s="720">
        <v>54470</v>
      </c>
      <c r="BB20" s="720">
        <v>386831</v>
      </c>
      <c r="BC20" s="720">
        <v>0</v>
      </c>
      <c r="BD20" s="720">
        <v>0</v>
      </c>
      <c r="BE20" s="720">
        <v>2716114</v>
      </c>
      <c r="BF20" s="720">
        <v>83075</v>
      </c>
      <c r="BG20" s="720">
        <v>71909</v>
      </c>
      <c r="BH20" s="720">
        <v>154984</v>
      </c>
      <c r="BI20" s="720">
        <v>8039</v>
      </c>
      <c r="BJ20" s="720">
        <v>0</v>
      </c>
      <c r="BK20" s="720">
        <v>0</v>
      </c>
      <c r="BL20" s="720">
        <v>8039</v>
      </c>
      <c r="BM20" s="720">
        <v>0</v>
      </c>
      <c r="BN20" s="720">
        <v>0</v>
      </c>
      <c r="BO20" s="720">
        <v>0</v>
      </c>
      <c r="BP20" s="720">
        <v>0</v>
      </c>
      <c r="BQ20" s="720">
        <v>0</v>
      </c>
      <c r="BR20" s="720">
        <v>0</v>
      </c>
      <c r="BS20" s="720">
        <v>8039</v>
      </c>
      <c r="BT20" s="720">
        <v>8039</v>
      </c>
      <c r="BU20" s="720">
        <v>0</v>
      </c>
      <c r="BV20" s="720">
        <v>0</v>
      </c>
      <c r="BW20" s="720">
        <v>0</v>
      </c>
      <c r="BX20" s="720">
        <v>0</v>
      </c>
      <c r="BY20" s="720">
        <v>0</v>
      </c>
      <c r="BZ20" s="720">
        <v>0</v>
      </c>
      <c r="CA20" s="720">
        <v>0</v>
      </c>
      <c r="CB20" s="720">
        <v>0</v>
      </c>
      <c r="CC20" s="720">
        <v>0</v>
      </c>
      <c r="CD20" s="720">
        <v>154984</v>
      </c>
      <c r="CE20" s="720">
        <v>0</v>
      </c>
      <c r="CF20" s="720">
        <v>8039</v>
      </c>
      <c r="CG20" s="720">
        <v>0</v>
      </c>
      <c r="CH20" s="720">
        <v>0</v>
      </c>
      <c r="CI20" s="720">
        <f t="shared" si="0"/>
        <v>163023</v>
      </c>
      <c r="CJ20" s="720">
        <v>356398</v>
      </c>
      <c r="CK20" s="720">
        <v>0</v>
      </c>
      <c r="CL20" s="720">
        <v>0</v>
      </c>
      <c r="CM20" s="720">
        <v>356398</v>
      </c>
      <c r="CN20" s="720">
        <v>0</v>
      </c>
      <c r="CO20" s="720">
        <v>0</v>
      </c>
      <c r="CP20" s="720">
        <v>1695</v>
      </c>
      <c r="CQ20" s="720">
        <v>0</v>
      </c>
      <c r="CR20" s="720">
        <v>0</v>
      </c>
      <c r="CS20" s="720">
        <v>358093</v>
      </c>
      <c r="CT20" s="720">
        <v>0</v>
      </c>
      <c r="CU20" s="720">
        <v>0</v>
      </c>
      <c r="CV20" s="720">
        <v>0</v>
      </c>
      <c r="CW20" s="720">
        <v>0</v>
      </c>
      <c r="CX20" s="720"/>
      <c r="CY20" s="720"/>
      <c r="CZ20" s="720"/>
      <c r="DA20" s="720">
        <v>0</v>
      </c>
      <c r="DB20" s="720">
        <v>0</v>
      </c>
      <c r="DC20" s="720">
        <v>1110</v>
      </c>
      <c r="DD20" s="720">
        <v>3889</v>
      </c>
      <c r="DE20" s="720">
        <v>17499</v>
      </c>
      <c r="DF20" s="720">
        <v>960</v>
      </c>
      <c r="DG20" s="720">
        <v>-27389</v>
      </c>
      <c r="DH20" s="720">
        <v>-15300</v>
      </c>
      <c r="DI20" s="720">
        <v>0</v>
      </c>
      <c r="DJ20" s="720">
        <v>-4605</v>
      </c>
      <c r="DK20" s="720">
        <v>-23836</v>
      </c>
      <c r="DL20" s="720">
        <v>0</v>
      </c>
      <c r="DM20" s="720">
        <v>0</v>
      </c>
      <c r="DN20" s="720">
        <v>-8566</v>
      </c>
      <c r="DO20" s="720">
        <v>-162669</v>
      </c>
      <c r="DP20" s="720">
        <v>0</v>
      </c>
      <c r="DQ20" s="721">
        <v>-0.12</v>
      </c>
      <c r="DR20" s="722">
        <v>1806596</v>
      </c>
      <c r="DS20" s="723">
        <v>909518</v>
      </c>
      <c r="DT20" s="722">
        <v>107407</v>
      </c>
      <c r="DU20" s="722">
        <v>154369</v>
      </c>
      <c r="DV20" s="722">
        <v>0</v>
      </c>
      <c r="DW20" s="722">
        <v>-171235</v>
      </c>
    </row>
    <row r="21" spans="1:127" s="104" customFormat="1">
      <c r="A21" s="717">
        <v>2239</v>
      </c>
      <c r="B21" s="718" t="s">
        <v>429</v>
      </c>
      <c r="C21" s="717">
        <v>2239</v>
      </c>
      <c r="D21" s="719" t="s">
        <v>6470</v>
      </c>
      <c r="E21" s="719" t="s">
        <v>341</v>
      </c>
      <c r="F21" s="719" t="s">
        <v>6</v>
      </c>
      <c r="G21" s="719" t="s">
        <v>921</v>
      </c>
      <c r="H21" s="720">
        <v>1240610.04</v>
      </c>
      <c r="I21" s="720">
        <v>0</v>
      </c>
      <c r="J21" s="720">
        <v>70377.649999999994</v>
      </c>
      <c r="K21" s="720">
        <v>0</v>
      </c>
      <c r="L21" s="720">
        <v>158873.96</v>
      </c>
      <c r="M21" s="720">
        <v>600</v>
      </c>
      <c r="N21" s="720">
        <v>0</v>
      </c>
      <c r="O21" s="720">
        <v>0</v>
      </c>
      <c r="P21" s="720">
        <v>75481.53</v>
      </c>
      <c r="Q21" s="720">
        <v>27855.53</v>
      </c>
      <c r="R21" s="720">
        <v>0</v>
      </c>
      <c r="S21" s="720">
        <v>0</v>
      </c>
      <c r="T21" s="720">
        <v>83769.189999999886</v>
      </c>
      <c r="U21" s="720">
        <v>65612.710000000006</v>
      </c>
      <c r="V21" s="720">
        <v>0</v>
      </c>
      <c r="W21" s="720">
        <v>2083.75</v>
      </c>
      <c r="X21" s="720">
        <v>61563</v>
      </c>
      <c r="Y21" s="720">
        <v>1786827.3599999999</v>
      </c>
      <c r="Z21" s="720">
        <v>605004.85000000056</v>
      </c>
      <c r="AA21" s="720">
        <v>0</v>
      </c>
      <c r="AB21" s="720">
        <v>373955.64</v>
      </c>
      <c r="AC21" s="720">
        <v>39369.919999999634</v>
      </c>
      <c r="AD21" s="720">
        <v>134665.14000000001</v>
      </c>
      <c r="AE21" s="720">
        <v>0</v>
      </c>
      <c r="AF21" s="720">
        <v>278616.85999999987</v>
      </c>
      <c r="AG21" s="720">
        <v>-8.0035533756017685E-11</v>
      </c>
      <c r="AH21" s="720">
        <v>16</v>
      </c>
      <c r="AI21" s="720">
        <v>0</v>
      </c>
      <c r="AJ21" s="720">
        <v>0</v>
      </c>
      <c r="AK21" s="720">
        <v>-1715.42</v>
      </c>
      <c r="AL21" s="720">
        <v>0</v>
      </c>
      <c r="AM21" s="720">
        <v>433.4</v>
      </c>
      <c r="AN21" s="720">
        <v>3348.67</v>
      </c>
      <c r="AO21" s="720">
        <v>28066.91</v>
      </c>
      <c r="AP21" s="720">
        <v>11105.6</v>
      </c>
      <c r="AQ21" s="720">
        <v>4443.18</v>
      </c>
      <c r="AR21" s="720">
        <v>138463.67000000001</v>
      </c>
      <c r="AS21" s="720">
        <v>160.82999999999998</v>
      </c>
      <c r="AT21" s="720">
        <v>144.23999999999998</v>
      </c>
      <c r="AU21" s="720">
        <v>67490.13</v>
      </c>
      <c r="AV21" s="720">
        <v>5139.75</v>
      </c>
      <c r="AW21" s="720">
        <v>0</v>
      </c>
      <c r="AX21" s="720">
        <v>79804.099999999991</v>
      </c>
      <c r="AY21" s="720">
        <v>38539.589999999997</v>
      </c>
      <c r="AZ21" s="720">
        <v>4186.6899999999996</v>
      </c>
      <c r="BA21" s="720">
        <v>32237.340000000004</v>
      </c>
      <c r="BB21" s="720">
        <v>0</v>
      </c>
      <c r="BC21" s="720">
        <v>0</v>
      </c>
      <c r="BD21" s="720">
        <v>0</v>
      </c>
      <c r="BE21" s="720">
        <v>1843477.0900000003</v>
      </c>
      <c r="BF21" s="720">
        <v>61452.890000000509</v>
      </c>
      <c r="BG21" s="720">
        <v>-56649.730000000447</v>
      </c>
      <c r="BH21" s="720">
        <v>4803.1600000000617</v>
      </c>
      <c r="BI21" s="720">
        <v>6198.25</v>
      </c>
      <c r="BJ21" s="720">
        <v>0</v>
      </c>
      <c r="BK21" s="720">
        <v>0</v>
      </c>
      <c r="BL21" s="720">
        <v>6198.25</v>
      </c>
      <c r="BM21" s="720">
        <v>0</v>
      </c>
      <c r="BN21" s="720">
        <v>6100</v>
      </c>
      <c r="BO21" s="720">
        <v>0</v>
      </c>
      <c r="BP21" s="720">
        <v>0</v>
      </c>
      <c r="BQ21" s="720">
        <v>6100</v>
      </c>
      <c r="BR21" s="720">
        <v>8773.4199999999983</v>
      </c>
      <c r="BS21" s="720">
        <v>98.25</v>
      </c>
      <c r="BT21" s="720">
        <v>8871.6699999999983</v>
      </c>
      <c r="BU21" s="720">
        <v>0</v>
      </c>
      <c r="BV21" s="720">
        <v>0</v>
      </c>
      <c r="BW21" s="720">
        <v>0</v>
      </c>
      <c r="BX21" s="720">
        <v>0</v>
      </c>
      <c r="BY21" s="720">
        <v>0</v>
      </c>
      <c r="BZ21" s="720">
        <v>0</v>
      </c>
      <c r="CA21" s="720">
        <v>0</v>
      </c>
      <c r="CB21" s="720">
        <v>0</v>
      </c>
      <c r="CC21" s="720">
        <v>0</v>
      </c>
      <c r="CD21" s="720">
        <v>4803.1600000000617</v>
      </c>
      <c r="CE21" s="720">
        <v>0</v>
      </c>
      <c r="CF21" s="720">
        <v>8871.6699999999983</v>
      </c>
      <c r="CG21" s="720">
        <v>0</v>
      </c>
      <c r="CH21" s="720">
        <v>0</v>
      </c>
      <c r="CI21" s="720">
        <f t="shared" si="0"/>
        <v>13674.83000000006</v>
      </c>
      <c r="CJ21" s="720">
        <v>148350.37</v>
      </c>
      <c r="CK21" s="720">
        <v>14769.81</v>
      </c>
      <c r="CL21" s="720">
        <v>0</v>
      </c>
      <c r="CM21" s="720">
        <v>133580.56</v>
      </c>
      <c r="CN21" s="720">
        <v>0</v>
      </c>
      <c r="CO21" s="720">
        <v>0</v>
      </c>
      <c r="CP21" s="720">
        <v>5034.8100000000004</v>
      </c>
      <c r="CQ21" s="720">
        <v>0</v>
      </c>
      <c r="CR21" s="720">
        <v>-160228.96000000002</v>
      </c>
      <c r="CS21" s="720">
        <v>-21613.590000000026</v>
      </c>
      <c r="CT21" s="720">
        <v>0</v>
      </c>
      <c r="CU21" s="720">
        <v>0</v>
      </c>
      <c r="CV21" s="720">
        <v>0</v>
      </c>
      <c r="CW21" s="720">
        <v>0</v>
      </c>
      <c r="CX21" s="720"/>
      <c r="CY21" s="720"/>
      <c r="CZ21" s="720"/>
      <c r="DA21" s="720">
        <v>0</v>
      </c>
      <c r="DB21" s="720">
        <v>0</v>
      </c>
      <c r="DC21" s="720">
        <v>55000</v>
      </c>
      <c r="DD21" s="720">
        <v>2861.87</v>
      </c>
      <c r="DE21" s="720">
        <v>0</v>
      </c>
      <c r="DF21" s="720">
        <v>0</v>
      </c>
      <c r="DG21" s="720">
        <v>-22572.959999999999</v>
      </c>
      <c r="DH21" s="720">
        <v>0</v>
      </c>
      <c r="DI21" s="720">
        <v>0</v>
      </c>
      <c r="DJ21" s="720">
        <v>0</v>
      </c>
      <c r="DK21" s="720">
        <v>35288.910000000003</v>
      </c>
      <c r="DL21" s="720">
        <v>0</v>
      </c>
      <c r="DM21" s="720">
        <v>0</v>
      </c>
      <c r="DN21" s="720">
        <v>0</v>
      </c>
      <c r="DO21" s="720">
        <v>0</v>
      </c>
      <c r="DP21" s="720">
        <v>0</v>
      </c>
      <c r="DQ21" s="721">
        <v>-0.19000000011874363</v>
      </c>
      <c r="DR21" s="722">
        <v>1431612.4100000001</v>
      </c>
      <c r="DS21" s="723">
        <v>411864.68000000017</v>
      </c>
      <c r="DT21" s="722">
        <v>38539.589999999997</v>
      </c>
      <c r="DU21" s="722">
        <v>187106.24999999988</v>
      </c>
      <c r="DV21" s="722">
        <v>65612.710000000006</v>
      </c>
      <c r="DW21" s="722">
        <v>0</v>
      </c>
    </row>
    <row r="22" spans="1:127" s="104" customFormat="1">
      <c r="A22" s="717">
        <v>2241</v>
      </c>
      <c r="B22" s="718" t="s">
        <v>487</v>
      </c>
      <c r="C22" s="717">
        <v>2241</v>
      </c>
      <c r="D22" s="719" t="s">
        <v>6470</v>
      </c>
      <c r="E22" s="719" t="s">
        <v>341</v>
      </c>
      <c r="F22" s="719" t="s">
        <v>6</v>
      </c>
      <c r="G22" s="719" t="s">
        <v>921</v>
      </c>
      <c r="H22" s="720">
        <v>1521367.2</v>
      </c>
      <c r="I22" s="720">
        <v>0</v>
      </c>
      <c r="J22" s="720">
        <v>62904.88</v>
      </c>
      <c r="K22" s="720">
        <v>0</v>
      </c>
      <c r="L22" s="720">
        <v>209430</v>
      </c>
      <c r="M22" s="720">
        <v>66976.73</v>
      </c>
      <c r="N22" s="720">
        <v>0</v>
      </c>
      <c r="O22" s="720">
        <v>0</v>
      </c>
      <c r="P22" s="720">
        <v>104243.98999999996</v>
      </c>
      <c r="Q22" s="720">
        <v>25508.39</v>
      </c>
      <c r="R22" s="720">
        <v>0</v>
      </c>
      <c r="S22" s="720">
        <v>0</v>
      </c>
      <c r="T22" s="720">
        <v>719.35</v>
      </c>
      <c r="U22" s="720">
        <v>0</v>
      </c>
      <c r="V22" s="720">
        <v>0</v>
      </c>
      <c r="W22" s="720">
        <v>13422.08</v>
      </c>
      <c r="X22" s="720">
        <v>18555</v>
      </c>
      <c r="Y22" s="720">
        <v>2023127.6199999999</v>
      </c>
      <c r="Z22" s="720">
        <v>957971.24999999977</v>
      </c>
      <c r="AA22" s="720">
        <v>5037.67</v>
      </c>
      <c r="AB22" s="720">
        <v>383458.39</v>
      </c>
      <c r="AC22" s="720">
        <v>64133.970000000205</v>
      </c>
      <c r="AD22" s="720">
        <v>148734.24</v>
      </c>
      <c r="AE22" s="720">
        <v>0</v>
      </c>
      <c r="AF22" s="720">
        <v>60331.050000000221</v>
      </c>
      <c r="AG22" s="720">
        <v>26115.359999999979</v>
      </c>
      <c r="AH22" s="720">
        <v>4415.74</v>
      </c>
      <c r="AI22" s="720">
        <v>0</v>
      </c>
      <c r="AJ22" s="720">
        <v>0</v>
      </c>
      <c r="AK22" s="720">
        <v>15564.039999999999</v>
      </c>
      <c r="AL22" s="720">
        <v>16394.75</v>
      </c>
      <c r="AM22" s="720">
        <v>18106.830000000002</v>
      </c>
      <c r="AN22" s="720">
        <v>2831.1699999999987</v>
      </c>
      <c r="AO22" s="720">
        <v>47303.069999999992</v>
      </c>
      <c r="AP22" s="720">
        <v>14721.39</v>
      </c>
      <c r="AQ22" s="720">
        <v>12863.670000000002</v>
      </c>
      <c r="AR22" s="720">
        <v>112974.59999999998</v>
      </c>
      <c r="AS22" s="720">
        <v>17656.829999999998</v>
      </c>
      <c r="AT22" s="720">
        <v>96.159999999999982</v>
      </c>
      <c r="AU22" s="720">
        <v>73515.449999999968</v>
      </c>
      <c r="AV22" s="720">
        <v>5139.75</v>
      </c>
      <c r="AW22" s="720">
        <v>3450</v>
      </c>
      <c r="AX22" s="720">
        <v>82179.440000000017</v>
      </c>
      <c r="AY22" s="720">
        <v>20678.139999999996</v>
      </c>
      <c r="AZ22" s="720">
        <v>6142.15</v>
      </c>
      <c r="BA22" s="720">
        <v>168677.79999999993</v>
      </c>
      <c r="BB22" s="720">
        <v>0</v>
      </c>
      <c r="BC22" s="720">
        <v>0</v>
      </c>
      <c r="BD22" s="720">
        <v>0</v>
      </c>
      <c r="BE22" s="720">
        <v>2268492.9099999997</v>
      </c>
      <c r="BF22" s="720">
        <v>186943.56</v>
      </c>
      <c r="BG22" s="720">
        <v>-245365.2899999998</v>
      </c>
      <c r="BH22" s="720">
        <v>-58421.729999999807</v>
      </c>
      <c r="BI22" s="720">
        <v>7037.5</v>
      </c>
      <c r="BJ22" s="720">
        <v>0</v>
      </c>
      <c r="BK22" s="720">
        <v>0</v>
      </c>
      <c r="BL22" s="720">
        <v>7037.5</v>
      </c>
      <c r="BM22" s="720">
        <v>0</v>
      </c>
      <c r="BN22" s="720">
        <v>0</v>
      </c>
      <c r="BO22" s="720">
        <v>15026.34</v>
      </c>
      <c r="BP22" s="720">
        <v>0</v>
      </c>
      <c r="BQ22" s="720">
        <v>15026.34</v>
      </c>
      <c r="BR22" s="720">
        <v>20714.71</v>
      </c>
      <c r="BS22" s="720">
        <v>-7988.84</v>
      </c>
      <c r="BT22" s="720">
        <v>12725.869999999999</v>
      </c>
      <c r="BU22" s="720">
        <v>0</v>
      </c>
      <c r="BV22" s="720">
        <v>0</v>
      </c>
      <c r="BW22" s="720">
        <v>0</v>
      </c>
      <c r="BX22" s="720">
        <v>0</v>
      </c>
      <c r="BY22" s="720">
        <v>0</v>
      </c>
      <c r="BZ22" s="720">
        <v>0</v>
      </c>
      <c r="CA22" s="720">
        <v>0</v>
      </c>
      <c r="CB22" s="720">
        <v>0</v>
      </c>
      <c r="CC22" s="720">
        <v>0</v>
      </c>
      <c r="CD22" s="720">
        <v>-58421.729999999807</v>
      </c>
      <c r="CE22" s="720">
        <v>0</v>
      </c>
      <c r="CF22" s="720">
        <v>12725.869999999999</v>
      </c>
      <c r="CG22" s="720">
        <v>0</v>
      </c>
      <c r="CH22" s="720">
        <v>0</v>
      </c>
      <c r="CI22" s="720">
        <f t="shared" si="0"/>
        <v>-45695.859999999811</v>
      </c>
      <c r="CJ22" s="720">
        <v>157094</v>
      </c>
      <c r="CK22" s="720">
        <v>0</v>
      </c>
      <c r="CL22" s="720">
        <v>0</v>
      </c>
      <c r="CM22" s="720">
        <v>157094</v>
      </c>
      <c r="CN22" s="720">
        <v>0</v>
      </c>
      <c r="CO22" s="720">
        <v>0</v>
      </c>
      <c r="CP22" s="720">
        <v>3984</v>
      </c>
      <c r="CQ22" s="720">
        <v>0</v>
      </c>
      <c r="CR22" s="720">
        <v>-184191.84</v>
      </c>
      <c r="CS22" s="720">
        <v>-23113.839999999997</v>
      </c>
      <c r="CT22" s="720">
        <v>0</v>
      </c>
      <c r="CU22" s="720">
        <v>0</v>
      </c>
      <c r="CV22" s="720">
        <v>0</v>
      </c>
      <c r="CW22" s="720">
        <v>0</v>
      </c>
      <c r="CX22" s="720"/>
      <c r="CY22" s="720"/>
      <c r="CZ22" s="720"/>
      <c r="DA22" s="720">
        <v>0</v>
      </c>
      <c r="DB22" s="720">
        <v>0</v>
      </c>
      <c r="DC22" s="720">
        <v>1913.16</v>
      </c>
      <c r="DD22" s="720">
        <v>7160.15</v>
      </c>
      <c r="DE22" s="720">
        <v>0</v>
      </c>
      <c r="DF22" s="720">
        <v>0</v>
      </c>
      <c r="DG22" s="720">
        <v>-31655.33</v>
      </c>
      <c r="DH22" s="720">
        <v>0</v>
      </c>
      <c r="DI22" s="720">
        <v>0</v>
      </c>
      <c r="DJ22" s="720">
        <v>0</v>
      </c>
      <c r="DK22" s="720">
        <v>-22582.020000000004</v>
      </c>
      <c r="DL22" s="720">
        <v>0</v>
      </c>
      <c r="DM22" s="720">
        <v>0</v>
      </c>
      <c r="DN22" s="720">
        <v>0</v>
      </c>
      <c r="DO22" s="720">
        <v>0</v>
      </c>
      <c r="DP22" s="720">
        <v>0</v>
      </c>
      <c r="DQ22" s="721"/>
      <c r="DR22" s="722">
        <v>1645781.9300000002</v>
      </c>
      <c r="DS22" s="723">
        <v>622710.97999999952</v>
      </c>
      <c r="DT22" s="722">
        <v>20678.139999999996</v>
      </c>
      <c r="DU22" s="722">
        <v>130471.72999999997</v>
      </c>
      <c r="DV22" s="722">
        <v>0</v>
      </c>
      <c r="DW22" s="722">
        <v>0</v>
      </c>
    </row>
    <row r="23" spans="1:127" s="104" customFormat="1">
      <c r="A23" s="717">
        <v>2456</v>
      </c>
      <c r="B23" s="718" t="s">
        <v>488</v>
      </c>
      <c r="C23" s="717">
        <v>2456</v>
      </c>
      <c r="D23" s="719" t="s">
        <v>6470</v>
      </c>
      <c r="E23" s="719" t="s">
        <v>341</v>
      </c>
      <c r="F23" s="719" t="s">
        <v>6</v>
      </c>
      <c r="G23" s="719" t="s">
        <v>923</v>
      </c>
      <c r="H23" s="720">
        <v>1318213.93</v>
      </c>
      <c r="I23" s="720">
        <v>0</v>
      </c>
      <c r="J23" s="720">
        <v>80611.509999999995</v>
      </c>
      <c r="K23" s="720">
        <v>0</v>
      </c>
      <c r="L23" s="720">
        <v>120970</v>
      </c>
      <c r="M23" s="720">
        <v>1400</v>
      </c>
      <c r="N23" s="720">
        <v>0</v>
      </c>
      <c r="O23" s="720">
        <v>0</v>
      </c>
      <c r="P23" s="720">
        <v>45168.44999999999</v>
      </c>
      <c r="Q23" s="720">
        <v>0</v>
      </c>
      <c r="R23" s="720">
        <v>0</v>
      </c>
      <c r="S23" s="720">
        <v>0</v>
      </c>
      <c r="T23" s="720">
        <v>15672.05</v>
      </c>
      <c r="U23" s="720">
        <v>0</v>
      </c>
      <c r="V23" s="720">
        <v>0</v>
      </c>
      <c r="W23" s="720">
        <v>3772.92</v>
      </c>
      <c r="X23" s="720">
        <v>45724</v>
      </c>
      <c r="Y23" s="720">
        <v>1631532.8599999999</v>
      </c>
      <c r="Z23" s="720">
        <v>687975.06000000075</v>
      </c>
      <c r="AA23" s="720">
        <v>101682</v>
      </c>
      <c r="AB23" s="720">
        <v>246066.9</v>
      </c>
      <c r="AC23" s="720">
        <v>61008.000000000233</v>
      </c>
      <c r="AD23" s="720">
        <v>149155</v>
      </c>
      <c r="AE23" s="720">
        <v>36512</v>
      </c>
      <c r="AF23" s="720">
        <v>35683.999999999884</v>
      </c>
      <c r="AG23" s="720">
        <v>516.00000000002183</v>
      </c>
      <c r="AH23" s="720">
        <v>7357</v>
      </c>
      <c r="AI23" s="720">
        <v>0</v>
      </c>
      <c r="AJ23" s="720">
        <v>0</v>
      </c>
      <c r="AK23" s="720">
        <v>6462.4600000000009</v>
      </c>
      <c r="AL23" s="720">
        <v>183.74</v>
      </c>
      <c r="AM23" s="720">
        <v>767.95</v>
      </c>
      <c r="AN23" s="720">
        <v>4250</v>
      </c>
      <c r="AO23" s="720">
        <v>39310</v>
      </c>
      <c r="AP23" s="720">
        <v>43724.74</v>
      </c>
      <c r="AQ23" s="720">
        <v>30469</v>
      </c>
      <c r="AR23" s="720">
        <v>88260.87</v>
      </c>
      <c r="AS23" s="720">
        <v>11012.89</v>
      </c>
      <c r="AT23" s="720">
        <v>0</v>
      </c>
      <c r="AU23" s="720">
        <v>5790.0000000000146</v>
      </c>
      <c r="AV23" s="720">
        <v>5789.75</v>
      </c>
      <c r="AW23" s="720">
        <v>1610</v>
      </c>
      <c r="AX23" s="720">
        <v>33861</v>
      </c>
      <c r="AY23" s="720">
        <v>0</v>
      </c>
      <c r="AZ23" s="720">
        <v>5014</v>
      </c>
      <c r="BA23" s="720">
        <v>70391.100000000006</v>
      </c>
      <c r="BB23" s="720">
        <v>0</v>
      </c>
      <c r="BC23" s="720">
        <v>0</v>
      </c>
      <c r="BD23" s="720">
        <v>0</v>
      </c>
      <c r="BE23" s="720">
        <v>1672853.4600000007</v>
      </c>
      <c r="BF23" s="720">
        <v>-107227.38000000012</v>
      </c>
      <c r="BG23" s="720">
        <v>-41320.600000000792</v>
      </c>
      <c r="BH23" s="720">
        <v>-148547.98000000091</v>
      </c>
      <c r="BI23" s="720">
        <v>6238.75</v>
      </c>
      <c r="BJ23" s="720">
        <v>0</v>
      </c>
      <c r="BK23" s="720">
        <v>0</v>
      </c>
      <c r="BL23" s="720">
        <v>6238.75</v>
      </c>
      <c r="BM23" s="720">
        <v>0</v>
      </c>
      <c r="BN23" s="720">
        <v>5547.2300000000005</v>
      </c>
      <c r="BO23" s="720">
        <v>0</v>
      </c>
      <c r="BP23" s="720">
        <v>0</v>
      </c>
      <c r="BQ23" s="720">
        <v>5547.2300000000005</v>
      </c>
      <c r="BR23" s="720">
        <v>3338.75</v>
      </c>
      <c r="BS23" s="720">
        <v>691.51999999999953</v>
      </c>
      <c r="BT23" s="720">
        <v>4030.2699999999995</v>
      </c>
      <c r="BU23" s="720">
        <v>0</v>
      </c>
      <c r="BV23" s="720">
        <v>0</v>
      </c>
      <c r="BW23" s="720">
        <v>0</v>
      </c>
      <c r="BX23" s="720">
        <v>0</v>
      </c>
      <c r="BY23" s="720">
        <v>0</v>
      </c>
      <c r="BZ23" s="720">
        <v>0</v>
      </c>
      <c r="CA23" s="720">
        <v>0</v>
      </c>
      <c r="CB23" s="720">
        <v>0</v>
      </c>
      <c r="CC23" s="720">
        <v>0</v>
      </c>
      <c r="CD23" s="720">
        <v>-148547.98000000001</v>
      </c>
      <c r="CE23" s="720">
        <v>0</v>
      </c>
      <c r="CF23" s="720">
        <v>4030.27</v>
      </c>
      <c r="CG23" s="720">
        <v>0</v>
      </c>
      <c r="CH23" s="720">
        <v>0</v>
      </c>
      <c r="CI23" s="720">
        <f t="shared" si="0"/>
        <v>-144517.71000000002</v>
      </c>
      <c r="CJ23" s="720">
        <v>2000</v>
      </c>
      <c r="CK23" s="720">
        <v>0</v>
      </c>
      <c r="CL23" s="720">
        <v>0</v>
      </c>
      <c r="CM23" s="720">
        <v>2000</v>
      </c>
      <c r="CN23" s="720">
        <v>-2000</v>
      </c>
      <c r="CO23" s="720">
        <v>0</v>
      </c>
      <c r="CP23" s="720">
        <v>0</v>
      </c>
      <c r="CQ23" s="720">
        <v>0</v>
      </c>
      <c r="CR23" s="720">
        <v>0</v>
      </c>
      <c r="CS23" s="720">
        <v>0</v>
      </c>
      <c r="CT23" s="720">
        <v>0</v>
      </c>
      <c r="CU23" s="720">
        <v>0</v>
      </c>
      <c r="CV23" s="720">
        <v>0</v>
      </c>
      <c r="CW23" s="720">
        <v>0</v>
      </c>
      <c r="CX23" s="720"/>
      <c r="CY23" s="720"/>
      <c r="CZ23" s="720"/>
      <c r="DA23" s="720">
        <v>-145059.10000000094</v>
      </c>
      <c r="DB23" s="720">
        <v>-145059.10000000094</v>
      </c>
      <c r="DC23" s="720">
        <v>0</v>
      </c>
      <c r="DD23" s="720">
        <v>541.39</v>
      </c>
      <c r="DE23" s="720">
        <v>0</v>
      </c>
      <c r="DF23" s="720">
        <v>0</v>
      </c>
      <c r="DG23" s="720">
        <v>0</v>
      </c>
      <c r="DH23" s="720">
        <v>0</v>
      </c>
      <c r="DI23" s="720">
        <v>0</v>
      </c>
      <c r="DJ23" s="720">
        <v>0</v>
      </c>
      <c r="DK23" s="720">
        <v>541.39</v>
      </c>
      <c r="DL23" s="720">
        <v>0</v>
      </c>
      <c r="DM23" s="720">
        <v>0</v>
      </c>
      <c r="DN23" s="720">
        <v>0</v>
      </c>
      <c r="DO23" s="720">
        <v>0</v>
      </c>
      <c r="DP23" s="720">
        <v>0</v>
      </c>
      <c r="DQ23" s="721">
        <v>9.0221874415874481E-10</v>
      </c>
      <c r="DR23" s="722">
        <v>1318598.9600000009</v>
      </c>
      <c r="DS23" s="723">
        <v>354254.49999999977</v>
      </c>
      <c r="DT23" s="722">
        <v>0</v>
      </c>
      <c r="DU23" s="722">
        <v>60840.499999999985</v>
      </c>
      <c r="DV23" s="722">
        <v>0</v>
      </c>
      <c r="DW23" s="722">
        <v>0</v>
      </c>
    </row>
    <row r="24" spans="1:127" s="104" customFormat="1">
      <c r="A24" s="717">
        <v>5413</v>
      </c>
      <c r="B24" s="718" t="s">
        <v>368</v>
      </c>
      <c r="C24" s="717">
        <v>5413</v>
      </c>
      <c r="D24" s="719" t="s">
        <v>6470</v>
      </c>
      <c r="E24" s="719" t="s">
        <v>340</v>
      </c>
      <c r="F24" s="719" t="s">
        <v>6</v>
      </c>
      <c r="G24" s="719" t="s">
        <v>921</v>
      </c>
      <c r="H24" s="720">
        <v>8662375</v>
      </c>
      <c r="I24" s="720">
        <v>0</v>
      </c>
      <c r="J24" s="720">
        <v>76477</v>
      </c>
      <c r="K24" s="720">
        <v>0</v>
      </c>
      <c r="L24" s="720">
        <v>381270</v>
      </c>
      <c r="M24" s="720">
        <v>9871.9999999999982</v>
      </c>
      <c r="N24" s="720">
        <v>101286.65</v>
      </c>
      <c r="O24" s="720">
        <v>0</v>
      </c>
      <c r="P24" s="720">
        <v>3296019.66</v>
      </c>
      <c r="Q24" s="720">
        <v>296187</v>
      </c>
      <c r="R24" s="720">
        <v>0</v>
      </c>
      <c r="S24" s="720">
        <v>0</v>
      </c>
      <c r="T24" s="720">
        <v>345403</v>
      </c>
      <c r="U24" s="720">
        <v>0</v>
      </c>
      <c r="V24" s="720">
        <v>0</v>
      </c>
      <c r="W24" s="720">
        <v>0</v>
      </c>
      <c r="X24" s="720">
        <v>0</v>
      </c>
      <c r="Y24" s="720">
        <v>13168890.310000001</v>
      </c>
      <c r="Z24" s="720">
        <v>6595702</v>
      </c>
      <c r="AA24" s="720">
        <v>0</v>
      </c>
      <c r="AB24" s="720">
        <v>1114431</v>
      </c>
      <c r="AC24" s="720">
        <v>477713</v>
      </c>
      <c r="AD24" s="720">
        <v>1301372</v>
      </c>
      <c r="AE24" s="720">
        <v>279538</v>
      </c>
      <c r="AF24" s="720">
        <v>0</v>
      </c>
      <c r="AG24" s="720">
        <v>31724</v>
      </c>
      <c r="AH24" s="720">
        <v>9208</v>
      </c>
      <c r="AI24" s="720">
        <v>0</v>
      </c>
      <c r="AJ24" s="720">
        <v>0</v>
      </c>
      <c r="AK24" s="720">
        <v>160743</v>
      </c>
      <c r="AL24" s="720">
        <v>0</v>
      </c>
      <c r="AM24" s="720">
        <v>14412</v>
      </c>
      <c r="AN24" s="720">
        <v>4804</v>
      </c>
      <c r="AO24" s="720">
        <v>219098</v>
      </c>
      <c r="AP24" s="720">
        <v>82149.5</v>
      </c>
      <c r="AQ24" s="720">
        <v>59565</v>
      </c>
      <c r="AR24" s="720">
        <v>1567320</v>
      </c>
      <c r="AS24" s="720">
        <v>108555</v>
      </c>
      <c r="AT24" s="720">
        <v>155489</v>
      </c>
      <c r="AU24" s="720">
        <v>262355</v>
      </c>
      <c r="AV24" s="720">
        <v>27044</v>
      </c>
      <c r="AW24" s="720">
        <v>0</v>
      </c>
      <c r="AX24" s="720">
        <v>290140</v>
      </c>
      <c r="AY24" s="720">
        <v>132125</v>
      </c>
      <c r="AZ24" s="720">
        <v>206849.65</v>
      </c>
      <c r="BA24" s="720">
        <v>92620</v>
      </c>
      <c r="BB24" s="720">
        <v>0</v>
      </c>
      <c r="BC24" s="720">
        <v>0</v>
      </c>
      <c r="BD24" s="720">
        <v>0</v>
      </c>
      <c r="BE24" s="720">
        <v>13192957.15</v>
      </c>
      <c r="BF24" s="720">
        <v>272195.22000000061</v>
      </c>
      <c r="BG24" s="720">
        <v>-24066.839999999851</v>
      </c>
      <c r="BH24" s="720">
        <v>248128.38000000076</v>
      </c>
      <c r="BI24" s="720">
        <v>0</v>
      </c>
      <c r="BJ24" s="720">
        <v>0</v>
      </c>
      <c r="BK24" s="720">
        <v>0</v>
      </c>
      <c r="BL24" s="720">
        <v>0</v>
      </c>
      <c r="BM24" s="720">
        <v>0</v>
      </c>
      <c r="BN24" s="720">
        <v>0</v>
      </c>
      <c r="BO24" s="720">
        <v>0</v>
      </c>
      <c r="BP24" s="720">
        <v>0</v>
      </c>
      <c r="BQ24" s="720">
        <v>0</v>
      </c>
      <c r="BR24" s="720">
        <v>0</v>
      </c>
      <c r="BS24" s="720">
        <v>0</v>
      </c>
      <c r="BT24" s="720">
        <v>0</v>
      </c>
      <c r="BU24" s="720">
        <v>0</v>
      </c>
      <c r="BV24" s="720">
        <v>0</v>
      </c>
      <c r="BW24" s="720">
        <v>0</v>
      </c>
      <c r="BX24" s="720">
        <v>0</v>
      </c>
      <c r="BY24" s="720">
        <v>0</v>
      </c>
      <c r="BZ24" s="720">
        <v>0</v>
      </c>
      <c r="CA24" s="720">
        <v>0</v>
      </c>
      <c r="CB24" s="720">
        <v>0</v>
      </c>
      <c r="CC24" s="720">
        <v>0</v>
      </c>
      <c r="CD24" s="720">
        <v>248128.38000000076</v>
      </c>
      <c r="CE24" s="720">
        <v>0</v>
      </c>
      <c r="CF24" s="720">
        <v>0</v>
      </c>
      <c r="CG24" s="720">
        <v>0</v>
      </c>
      <c r="CH24" s="720">
        <v>0</v>
      </c>
      <c r="CI24" s="720">
        <f t="shared" si="0"/>
        <v>248128.38000000076</v>
      </c>
      <c r="CJ24" s="720">
        <v>1367591.04</v>
      </c>
      <c r="CK24" s="720">
        <v>829226.07</v>
      </c>
      <c r="CL24" s="720">
        <v>0</v>
      </c>
      <c r="CM24" s="720">
        <v>538364.97000000009</v>
      </c>
      <c r="CN24" s="720">
        <v>0</v>
      </c>
      <c r="CO24" s="720">
        <v>0</v>
      </c>
      <c r="CP24" s="720">
        <v>17760.490000000002</v>
      </c>
      <c r="CQ24" s="720">
        <v>6522.22</v>
      </c>
      <c r="CR24" s="720">
        <v>0</v>
      </c>
      <c r="CS24" s="720">
        <v>562647.68000000005</v>
      </c>
      <c r="CT24" s="720">
        <v>1016.61</v>
      </c>
      <c r="CU24" s="720">
        <v>0</v>
      </c>
      <c r="CV24" s="720">
        <v>0</v>
      </c>
      <c r="CW24" s="720">
        <v>1016.61</v>
      </c>
      <c r="CX24" s="720"/>
      <c r="CY24" s="720"/>
      <c r="CZ24" s="720"/>
      <c r="DA24" s="720">
        <v>0</v>
      </c>
      <c r="DB24" s="720">
        <v>1016.61</v>
      </c>
      <c r="DC24" s="720">
        <v>0</v>
      </c>
      <c r="DD24" s="720">
        <v>10243.66</v>
      </c>
      <c r="DE24" s="720">
        <v>0</v>
      </c>
      <c r="DF24" s="720">
        <v>0</v>
      </c>
      <c r="DG24" s="720">
        <v>-325779.5</v>
      </c>
      <c r="DH24" s="720">
        <v>0</v>
      </c>
      <c r="DI24" s="720">
        <v>0</v>
      </c>
      <c r="DJ24" s="720">
        <v>0</v>
      </c>
      <c r="DK24" s="720">
        <v>-315535.84000000003</v>
      </c>
      <c r="DL24" s="720">
        <v>0</v>
      </c>
      <c r="DM24" s="720">
        <v>0</v>
      </c>
      <c r="DN24" s="720">
        <v>0</v>
      </c>
      <c r="DO24" s="720">
        <v>0</v>
      </c>
      <c r="DP24" s="720">
        <v>0</v>
      </c>
      <c r="DQ24" s="721"/>
      <c r="DR24" s="722">
        <v>9800480</v>
      </c>
      <c r="DS24" s="723">
        <v>3392477.1500000004</v>
      </c>
      <c r="DT24" s="722">
        <v>132125</v>
      </c>
      <c r="DU24" s="722">
        <v>3937609.66</v>
      </c>
      <c r="DV24" s="722">
        <v>0</v>
      </c>
      <c r="DW24" s="722">
        <v>0</v>
      </c>
    </row>
    <row r="25" spans="1:127" s="104" customFormat="1">
      <c r="A25" s="717">
        <v>2254</v>
      </c>
      <c r="B25" s="718" t="s">
        <v>489</v>
      </c>
      <c r="C25" s="717">
        <v>2254</v>
      </c>
      <c r="D25" s="719" t="s">
        <v>6470</v>
      </c>
      <c r="E25" s="719" t="s">
        <v>341</v>
      </c>
      <c r="F25" s="719" t="s">
        <v>6</v>
      </c>
      <c r="G25" s="719" t="s">
        <v>923</v>
      </c>
      <c r="H25" s="720">
        <v>3350420.41</v>
      </c>
      <c r="I25" s="720">
        <v>0</v>
      </c>
      <c r="J25" s="720">
        <v>227321.60000000001</v>
      </c>
      <c r="K25" s="720">
        <v>0</v>
      </c>
      <c r="L25" s="720">
        <v>386350</v>
      </c>
      <c r="M25" s="720">
        <v>10370.790000000001</v>
      </c>
      <c r="N25" s="720">
        <v>0</v>
      </c>
      <c r="O25" s="720">
        <v>0</v>
      </c>
      <c r="P25" s="720">
        <v>50583.86</v>
      </c>
      <c r="Q25" s="720">
        <v>2653.4400000000023</v>
      </c>
      <c r="R25" s="720">
        <v>0</v>
      </c>
      <c r="S25" s="720">
        <v>0</v>
      </c>
      <c r="T25" s="720">
        <v>0</v>
      </c>
      <c r="U25" s="720">
        <v>233</v>
      </c>
      <c r="V25" s="720">
        <v>0</v>
      </c>
      <c r="W25" s="720">
        <v>-959.69</v>
      </c>
      <c r="X25" s="720">
        <v>89294</v>
      </c>
      <c r="Y25" s="720">
        <v>4116267.41</v>
      </c>
      <c r="Z25" s="720">
        <v>1626713.6199999959</v>
      </c>
      <c r="AA25" s="720">
        <v>-20058.759999999995</v>
      </c>
      <c r="AB25" s="720">
        <v>-35500.919999999962</v>
      </c>
      <c r="AC25" s="720">
        <v>658381.66000000073</v>
      </c>
      <c r="AD25" s="720">
        <v>0</v>
      </c>
      <c r="AE25" s="720">
        <v>0</v>
      </c>
      <c r="AF25" s="720">
        <v>894882.38000000024</v>
      </c>
      <c r="AG25" s="720">
        <v>63392.089999999953</v>
      </c>
      <c r="AH25" s="720">
        <v>0</v>
      </c>
      <c r="AI25" s="720">
        <v>0</v>
      </c>
      <c r="AJ25" s="720">
        <v>0</v>
      </c>
      <c r="AK25" s="720">
        <v>19595.29</v>
      </c>
      <c r="AL25" s="720">
        <v>0</v>
      </c>
      <c r="AM25" s="720">
        <v>0</v>
      </c>
      <c r="AN25" s="720">
        <v>0</v>
      </c>
      <c r="AO25" s="720">
        <v>73306.229999999981</v>
      </c>
      <c r="AP25" s="720">
        <v>74230.259999999995</v>
      </c>
      <c r="AQ25" s="720">
        <v>6611.21</v>
      </c>
      <c r="AR25" s="720">
        <v>47423.870000000024</v>
      </c>
      <c r="AS25" s="720">
        <v>39.94</v>
      </c>
      <c r="AT25" s="720">
        <v>0</v>
      </c>
      <c r="AU25" s="720">
        <v>136603.18</v>
      </c>
      <c r="AV25" s="720">
        <v>12566.4</v>
      </c>
      <c r="AW25" s="720">
        <v>6104</v>
      </c>
      <c r="AX25" s="720">
        <v>332096.43000000005</v>
      </c>
      <c r="AY25" s="720">
        <v>496770.59999999957</v>
      </c>
      <c r="AZ25" s="720">
        <v>13387.38</v>
      </c>
      <c r="BA25" s="720">
        <v>129006.4400000001</v>
      </c>
      <c r="BB25" s="720">
        <v>207078</v>
      </c>
      <c r="BC25" s="720">
        <v>0</v>
      </c>
      <c r="BD25" s="720">
        <v>0</v>
      </c>
      <c r="BE25" s="720">
        <v>4742629.299999997</v>
      </c>
      <c r="BF25" s="720">
        <v>-864970.33000000031</v>
      </c>
      <c r="BG25" s="720">
        <v>-626361.88999999687</v>
      </c>
      <c r="BH25" s="720">
        <v>-1491332.2199999972</v>
      </c>
      <c r="BI25" s="720">
        <v>10300</v>
      </c>
      <c r="BJ25" s="720">
        <v>0</v>
      </c>
      <c r="BK25" s="720">
        <v>0</v>
      </c>
      <c r="BL25" s="720">
        <v>10300</v>
      </c>
      <c r="BM25" s="720">
        <v>0</v>
      </c>
      <c r="BN25" s="720">
        <v>0</v>
      </c>
      <c r="BO25" s="720">
        <v>0</v>
      </c>
      <c r="BP25" s="720">
        <v>0</v>
      </c>
      <c r="BQ25" s="720">
        <v>0</v>
      </c>
      <c r="BR25" s="720">
        <v>0</v>
      </c>
      <c r="BS25" s="720">
        <v>10300</v>
      </c>
      <c r="BT25" s="720">
        <v>10300</v>
      </c>
      <c r="BU25" s="720">
        <v>0</v>
      </c>
      <c r="BV25" s="720">
        <v>0</v>
      </c>
      <c r="BW25" s="720">
        <v>0</v>
      </c>
      <c r="BX25" s="720">
        <v>0</v>
      </c>
      <c r="BY25" s="720">
        <v>0</v>
      </c>
      <c r="BZ25" s="720">
        <v>0</v>
      </c>
      <c r="CA25" s="720">
        <v>0</v>
      </c>
      <c r="CB25" s="720">
        <v>0</v>
      </c>
      <c r="CC25" s="720">
        <v>0</v>
      </c>
      <c r="CD25" s="720">
        <v>-1491332.2199999972</v>
      </c>
      <c r="CE25" s="720">
        <v>0</v>
      </c>
      <c r="CF25" s="720">
        <v>10300</v>
      </c>
      <c r="CG25" s="720">
        <v>0</v>
      </c>
      <c r="CH25" s="720">
        <v>0</v>
      </c>
      <c r="CI25" s="720">
        <f t="shared" si="0"/>
        <v>-1481032.2199999972</v>
      </c>
      <c r="CJ25" s="720">
        <v>0</v>
      </c>
      <c r="CK25" s="720">
        <v>0</v>
      </c>
      <c r="CL25" s="720">
        <v>0</v>
      </c>
      <c r="CM25" s="720">
        <v>0</v>
      </c>
      <c r="CN25" s="720">
        <v>0</v>
      </c>
      <c r="CO25" s="720">
        <v>0</v>
      </c>
      <c r="CP25" s="720">
        <v>0</v>
      </c>
      <c r="CQ25" s="720">
        <v>0</v>
      </c>
      <c r="CR25" s="720">
        <v>0</v>
      </c>
      <c r="CS25" s="720">
        <v>0</v>
      </c>
      <c r="CT25" s="720">
        <v>0</v>
      </c>
      <c r="CU25" s="720">
        <v>0</v>
      </c>
      <c r="CV25" s="720">
        <v>0</v>
      </c>
      <c r="CW25" s="720">
        <v>0</v>
      </c>
      <c r="CX25" s="720"/>
      <c r="CY25" s="720"/>
      <c r="CZ25" s="720"/>
      <c r="DA25" s="720">
        <v>-1350893.7999999973</v>
      </c>
      <c r="DB25" s="720">
        <v>-1350893.7999999973</v>
      </c>
      <c r="DC25" s="720">
        <v>0</v>
      </c>
      <c r="DD25" s="720">
        <v>0</v>
      </c>
      <c r="DE25" s="720">
        <v>0</v>
      </c>
      <c r="DF25" s="720">
        <v>0</v>
      </c>
      <c r="DG25" s="720">
        <v>0</v>
      </c>
      <c r="DH25" s="720">
        <v>-130138.42000000001</v>
      </c>
      <c r="DI25" s="720">
        <v>0</v>
      </c>
      <c r="DJ25" s="720">
        <v>0</v>
      </c>
      <c r="DK25" s="720">
        <v>-130138.42000000001</v>
      </c>
      <c r="DL25" s="720">
        <v>0</v>
      </c>
      <c r="DM25" s="720">
        <v>0</v>
      </c>
      <c r="DN25" s="720">
        <v>0</v>
      </c>
      <c r="DO25" s="720">
        <v>0</v>
      </c>
      <c r="DP25" s="720">
        <v>0</v>
      </c>
      <c r="DQ25" s="721">
        <v>-2.7939677238464355E-9</v>
      </c>
      <c r="DR25" s="722">
        <v>3187810.069999997</v>
      </c>
      <c r="DS25" s="723">
        <v>1554819.23</v>
      </c>
      <c r="DT25" s="722">
        <v>496770.59999999957</v>
      </c>
      <c r="DU25" s="722">
        <v>53237.3</v>
      </c>
      <c r="DV25" s="722">
        <v>233</v>
      </c>
      <c r="DW25" s="722">
        <v>0</v>
      </c>
    </row>
    <row r="26" spans="1:127" s="104" customFormat="1">
      <c r="A26" s="717">
        <v>1025</v>
      </c>
      <c r="B26" s="718" t="s">
        <v>490</v>
      </c>
      <c r="C26" s="717">
        <v>1025</v>
      </c>
      <c r="D26" s="719" t="s">
        <v>6470</v>
      </c>
      <c r="E26" s="719" t="s">
        <v>786</v>
      </c>
      <c r="F26" s="719" t="s">
        <v>6</v>
      </c>
      <c r="G26" s="719" t="s">
        <v>921</v>
      </c>
      <c r="H26" s="720">
        <v>888288.8</v>
      </c>
      <c r="I26" s="720">
        <v>0</v>
      </c>
      <c r="J26" s="720">
        <v>75305.36</v>
      </c>
      <c r="K26" s="720">
        <v>0</v>
      </c>
      <c r="L26" s="720">
        <v>15654.56</v>
      </c>
      <c r="M26" s="720">
        <v>389013.44</v>
      </c>
      <c r="N26" s="720">
        <v>0</v>
      </c>
      <c r="O26" s="720">
        <v>7650</v>
      </c>
      <c r="P26" s="720">
        <v>9027.24</v>
      </c>
      <c r="Q26" s="720">
        <v>12</v>
      </c>
      <c r="R26" s="720">
        <v>0</v>
      </c>
      <c r="S26" s="720">
        <v>0</v>
      </c>
      <c r="T26" s="720">
        <v>30563.4</v>
      </c>
      <c r="U26" s="720">
        <v>0</v>
      </c>
      <c r="V26" s="720">
        <v>0</v>
      </c>
      <c r="W26" s="720">
        <v>0</v>
      </c>
      <c r="X26" s="720">
        <v>0</v>
      </c>
      <c r="Y26" s="720">
        <v>1415514.8</v>
      </c>
      <c r="Z26" s="720">
        <v>284968.90999999986</v>
      </c>
      <c r="AA26" s="720">
        <v>0</v>
      </c>
      <c r="AB26" s="720">
        <v>285662</v>
      </c>
      <c r="AC26" s="720">
        <v>20299.000000000116</v>
      </c>
      <c r="AD26" s="720">
        <v>85374</v>
      </c>
      <c r="AE26" s="720">
        <v>12888</v>
      </c>
      <c r="AF26" s="720">
        <v>0</v>
      </c>
      <c r="AG26" s="720">
        <v>596.9800000000123</v>
      </c>
      <c r="AH26" s="720">
        <v>8072.45</v>
      </c>
      <c r="AI26" s="720">
        <v>0</v>
      </c>
      <c r="AJ26" s="720">
        <v>0</v>
      </c>
      <c r="AK26" s="720">
        <v>6791.4799999999968</v>
      </c>
      <c r="AL26" s="720">
        <v>1494.88</v>
      </c>
      <c r="AM26" s="720">
        <v>225</v>
      </c>
      <c r="AN26" s="720">
        <v>4588.4699999999993</v>
      </c>
      <c r="AO26" s="720">
        <v>13766.66</v>
      </c>
      <c r="AP26" s="720">
        <v>0</v>
      </c>
      <c r="AQ26" s="720">
        <v>21099.61</v>
      </c>
      <c r="AR26" s="720">
        <v>48899.26</v>
      </c>
      <c r="AS26" s="720">
        <v>14322.95</v>
      </c>
      <c r="AT26" s="720">
        <v>0</v>
      </c>
      <c r="AU26" s="720">
        <v>4096.3500000000167</v>
      </c>
      <c r="AV26" s="720">
        <v>3291.75</v>
      </c>
      <c r="AW26" s="720">
        <v>0</v>
      </c>
      <c r="AX26" s="720">
        <v>7740.32</v>
      </c>
      <c r="AY26" s="720">
        <v>0</v>
      </c>
      <c r="AZ26" s="720">
        <v>106064.46</v>
      </c>
      <c r="BA26" s="720">
        <v>283025.34000000008</v>
      </c>
      <c r="BB26" s="720">
        <v>0</v>
      </c>
      <c r="BC26" s="720">
        <v>0</v>
      </c>
      <c r="BD26" s="720">
        <v>0</v>
      </c>
      <c r="BE26" s="720">
        <v>1213267.8699999999</v>
      </c>
      <c r="BF26" s="720">
        <v>434464.59000000014</v>
      </c>
      <c r="BG26" s="720">
        <v>202246.93000000017</v>
      </c>
      <c r="BH26" s="720">
        <v>636711.52000000025</v>
      </c>
      <c r="BI26" s="720">
        <v>4803.25</v>
      </c>
      <c r="BJ26" s="720">
        <v>0</v>
      </c>
      <c r="BK26" s="720">
        <v>0</v>
      </c>
      <c r="BL26" s="720">
        <v>4803.25</v>
      </c>
      <c r="BM26" s="720">
        <v>0</v>
      </c>
      <c r="BN26" s="720">
        <v>0</v>
      </c>
      <c r="BO26" s="720">
        <v>0</v>
      </c>
      <c r="BP26" s="720">
        <v>3390</v>
      </c>
      <c r="BQ26" s="720">
        <v>3390</v>
      </c>
      <c r="BR26" s="720">
        <v>26263</v>
      </c>
      <c r="BS26" s="720">
        <v>1413.25</v>
      </c>
      <c r="BT26" s="720">
        <v>27676.25</v>
      </c>
      <c r="BU26" s="720">
        <v>0</v>
      </c>
      <c r="BV26" s="720">
        <v>0</v>
      </c>
      <c r="BW26" s="720">
        <v>0</v>
      </c>
      <c r="BX26" s="720">
        <v>0</v>
      </c>
      <c r="BY26" s="720">
        <v>0</v>
      </c>
      <c r="BZ26" s="720">
        <v>0</v>
      </c>
      <c r="CA26" s="720">
        <v>0</v>
      </c>
      <c r="CB26" s="720">
        <v>0</v>
      </c>
      <c r="CC26" s="720">
        <v>0</v>
      </c>
      <c r="CD26" s="720">
        <v>636711.52000000025</v>
      </c>
      <c r="CE26" s="720">
        <v>0</v>
      </c>
      <c r="CF26" s="720">
        <v>27676.25</v>
      </c>
      <c r="CG26" s="720">
        <v>0</v>
      </c>
      <c r="CH26" s="720">
        <v>0</v>
      </c>
      <c r="CI26" s="720">
        <f t="shared" si="0"/>
        <v>664387.77000000025</v>
      </c>
      <c r="CJ26" s="720">
        <v>659042.91</v>
      </c>
      <c r="CK26" s="720">
        <v>0</v>
      </c>
      <c r="CL26" s="720">
        <v>0</v>
      </c>
      <c r="CM26" s="720">
        <v>659042.91</v>
      </c>
      <c r="CN26" s="720">
        <v>0</v>
      </c>
      <c r="CO26" s="720">
        <v>0</v>
      </c>
      <c r="CP26" s="720">
        <v>0</v>
      </c>
      <c r="CQ26" s="720">
        <v>0</v>
      </c>
      <c r="CR26" s="720">
        <v>-5309.37</v>
      </c>
      <c r="CS26" s="720">
        <v>653733.54</v>
      </c>
      <c r="CT26" s="720">
        <v>0</v>
      </c>
      <c r="CU26" s="720">
        <v>0</v>
      </c>
      <c r="CV26" s="720">
        <v>0</v>
      </c>
      <c r="CW26" s="720">
        <v>0</v>
      </c>
      <c r="CX26" s="720"/>
      <c r="CY26" s="720"/>
      <c r="CZ26" s="720"/>
      <c r="DA26" s="720">
        <v>0</v>
      </c>
      <c r="DB26" s="720">
        <v>0</v>
      </c>
      <c r="DC26" s="720">
        <v>1902</v>
      </c>
      <c r="DD26" s="720">
        <v>8752.24</v>
      </c>
      <c r="DE26" s="720">
        <v>0</v>
      </c>
      <c r="DF26" s="720">
        <v>0</v>
      </c>
      <c r="DG26" s="720">
        <v>0</v>
      </c>
      <c r="DH26" s="720">
        <v>0</v>
      </c>
      <c r="DI26" s="720">
        <v>0</v>
      </c>
      <c r="DJ26" s="720">
        <v>0</v>
      </c>
      <c r="DK26" s="720">
        <v>10654.24</v>
      </c>
      <c r="DL26" s="720">
        <v>0</v>
      </c>
      <c r="DM26" s="720">
        <v>0</v>
      </c>
      <c r="DN26" s="720">
        <v>0</v>
      </c>
      <c r="DO26" s="720">
        <v>0</v>
      </c>
      <c r="DP26" s="720">
        <v>0</v>
      </c>
      <c r="DQ26" s="721">
        <v>-1.0000000009313226E-2</v>
      </c>
      <c r="DR26" s="722">
        <v>689788.89</v>
      </c>
      <c r="DS26" s="723">
        <v>523478.97999999986</v>
      </c>
      <c r="DT26" s="722">
        <v>0</v>
      </c>
      <c r="DU26" s="722">
        <v>47252.639999999999</v>
      </c>
      <c r="DV26" s="722">
        <v>0</v>
      </c>
      <c r="DW26" s="722">
        <v>0</v>
      </c>
    </row>
    <row r="27" spans="1:127" s="104" customFormat="1">
      <c r="A27" s="717">
        <v>2402</v>
      </c>
      <c r="B27" s="718" t="s">
        <v>369</v>
      </c>
      <c r="C27" s="717">
        <v>2402</v>
      </c>
      <c r="D27" s="719" t="s">
        <v>6470</v>
      </c>
      <c r="E27" s="719" t="s">
        <v>341</v>
      </c>
      <c r="F27" s="719" t="s">
        <v>6</v>
      </c>
      <c r="G27" s="719" t="s">
        <v>921</v>
      </c>
      <c r="H27" s="720">
        <v>1713533.57</v>
      </c>
      <c r="I27" s="720">
        <v>0</v>
      </c>
      <c r="J27" s="720">
        <v>428601.02</v>
      </c>
      <c r="K27" s="720">
        <v>0</v>
      </c>
      <c r="L27" s="720">
        <v>88480</v>
      </c>
      <c r="M27" s="720">
        <v>400</v>
      </c>
      <c r="N27" s="720">
        <v>0</v>
      </c>
      <c r="O27" s="720">
        <v>1020</v>
      </c>
      <c r="P27" s="720">
        <v>58443.519999999997</v>
      </c>
      <c r="Q27" s="720">
        <v>2673.63</v>
      </c>
      <c r="R27" s="720">
        <v>0</v>
      </c>
      <c r="S27" s="720">
        <v>0</v>
      </c>
      <c r="T27" s="720">
        <v>4853.1000000000004</v>
      </c>
      <c r="U27" s="720">
        <v>0</v>
      </c>
      <c r="V27" s="720">
        <v>0</v>
      </c>
      <c r="W27" s="720">
        <v>901.25</v>
      </c>
      <c r="X27" s="720">
        <v>133335</v>
      </c>
      <c r="Y27" s="720">
        <v>2432241.09</v>
      </c>
      <c r="Z27" s="720">
        <v>1269617.3400000001</v>
      </c>
      <c r="AA27" s="720">
        <v>0</v>
      </c>
      <c r="AB27" s="720">
        <v>590423.64</v>
      </c>
      <c r="AC27" s="720">
        <v>21869.68</v>
      </c>
      <c r="AD27" s="720">
        <v>85371.24</v>
      </c>
      <c r="AE27" s="720">
        <v>0</v>
      </c>
      <c r="AF27" s="720">
        <v>69395.37</v>
      </c>
      <c r="AG27" s="720">
        <v>607</v>
      </c>
      <c r="AH27" s="720">
        <v>3880</v>
      </c>
      <c r="AI27" s="720">
        <v>0</v>
      </c>
      <c r="AJ27" s="720">
        <v>0</v>
      </c>
      <c r="AK27" s="720">
        <v>10492.69</v>
      </c>
      <c r="AL27" s="720">
        <v>0</v>
      </c>
      <c r="AM27" s="720">
        <v>40965.360000000001</v>
      </c>
      <c r="AN27" s="720">
        <v>6506.83</v>
      </c>
      <c r="AO27" s="720">
        <v>29676.89</v>
      </c>
      <c r="AP27" s="720">
        <v>18078.900000000001</v>
      </c>
      <c r="AQ27" s="720">
        <v>7448.17</v>
      </c>
      <c r="AR27" s="720">
        <v>30239.21</v>
      </c>
      <c r="AS27" s="720">
        <v>19.8</v>
      </c>
      <c r="AT27" s="720">
        <v>0</v>
      </c>
      <c r="AU27" s="720">
        <v>27525.62</v>
      </c>
      <c r="AV27" s="720">
        <v>5139.75</v>
      </c>
      <c r="AW27" s="720">
        <v>0</v>
      </c>
      <c r="AX27" s="720">
        <v>118935.44</v>
      </c>
      <c r="AY27" s="720">
        <v>96631.13</v>
      </c>
      <c r="AZ27" s="720">
        <v>7019.6</v>
      </c>
      <c r="BA27" s="720">
        <v>137818.1</v>
      </c>
      <c r="BB27" s="720">
        <v>0</v>
      </c>
      <c r="BC27" s="720">
        <v>7470.85</v>
      </c>
      <c r="BD27" s="720">
        <v>0</v>
      </c>
      <c r="BE27" s="720">
        <v>2585132.61</v>
      </c>
      <c r="BF27" s="720">
        <v>66139.939999999769</v>
      </c>
      <c r="BG27" s="720">
        <v>-152891.52000000002</v>
      </c>
      <c r="BH27" s="720">
        <v>-86751.580000000249</v>
      </c>
      <c r="BI27" s="720">
        <v>7438</v>
      </c>
      <c r="BJ27" s="720">
        <v>0</v>
      </c>
      <c r="BK27" s="720">
        <v>0</v>
      </c>
      <c r="BL27" s="720">
        <v>7438</v>
      </c>
      <c r="BM27" s="720">
        <v>0</v>
      </c>
      <c r="BN27" s="720">
        <v>0</v>
      </c>
      <c r="BO27" s="720">
        <v>0</v>
      </c>
      <c r="BP27" s="720">
        <v>0</v>
      </c>
      <c r="BQ27" s="720">
        <v>0</v>
      </c>
      <c r="BR27" s="720">
        <v>48856.36</v>
      </c>
      <c r="BS27" s="720">
        <v>7438</v>
      </c>
      <c r="BT27" s="720">
        <v>56294.36</v>
      </c>
      <c r="BU27" s="720">
        <v>0</v>
      </c>
      <c r="BV27" s="720">
        <v>0</v>
      </c>
      <c r="BW27" s="720">
        <v>0</v>
      </c>
      <c r="BX27" s="720">
        <v>0</v>
      </c>
      <c r="BY27" s="720">
        <v>0</v>
      </c>
      <c r="BZ27" s="720">
        <v>0</v>
      </c>
      <c r="CA27" s="720">
        <v>0</v>
      </c>
      <c r="CB27" s="720">
        <v>0</v>
      </c>
      <c r="CC27" s="720">
        <v>0</v>
      </c>
      <c r="CD27" s="720">
        <v>-86751.580000000249</v>
      </c>
      <c r="CE27" s="720">
        <v>0</v>
      </c>
      <c r="CF27" s="720">
        <v>56294.36</v>
      </c>
      <c r="CG27" s="720">
        <v>0</v>
      </c>
      <c r="CH27" s="720">
        <v>0</v>
      </c>
      <c r="CI27" s="720">
        <f t="shared" si="0"/>
        <v>-30457.220000000249</v>
      </c>
      <c r="CJ27" s="720">
        <v>238664.38</v>
      </c>
      <c r="CK27" s="720">
        <v>0</v>
      </c>
      <c r="CL27" s="720">
        <v>40</v>
      </c>
      <c r="CM27" s="720">
        <v>238704.38</v>
      </c>
      <c r="CN27" s="720">
        <v>0</v>
      </c>
      <c r="CO27" s="720">
        <v>0</v>
      </c>
      <c r="CP27" s="720">
        <v>2874.41</v>
      </c>
      <c r="CQ27" s="720">
        <v>5472.53</v>
      </c>
      <c r="CR27" s="720">
        <v>0</v>
      </c>
      <c r="CS27" s="720">
        <v>247051.32</v>
      </c>
      <c r="CT27" s="720">
        <v>220.99</v>
      </c>
      <c r="CU27" s="720">
        <v>0</v>
      </c>
      <c r="CV27" s="720">
        <v>0</v>
      </c>
      <c r="CW27" s="720">
        <v>220.99</v>
      </c>
      <c r="CX27" s="720"/>
      <c r="CY27" s="720"/>
      <c r="CZ27" s="720"/>
      <c r="DA27" s="720">
        <v>0</v>
      </c>
      <c r="DB27" s="720">
        <v>220.99</v>
      </c>
      <c r="DC27" s="720">
        <v>0</v>
      </c>
      <c r="DD27" s="720">
        <v>0</v>
      </c>
      <c r="DE27" s="720">
        <v>0</v>
      </c>
      <c r="DF27" s="720">
        <v>0</v>
      </c>
      <c r="DG27" s="720">
        <v>-12080.82</v>
      </c>
      <c r="DH27" s="720">
        <v>0</v>
      </c>
      <c r="DI27" s="720">
        <v>0</v>
      </c>
      <c r="DJ27" s="720">
        <v>0</v>
      </c>
      <c r="DK27" s="720">
        <v>-12080.82</v>
      </c>
      <c r="DL27" s="720">
        <v>45037.08</v>
      </c>
      <c r="DM27" s="720">
        <v>0</v>
      </c>
      <c r="DN27" s="720">
        <v>-3564.33</v>
      </c>
      <c r="DO27" s="720">
        <v>-307121.13</v>
      </c>
      <c r="DP27" s="720">
        <v>0</v>
      </c>
      <c r="DQ27" s="721">
        <v>-0.32999999998719431</v>
      </c>
      <c r="DR27" s="722">
        <v>2037284.27</v>
      </c>
      <c r="DS27" s="723">
        <v>547848.33999999985</v>
      </c>
      <c r="DT27" s="722">
        <v>96631.13</v>
      </c>
      <c r="DU27" s="722">
        <v>66990.25</v>
      </c>
      <c r="DV27" s="722">
        <v>0</v>
      </c>
      <c r="DW27" s="722">
        <v>-265648.38</v>
      </c>
    </row>
    <row r="28" spans="1:127" s="104" customFormat="1">
      <c r="A28" s="717">
        <v>2401</v>
      </c>
      <c r="B28" s="718" t="s">
        <v>370</v>
      </c>
      <c r="C28" s="717">
        <v>2401</v>
      </c>
      <c r="D28" s="719" t="s">
        <v>6470</v>
      </c>
      <c r="E28" s="719" t="s">
        <v>341</v>
      </c>
      <c r="F28" s="719" t="s">
        <v>6</v>
      </c>
      <c r="G28" s="719" t="s">
        <v>921</v>
      </c>
      <c r="H28" s="720">
        <v>1872674</v>
      </c>
      <c r="I28" s="720">
        <v>0</v>
      </c>
      <c r="J28" s="720">
        <v>112222.09</v>
      </c>
      <c r="K28" s="720">
        <v>0</v>
      </c>
      <c r="L28" s="720">
        <v>101550</v>
      </c>
      <c r="M28" s="720">
        <v>600</v>
      </c>
      <c r="N28" s="720">
        <v>0</v>
      </c>
      <c r="O28" s="720">
        <v>7380</v>
      </c>
      <c r="P28" s="720">
        <v>389613.93</v>
      </c>
      <c r="Q28" s="720">
        <v>0</v>
      </c>
      <c r="R28" s="720">
        <v>0</v>
      </c>
      <c r="S28" s="720">
        <v>0</v>
      </c>
      <c r="T28" s="720">
        <v>58270.31</v>
      </c>
      <c r="U28" s="720">
        <v>0</v>
      </c>
      <c r="V28" s="720">
        <v>0</v>
      </c>
      <c r="W28" s="720">
        <v>3048.75</v>
      </c>
      <c r="X28" s="720">
        <v>19806</v>
      </c>
      <c r="Y28" s="720">
        <v>2565165.08</v>
      </c>
      <c r="Z28" s="720">
        <v>1331201.45</v>
      </c>
      <c r="AA28" s="720">
        <v>0</v>
      </c>
      <c r="AB28" s="720">
        <v>508362.5</v>
      </c>
      <c r="AC28" s="720">
        <v>25873.27</v>
      </c>
      <c r="AD28" s="720">
        <v>92412.01</v>
      </c>
      <c r="AE28" s="720">
        <v>0</v>
      </c>
      <c r="AF28" s="720">
        <v>57087.19</v>
      </c>
      <c r="AG28" s="720">
        <v>3194.3</v>
      </c>
      <c r="AH28" s="720">
        <v>7063</v>
      </c>
      <c r="AI28" s="720">
        <v>0</v>
      </c>
      <c r="AJ28" s="720">
        <v>0</v>
      </c>
      <c r="AK28" s="720">
        <v>20716.830000000002</v>
      </c>
      <c r="AL28" s="720">
        <v>2071.8000000000002</v>
      </c>
      <c r="AM28" s="720">
        <v>53146.2</v>
      </c>
      <c r="AN28" s="720">
        <v>12638.29</v>
      </c>
      <c r="AO28" s="720">
        <v>73891.39</v>
      </c>
      <c r="AP28" s="720">
        <v>21049</v>
      </c>
      <c r="AQ28" s="720">
        <v>13579.77</v>
      </c>
      <c r="AR28" s="720">
        <v>109148.09</v>
      </c>
      <c r="AS28" s="720">
        <v>0</v>
      </c>
      <c r="AT28" s="720">
        <v>0</v>
      </c>
      <c r="AU28" s="720">
        <v>11335.07</v>
      </c>
      <c r="AV28" s="720">
        <v>9471</v>
      </c>
      <c r="AW28" s="720">
        <v>0</v>
      </c>
      <c r="AX28" s="720">
        <v>14845.36</v>
      </c>
      <c r="AY28" s="720">
        <v>83551.02</v>
      </c>
      <c r="AZ28" s="720">
        <v>9526.6</v>
      </c>
      <c r="BA28" s="720">
        <v>142611.01999999999</v>
      </c>
      <c r="BB28" s="720">
        <v>0</v>
      </c>
      <c r="BC28" s="720">
        <v>7431.49</v>
      </c>
      <c r="BD28" s="720">
        <v>0</v>
      </c>
      <c r="BE28" s="720">
        <v>2610206.6500000004</v>
      </c>
      <c r="BF28" s="720">
        <v>66914.750000000291</v>
      </c>
      <c r="BG28" s="720">
        <v>-45041.570000000298</v>
      </c>
      <c r="BH28" s="720">
        <v>21873.179999999993</v>
      </c>
      <c r="BI28" s="720">
        <v>8275</v>
      </c>
      <c r="BJ28" s="720">
        <v>0</v>
      </c>
      <c r="BK28" s="720">
        <v>0</v>
      </c>
      <c r="BL28" s="720">
        <v>8275</v>
      </c>
      <c r="BM28" s="720">
        <v>0</v>
      </c>
      <c r="BN28" s="720">
        <v>0</v>
      </c>
      <c r="BO28" s="720">
        <v>0</v>
      </c>
      <c r="BP28" s="720">
        <v>0</v>
      </c>
      <c r="BQ28" s="720">
        <v>0</v>
      </c>
      <c r="BR28" s="720">
        <v>50679.69</v>
      </c>
      <c r="BS28" s="720">
        <v>8275</v>
      </c>
      <c r="BT28" s="720">
        <v>58954.69</v>
      </c>
      <c r="BU28" s="720">
        <v>0</v>
      </c>
      <c r="BV28" s="720">
        <v>0</v>
      </c>
      <c r="BW28" s="720">
        <v>0</v>
      </c>
      <c r="BX28" s="720">
        <v>0</v>
      </c>
      <c r="BY28" s="720">
        <v>0</v>
      </c>
      <c r="BZ28" s="720">
        <v>0</v>
      </c>
      <c r="CA28" s="720">
        <v>0</v>
      </c>
      <c r="CB28" s="720">
        <v>0</v>
      </c>
      <c r="CC28" s="720">
        <v>0</v>
      </c>
      <c r="CD28" s="720">
        <v>21873.179999999993</v>
      </c>
      <c r="CE28" s="720">
        <v>0</v>
      </c>
      <c r="CF28" s="720">
        <v>58954.69</v>
      </c>
      <c r="CG28" s="720">
        <v>0</v>
      </c>
      <c r="CH28" s="720">
        <v>0</v>
      </c>
      <c r="CI28" s="720">
        <f t="shared" si="0"/>
        <v>80827.87</v>
      </c>
      <c r="CJ28" s="720">
        <v>231374.97</v>
      </c>
      <c r="CK28" s="720">
        <v>0</v>
      </c>
      <c r="CL28" s="720">
        <v>0</v>
      </c>
      <c r="CM28" s="720">
        <v>231374.97</v>
      </c>
      <c r="CN28" s="720">
        <v>0</v>
      </c>
      <c r="CO28" s="720">
        <v>0</v>
      </c>
      <c r="CP28" s="720">
        <v>5691.32</v>
      </c>
      <c r="CQ28" s="720">
        <v>36309.82</v>
      </c>
      <c r="CR28" s="720">
        <v>0</v>
      </c>
      <c r="CS28" s="720">
        <v>273376.11</v>
      </c>
      <c r="CT28" s="720">
        <v>0</v>
      </c>
      <c r="CU28" s="720">
        <v>0</v>
      </c>
      <c r="CV28" s="720">
        <v>0</v>
      </c>
      <c r="CW28" s="720">
        <v>0</v>
      </c>
      <c r="CX28" s="720"/>
      <c r="CY28" s="720"/>
      <c r="CZ28" s="720"/>
      <c r="DA28" s="720">
        <v>0</v>
      </c>
      <c r="DB28" s="720">
        <v>0</v>
      </c>
      <c r="DC28" s="720">
        <v>0</v>
      </c>
      <c r="DD28" s="720">
        <v>0</v>
      </c>
      <c r="DE28" s="720">
        <v>0</v>
      </c>
      <c r="DF28" s="720">
        <v>0</v>
      </c>
      <c r="DG28" s="720">
        <v>-13020.02</v>
      </c>
      <c r="DH28" s="720">
        <v>-152.65</v>
      </c>
      <c r="DI28" s="720">
        <v>0</v>
      </c>
      <c r="DJ28" s="720">
        <v>0</v>
      </c>
      <c r="DK28" s="720">
        <v>-13172.67</v>
      </c>
      <c r="DL28" s="720">
        <v>1225</v>
      </c>
      <c r="DM28" s="720">
        <v>0</v>
      </c>
      <c r="DN28" s="720">
        <v>0</v>
      </c>
      <c r="DO28" s="720">
        <v>-180600.5</v>
      </c>
      <c r="DP28" s="720">
        <v>0</v>
      </c>
      <c r="DQ28" s="721"/>
      <c r="DR28" s="722">
        <v>2018130.72</v>
      </c>
      <c r="DS28" s="723">
        <v>592075.9300000004</v>
      </c>
      <c r="DT28" s="722">
        <v>83551.02</v>
      </c>
      <c r="DU28" s="722">
        <v>455264.24</v>
      </c>
      <c r="DV28" s="722">
        <v>0</v>
      </c>
      <c r="DW28" s="722">
        <v>-179375.5</v>
      </c>
    </row>
    <row r="29" spans="1:127" s="104" customFormat="1">
      <c r="A29" s="717">
        <v>1001</v>
      </c>
      <c r="B29" s="718" t="s">
        <v>431</v>
      </c>
      <c r="C29" s="717">
        <v>1001</v>
      </c>
      <c r="D29" s="719" t="s">
        <v>6470</v>
      </c>
      <c r="E29" s="719" t="s">
        <v>786</v>
      </c>
      <c r="F29" s="719" t="s">
        <v>6</v>
      </c>
      <c r="G29" s="719" t="s">
        <v>924</v>
      </c>
      <c r="H29" s="720">
        <v>576765.76</v>
      </c>
      <c r="I29" s="720">
        <v>0</v>
      </c>
      <c r="J29" s="720">
        <v>1820</v>
      </c>
      <c r="K29" s="720">
        <v>0</v>
      </c>
      <c r="L29" s="720">
        <v>0</v>
      </c>
      <c r="M29" s="720">
        <v>571.29</v>
      </c>
      <c r="N29" s="720">
        <v>0</v>
      </c>
      <c r="O29" s="720">
        <v>0</v>
      </c>
      <c r="P29" s="720">
        <v>0</v>
      </c>
      <c r="Q29" s="720">
        <v>0</v>
      </c>
      <c r="R29" s="720">
        <v>0</v>
      </c>
      <c r="S29" s="720">
        <v>0</v>
      </c>
      <c r="T29" s="720">
        <v>7877.2399999999989</v>
      </c>
      <c r="U29" s="720">
        <v>28500</v>
      </c>
      <c r="V29" s="720">
        <v>0</v>
      </c>
      <c r="W29" s="720">
        <v>0</v>
      </c>
      <c r="X29" s="720">
        <v>0</v>
      </c>
      <c r="Y29" s="720">
        <v>615534.29</v>
      </c>
      <c r="Z29" s="720">
        <v>319710.82999999996</v>
      </c>
      <c r="AA29" s="720"/>
      <c r="AB29" s="720"/>
      <c r="AC29" s="720">
        <v>135384.35999999999</v>
      </c>
      <c r="AD29" s="720">
        <v>0</v>
      </c>
      <c r="AE29" s="720">
        <v>0</v>
      </c>
      <c r="AF29" s="720">
        <v>104025.70999999999</v>
      </c>
      <c r="AG29" s="720">
        <v>9281.2999999999993</v>
      </c>
      <c r="AH29" s="720">
        <v>225</v>
      </c>
      <c r="AI29" s="720">
        <v>0</v>
      </c>
      <c r="AJ29" s="720">
        <v>0</v>
      </c>
      <c r="AK29" s="720">
        <v>8721.76</v>
      </c>
      <c r="AL29" s="720">
        <v>0</v>
      </c>
      <c r="AM29" s="720">
        <v>1702.77</v>
      </c>
      <c r="AN29" s="720">
        <v>0</v>
      </c>
      <c r="AO29" s="720">
        <v>23939.7</v>
      </c>
      <c r="AP29" s="720">
        <v>0</v>
      </c>
      <c r="AQ29" s="720">
        <v>25031.53</v>
      </c>
      <c r="AR29" s="720">
        <v>97153.96</v>
      </c>
      <c r="AS29" s="720">
        <v>9844.2999999999993</v>
      </c>
      <c r="AT29" s="720">
        <v>0</v>
      </c>
      <c r="AU29" s="720">
        <v>4186.9600000000009</v>
      </c>
      <c r="AV29" s="720">
        <v>3291.75</v>
      </c>
      <c r="AW29" s="720">
        <v>0</v>
      </c>
      <c r="AX29" s="720">
        <v>28.99</v>
      </c>
      <c r="AY29" s="720">
        <v>5767.73</v>
      </c>
      <c r="AZ29" s="720">
        <v>0</v>
      </c>
      <c r="BA29" s="720">
        <v>33136.18</v>
      </c>
      <c r="BB29" s="720">
        <v>0</v>
      </c>
      <c r="BC29" s="720">
        <v>0</v>
      </c>
      <c r="BD29" s="720">
        <v>0</v>
      </c>
      <c r="BE29" s="720">
        <v>781432.83</v>
      </c>
      <c r="BF29" s="720">
        <v>-46063.009999999995</v>
      </c>
      <c r="BG29" s="720">
        <v>-165898.53999999992</v>
      </c>
      <c r="BH29" s="720">
        <v>-211961.54999999993</v>
      </c>
      <c r="BI29" s="720">
        <v>4762.75</v>
      </c>
      <c r="BJ29" s="720">
        <v>0</v>
      </c>
      <c r="BK29" s="720">
        <v>0</v>
      </c>
      <c r="BL29" s="720">
        <v>4762.75</v>
      </c>
      <c r="BM29" s="720">
        <v>0</v>
      </c>
      <c r="BN29" s="720">
        <v>0</v>
      </c>
      <c r="BO29" s="720">
        <v>0</v>
      </c>
      <c r="BP29" s="720">
        <v>0</v>
      </c>
      <c r="BQ29" s="720">
        <v>0</v>
      </c>
      <c r="BR29" s="720">
        <v>13073.999999999993</v>
      </c>
      <c r="BS29" s="720">
        <v>4762.75</v>
      </c>
      <c r="BT29" s="720">
        <v>17836.749999999993</v>
      </c>
      <c r="BU29" s="720">
        <v>0</v>
      </c>
      <c r="BV29" s="720">
        <v>0</v>
      </c>
      <c r="BW29" s="720">
        <v>0</v>
      </c>
      <c r="BX29" s="720">
        <v>0</v>
      </c>
      <c r="BY29" s="720">
        <v>0</v>
      </c>
      <c r="BZ29" s="720">
        <v>0</v>
      </c>
      <c r="CA29" s="720">
        <v>0</v>
      </c>
      <c r="CB29" s="720">
        <v>0</v>
      </c>
      <c r="CC29" s="720">
        <v>0</v>
      </c>
      <c r="CD29" s="720"/>
      <c r="CE29" s="720">
        <v>-211961.54999999993</v>
      </c>
      <c r="CF29" s="720">
        <v>17836.75</v>
      </c>
      <c r="CG29" s="720">
        <v>0</v>
      </c>
      <c r="CH29" s="720">
        <v>0</v>
      </c>
      <c r="CI29" s="720">
        <v>-194124.79999999993</v>
      </c>
      <c r="CJ29" s="720">
        <v>0</v>
      </c>
      <c r="CK29" s="720">
        <v>0</v>
      </c>
      <c r="CL29" s="720">
        <v>0</v>
      </c>
      <c r="CM29" s="720">
        <v>0</v>
      </c>
      <c r="CN29" s="720">
        <v>0</v>
      </c>
      <c r="CO29" s="720">
        <v>0</v>
      </c>
      <c r="CP29" s="720">
        <v>0</v>
      </c>
      <c r="CQ29" s="720">
        <v>0</v>
      </c>
      <c r="CR29" s="720">
        <v>0</v>
      </c>
      <c r="CS29" s="720">
        <v>0</v>
      </c>
      <c r="CT29" s="720">
        <v>0</v>
      </c>
      <c r="CU29" s="720">
        <v>0</v>
      </c>
      <c r="CV29" s="720">
        <v>0</v>
      </c>
      <c r="CW29" s="720">
        <v>0</v>
      </c>
      <c r="CX29" s="720"/>
      <c r="CY29" s="720"/>
      <c r="CZ29" s="720"/>
      <c r="DA29" s="720">
        <v>-194124.41999999993</v>
      </c>
      <c r="DB29" s="720">
        <v>-33138.419999999911</v>
      </c>
      <c r="DC29" s="720">
        <v>0</v>
      </c>
      <c r="DD29" s="720">
        <v>0</v>
      </c>
      <c r="DE29" s="720">
        <v>0</v>
      </c>
      <c r="DF29" s="720">
        <v>0</v>
      </c>
      <c r="DG29" s="720">
        <v>0</v>
      </c>
      <c r="DH29" s="720">
        <v>0</v>
      </c>
      <c r="DI29" s="720">
        <v>0</v>
      </c>
      <c r="DJ29" s="720">
        <v>0</v>
      </c>
      <c r="DK29" s="720">
        <v>0</v>
      </c>
      <c r="DL29" s="720">
        <v>0</v>
      </c>
      <c r="DM29" s="720">
        <v>0</v>
      </c>
      <c r="DN29" s="720">
        <v>0</v>
      </c>
      <c r="DO29" s="720">
        <v>0</v>
      </c>
      <c r="DP29" s="720">
        <v>0</v>
      </c>
      <c r="DQ29" s="721">
        <v>-8.7311491370201111E-11</v>
      </c>
      <c r="DR29" s="722">
        <v>365371.46999999991</v>
      </c>
      <c r="DS29" s="723">
        <v>213030.63000000006</v>
      </c>
      <c r="DT29" s="722">
        <v>14828.77</v>
      </c>
      <c r="DU29" s="722">
        <v>-34167.11</v>
      </c>
      <c r="DV29" s="722">
        <v>28500</v>
      </c>
      <c r="DW29" s="722">
        <v>0</v>
      </c>
    </row>
    <row r="30" spans="1:127" s="104" customFormat="1">
      <c r="A30" s="717">
        <v>4115</v>
      </c>
      <c r="B30" s="718" t="s">
        <v>371</v>
      </c>
      <c r="C30" s="717">
        <v>4115</v>
      </c>
      <c r="D30" s="719" t="s">
        <v>6470</v>
      </c>
      <c r="E30" s="719" t="s">
        <v>340</v>
      </c>
      <c r="F30" s="719" t="s">
        <v>6</v>
      </c>
      <c r="G30" s="719" t="s">
        <v>921</v>
      </c>
      <c r="H30" s="720">
        <v>5454653.3600000003</v>
      </c>
      <c r="I30" s="720">
        <v>2222384.23</v>
      </c>
      <c r="J30" s="720">
        <v>258794.56</v>
      </c>
      <c r="K30" s="720">
        <v>0</v>
      </c>
      <c r="L30" s="720">
        <v>328650</v>
      </c>
      <c r="M30" s="720">
        <v>4970.79</v>
      </c>
      <c r="N30" s="720">
        <v>480</v>
      </c>
      <c r="O30" s="720">
        <v>28155.16</v>
      </c>
      <c r="P30" s="720">
        <v>124237.43</v>
      </c>
      <c r="Q30" s="720">
        <v>96830.54</v>
      </c>
      <c r="R30" s="720">
        <v>0</v>
      </c>
      <c r="S30" s="720">
        <v>0</v>
      </c>
      <c r="T30" s="720">
        <v>35755.81</v>
      </c>
      <c r="U30" s="720">
        <v>0</v>
      </c>
      <c r="V30" s="720">
        <v>0</v>
      </c>
      <c r="W30" s="720">
        <v>21103.13</v>
      </c>
      <c r="X30" s="720">
        <v>0</v>
      </c>
      <c r="Y30" s="720">
        <v>8576015.0099999998</v>
      </c>
      <c r="Z30" s="720">
        <v>4362651.16</v>
      </c>
      <c r="AA30" s="720">
        <v>0</v>
      </c>
      <c r="AB30" s="720">
        <v>843762.33</v>
      </c>
      <c r="AC30" s="720">
        <v>111366.58</v>
      </c>
      <c r="AD30" s="720">
        <v>900644.54</v>
      </c>
      <c r="AE30" s="720">
        <v>0</v>
      </c>
      <c r="AF30" s="720">
        <v>113427.43</v>
      </c>
      <c r="AG30" s="720">
        <v>46033.52</v>
      </c>
      <c r="AH30" s="720">
        <v>22977.22</v>
      </c>
      <c r="AI30" s="720">
        <v>0</v>
      </c>
      <c r="AJ30" s="720">
        <v>0</v>
      </c>
      <c r="AK30" s="720">
        <v>128497.32999999999</v>
      </c>
      <c r="AL30" s="720">
        <v>5902</v>
      </c>
      <c r="AM30" s="720">
        <v>163321.94</v>
      </c>
      <c r="AN30" s="720">
        <v>13335.5</v>
      </c>
      <c r="AO30" s="720">
        <v>222088.11</v>
      </c>
      <c r="AP30" s="720">
        <v>80286.86</v>
      </c>
      <c r="AQ30" s="720">
        <v>34213.56</v>
      </c>
      <c r="AR30" s="720">
        <v>252145.6</v>
      </c>
      <c r="AS30" s="720">
        <v>68867.83</v>
      </c>
      <c r="AT30" s="720">
        <v>148075.66999999998</v>
      </c>
      <c r="AU30" s="720">
        <v>114946.81</v>
      </c>
      <c r="AV30" s="720">
        <v>19395.650000000001</v>
      </c>
      <c r="AW30" s="720">
        <v>0</v>
      </c>
      <c r="AX30" s="720">
        <v>306115.89</v>
      </c>
      <c r="AY30" s="720">
        <v>171410.44</v>
      </c>
      <c r="AZ30" s="720">
        <v>84085.2</v>
      </c>
      <c r="BA30" s="720">
        <v>298838.93</v>
      </c>
      <c r="BB30" s="720">
        <v>0</v>
      </c>
      <c r="BC30" s="720">
        <v>0</v>
      </c>
      <c r="BD30" s="720">
        <v>352347.33</v>
      </c>
      <c r="BE30" s="720">
        <v>8864737.4299999997</v>
      </c>
      <c r="BF30" s="720">
        <v>2538983.859999998</v>
      </c>
      <c r="BG30" s="720">
        <v>-288722.41999999993</v>
      </c>
      <c r="BH30" s="720">
        <v>2250261.4399999981</v>
      </c>
      <c r="BI30" s="720">
        <v>22298.13</v>
      </c>
      <c r="BJ30" s="720">
        <v>0</v>
      </c>
      <c r="BK30" s="720">
        <v>352347.33</v>
      </c>
      <c r="BL30" s="720">
        <v>374645.46</v>
      </c>
      <c r="BM30" s="720">
        <v>0</v>
      </c>
      <c r="BN30" s="720">
        <v>387004.72</v>
      </c>
      <c r="BO30" s="720">
        <v>7195</v>
      </c>
      <c r="BP30" s="720">
        <v>47211.76</v>
      </c>
      <c r="BQ30" s="720">
        <v>441411.48</v>
      </c>
      <c r="BR30" s="720">
        <v>66766.02</v>
      </c>
      <c r="BS30" s="720">
        <v>-66766.01999999996</v>
      </c>
      <c r="BT30" s="720">
        <v>0</v>
      </c>
      <c r="BU30" s="720">
        <v>0</v>
      </c>
      <c r="BV30" s="720">
        <v>0</v>
      </c>
      <c r="BW30" s="720">
        <v>0</v>
      </c>
      <c r="BX30" s="720">
        <v>0</v>
      </c>
      <c r="BY30" s="720">
        <v>0</v>
      </c>
      <c r="BZ30" s="720">
        <v>0</v>
      </c>
      <c r="CA30" s="720">
        <v>0</v>
      </c>
      <c r="CB30" s="720">
        <v>0</v>
      </c>
      <c r="CC30" s="720">
        <v>0</v>
      </c>
      <c r="CD30" s="720">
        <v>2250261.4399999981</v>
      </c>
      <c r="CE30" s="720">
        <v>0</v>
      </c>
      <c r="CF30" s="720">
        <v>0</v>
      </c>
      <c r="CG30" s="720">
        <v>0</v>
      </c>
      <c r="CH30" s="720">
        <v>0</v>
      </c>
      <c r="CI30" s="720">
        <f t="shared" si="0"/>
        <v>2250261.4399999981</v>
      </c>
      <c r="CJ30" s="720">
        <v>1208805.31</v>
      </c>
      <c r="CK30" s="720">
        <v>587368.37</v>
      </c>
      <c r="CL30" s="720">
        <v>792.64</v>
      </c>
      <c r="CM30" s="720">
        <v>622229.58000000007</v>
      </c>
      <c r="CN30" s="720">
        <v>750</v>
      </c>
      <c r="CO30" s="720">
        <v>0</v>
      </c>
      <c r="CP30" s="720">
        <v>38955.74</v>
      </c>
      <c r="CQ30" s="720">
        <v>28081.82</v>
      </c>
      <c r="CR30" s="720">
        <v>0</v>
      </c>
      <c r="CS30" s="720">
        <v>690017.14</v>
      </c>
      <c r="CT30" s="720">
        <v>1530769.23</v>
      </c>
      <c r="CU30" s="720">
        <v>0</v>
      </c>
      <c r="CV30" s="720">
        <v>0</v>
      </c>
      <c r="CW30" s="720">
        <v>1530769.23</v>
      </c>
      <c r="CX30" s="720"/>
      <c r="CY30" s="720"/>
      <c r="CZ30" s="720"/>
      <c r="DA30" s="720">
        <v>0</v>
      </c>
      <c r="DB30" s="720">
        <v>1530769.23</v>
      </c>
      <c r="DC30" s="720">
        <v>0</v>
      </c>
      <c r="DD30" s="720">
        <v>21117.5</v>
      </c>
      <c r="DE30" s="720">
        <v>149843.38</v>
      </c>
      <c r="DF30" s="720">
        <v>0</v>
      </c>
      <c r="DG30" s="720">
        <v>-70725.539999999994</v>
      </c>
      <c r="DH30" s="720">
        <v>-4</v>
      </c>
      <c r="DI30" s="720">
        <v>-35230</v>
      </c>
      <c r="DJ30" s="720">
        <v>-35526.17</v>
      </c>
      <c r="DK30" s="720">
        <v>29475.170000000013</v>
      </c>
      <c r="DL30" s="720">
        <v>0</v>
      </c>
      <c r="DM30" s="720">
        <v>0</v>
      </c>
      <c r="DN30" s="720">
        <v>0</v>
      </c>
      <c r="DO30" s="720">
        <v>0</v>
      </c>
      <c r="DP30" s="720">
        <v>0</v>
      </c>
      <c r="DQ30" s="721">
        <v>0.48626431031152606</v>
      </c>
      <c r="DR30" s="722">
        <v>6377885.5599999996</v>
      </c>
      <c r="DS30" s="723">
        <v>2486851.87</v>
      </c>
      <c r="DT30" s="722">
        <v>171410.44</v>
      </c>
      <c r="DU30" s="722">
        <v>284978.94</v>
      </c>
      <c r="DV30" s="722">
        <v>0</v>
      </c>
      <c r="DW30" s="722">
        <v>0</v>
      </c>
    </row>
    <row r="31" spans="1:127" s="104" customFormat="1">
      <c r="A31" s="717">
        <v>2030</v>
      </c>
      <c r="B31" s="718" t="s">
        <v>372</v>
      </c>
      <c r="C31" s="717">
        <v>2030</v>
      </c>
      <c r="D31" s="719" t="s">
        <v>6470</v>
      </c>
      <c r="E31" s="719" t="s">
        <v>341</v>
      </c>
      <c r="F31" s="719" t="s">
        <v>6</v>
      </c>
      <c r="G31" s="719" t="s">
        <v>921</v>
      </c>
      <c r="H31" s="720">
        <v>3877044.4</v>
      </c>
      <c r="I31" s="720">
        <v>0</v>
      </c>
      <c r="J31" s="720">
        <v>98485.21</v>
      </c>
      <c r="K31" s="720">
        <v>0</v>
      </c>
      <c r="L31" s="720">
        <v>392200</v>
      </c>
      <c r="M31" s="720">
        <v>4400</v>
      </c>
      <c r="N31" s="720">
        <v>0</v>
      </c>
      <c r="O31" s="720">
        <v>0</v>
      </c>
      <c r="P31" s="720">
        <v>59.93</v>
      </c>
      <c r="Q31" s="720">
        <v>30115.41</v>
      </c>
      <c r="R31" s="720">
        <v>874.66</v>
      </c>
      <c r="S31" s="720">
        <v>0</v>
      </c>
      <c r="T31" s="720">
        <v>18761.900000000001</v>
      </c>
      <c r="U31" s="720">
        <v>13437.5</v>
      </c>
      <c r="V31" s="720">
        <v>0</v>
      </c>
      <c r="W31" s="720">
        <v>353.13</v>
      </c>
      <c r="X31" s="720">
        <v>94647</v>
      </c>
      <c r="Y31" s="720">
        <v>4530379.1399999997</v>
      </c>
      <c r="Z31" s="720">
        <v>2042675.13</v>
      </c>
      <c r="AA31" s="720">
        <v>0</v>
      </c>
      <c r="AB31" s="720">
        <v>824732.43</v>
      </c>
      <c r="AC31" s="720">
        <v>121055.67</v>
      </c>
      <c r="AD31" s="720">
        <v>209990.45</v>
      </c>
      <c r="AE31" s="720">
        <v>103762.89</v>
      </c>
      <c r="AF31" s="720">
        <v>96996.94</v>
      </c>
      <c r="AG31" s="720">
        <v>14249.34</v>
      </c>
      <c r="AH31" s="720">
        <v>6494.25</v>
      </c>
      <c r="AI31" s="720">
        <v>0</v>
      </c>
      <c r="AJ31" s="720">
        <v>0</v>
      </c>
      <c r="AK31" s="720">
        <v>22521.11</v>
      </c>
      <c r="AL31" s="720">
        <v>0</v>
      </c>
      <c r="AM31" s="720">
        <v>5842.74</v>
      </c>
      <c r="AN31" s="720">
        <v>8056.66</v>
      </c>
      <c r="AO31" s="720">
        <v>87366.91</v>
      </c>
      <c r="AP31" s="720">
        <v>33389.800000000003</v>
      </c>
      <c r="AQ31" s="720">
        <v>17352.989999999998</v>
      </c>
      <c r="AR31" s="720">
        <v>45066.65</v>
      </c>
      <c r="AS31" s="720">
        <v>66442.06</v>
      </c>
      <c r="AT31" s="720">
        <v>0</v>
      </c>
      <c r="AU31" s="720">
        <v>34311.25</v>
      </c>
      <c r="AV31" s="720">
        <v>20483.04</v>
      </c>
      <c r="AW31" s="720">
        <v>8162.5</v>
      </c>
      <c r="AX31" s="720">
        <v>70894.219999999987</v>
      </c>
      <c r="AY31" s="720">
        <v>157676.18999999997</v>
      </c>
      <c r="AZ31" s="720">
        <v>72981.66</v>
      </c>
      <c r="BA31" s="720">
        <v>211530.47999999998</v>
      </c>
      <c r="BB31" s="720">
        <v>0</v>
      </c>
      <c r="BC31" s="720">
        <v>0</v>
      </c>
      <c r="BD31" s="720">
        <v>0</v>
      </c>
      <c r="BE31" s="720">
        <v>4282035.3600000013</v>
      </c>
      <c r="BF31" s="720">
        <v>294223.52000000037</v>
      </c>
      <c r="BG31" s="720">
        <v>248343.7799999984</v>
      </c>
      <c r="BH31" s="720">
        <v>542567.29999999877</v>
      </c>
      <c r="BI31" s="720">
        <v>11321.5</v>
      </c>
      <c r="BJ31" s="720">
        <v>0</v>
      </c>
      <c r="BK31" s="720">
        <v>0</v>
      </c>
      <c r="BL31" s="720">
        <v>11321.5</v>
      </c>
      <c r="BM31" s="720">
        <v>0</v>
      </c>
      <c r="BN31" s="720">
        <v>0</v>
      </c>
      <c r="BO31" s="720">
        <v>0</v>
      </c>
      <c r="BP31" s="720">
        <v>0</v>
      </c>
      <c r="BQ31" s="720">
        <v>0</v>
      </c>
      <c r="BR31" s="720">
        <v>40688</v>
      </c>
      <c r="BS31" s="720">
        <v>11321.5</v>
      </c>
      <c r="BT31" s="720">
        <v>52009.5</v>
      </c>
      <c r="BU31" s="720">
        <v>0</v>
      </c>
      <c r="BV31" s="720">
        <v>0</v>
      </c>
      <c r="BW31" s="720">
        <v>0</v>
      </c>
      <c r="BX31" s="720">
        <v>0</v>
      </c>
      <c r="BY31" s="720">
        <v>0</v>
      </c>
      <c r="BZ31" s="720">
        <v>0</v>
      </c>
      <c r="CA31" s="720">
        <v>0</v>
      </c>
      <c r="CB31" s="720">
        <v>0</v>
      </c>
      <c r="CC31" s="720">
        <v>0</v>
      </c>
      <c r="CD31" s="720">
        <v>542567.29999999877</v>
      </c>
      <c r="CE31" s="720">
        <v>0</v>
      </c>
      <c r="CF31" s="720">
        <v>52009.5</v>
      </c>
      <c r="CG31" s="720">
        <v>0</v>
      </c>
      <c r="CH31" s="720">
        <v>0</v>
      </c>
      <c r="CI31" s="720">
        <f t="shared" si="0"/>
        <v>594576.79999999877</v>
      </c>
      <c r="CJ31" s="720">
        <v>859090.81</v>
      </c>
      <c r="CK31" s="720">
        <v>282875.18</v>
      </c>
      <c r="CL31" s="720">
        <v>1240.6400000000001</v>
      </c>
      <c r="CM31" s="720">
        <v>577456.27000000014</v>
      </c>
      <c r="CN31" s="720">
        <v>0</v>
      </c>
      <c r="CO31" s="720">
        <v>0</v>
      </c>
      <c r="CP31" s="720">
        <v>15204.44</v>
      </c>
      <c r="CQ31" s="720">
        <v>16813.8</v>
      </c>
      <c r="CR31" s="720">
        <v>-2415</v>
      </c>
      <c r="CS31" s="720">
        <v>607059.51000000013</v>
      </c>
      <c r="CT31" s="720">
        <v>1166.55</v>
      </c>
      <c r="CU31" s="720">
        <v>0</v>
      </c>
      <c r="CV31" s="720">
        <v>0</v>
      </c>
      <c r="CW31" s="720">
        <v>1166.55</v>
      </c>
      <c r="CX31" s="720"/>
      <c r="CY31" s="720"/>
      <c r="CZ31" s="720"/>
      <c r="DA31" s="720">
        <v>0</v>
      </c>
      <c r="DB31" s="720">
        <v>1166.55</v>
      </c>
      <c r="DC31" s="720">
        <v>0</v>
      </c>
      <c r="DD31" s="720">
        <v>0</v>
      </c>
      <c r="DE31" s="720">
        <v>0</v>
      </c>
      <c r="DF31" s="720">
        <v>0</v>
      </c>
      <c r="DG31" s="720">
        <v>-26478.98</v>
      </c>
      <c r="DH31" s="720">
        <v>0</v>
      </c>
      <c r="DI31" s="720">
        <v>0</v>
      </c>
      <c r="DJ31" s="720">
        <v>0</v>
      </c>
      <c r="DK31" s="720">
        <v>-26478.98</v>
      </c>
      <c r="DL31" s="720">
        <v>0</v>
      </c>
      <c r="DM31" s="720">
        <v>12829.67</v>
      </c>
      <c r="DN31" s="720">
        <v>0</v>
      </c>
      <c r="DO31" s="720">
        <v>0</v>
      </c>
      <c r="DP31" s="720">
        <v>0</v>
      </c>
      <c r="DQ31" s="721">
        <v>-0.31000000005587935</v>
      </c>
      <c r="DR31" s="722">
        <v>3413462.85</v>
      </c>
      <c r="DS31" s="723">
        <v>868572.51000000117</v>
      </c>
      <c r="DT31" s="722">
        <v>157676.18999999997</v>
      </c>
      <c r="DU31" s="722">
        <v>48937.240000000005</v>
      </c>
      <c r="DV31" s="722">
        <v>14312.16</v>
      </c>
      <c r="DW31" s="722">
        <v>12829.67</v>
      </c>
    </row>
    <row r="32" spans="1:127" s="104" customFormat="1">
      <c r="A32" s="717">
        <v>3353</v>
      </c>
      <c r="B32" s="718" t="s">
        <v>491</v>
      </c>
      <c r="C32" s="717">
        <v>3353</v>
      </c>
      <c r="D32" s="719" t="s">
        <v>6470</v>
      </c>
      <c r="E32" s="719" t="s">
        <v>341</v>
      </c>
      <c r="F32" s="719" t="s">
        <v>6</v>
      </c>
      <c r="G32" s="719" t="s">
        <v>921</v>
      </c>
      <c r="H32" s="720">
        <v>3182261.18</v>
      </c>
      <c r="I32" s="720">
        <v>0</v>
      </c>
      <c r="J32" s="720">
        <v>61163.5</v>
      </c>
      <c r="K32" s="720">
        <v>0</v>
      </c>
      <c r="L32" s="720">
        <v>182200</v>
      </c>
      <c r="M32" s="720">
        <v>155578.25</v>
      </c>
      <c r="N32" s="720">
        <v>0</v>
      </c>
      <c r="O32" s="720">
        <v>13660</v>
      </c>
      <c r="P32" s="720">
        <v>98152.309999999969</v>
      </c>
      <c r="Q32" s="720">
        <v>0</v>
      </c>
      <c r="R32" s="720">
        <v>0</v>
      </c>
      <c r="S32" s="720">
        <v>0</v>
      </c>
      <c r="T32" s="720">
        <v>12587.72</v>
      </c>
      <c r="U32" s="720">
        <v>104.79</v>
      </c>
      <c r="V32" s="720">
        <v>0</v>
      </c>
      <c r="W32" s="720">
        <v>10001.25</v>
      </c>
      <c r="X32" s="720">
        <v>139577</v>
      </c>
      <c r="Y32" s="720">
        <v>3855286.0000000005</v>
      </c>
      <c r="Z32" s="720">
        <v>1801569.6299999964</v>
      </c>
      <c r="AA32" s="720">
        <v>0</v>
      </c>
      <c r="AB32" s="720">
        <v>671366.74</v>
      </c>
      <c r="AC32" s="720">
        <v>50424.959999998915</v>
      </c>
      <c r="AD32" s="720">
        <v>312427.52000000002</v>
      </c>
      <c r="AE32" s="720">
        <v>0</v>
      </c>
      <c r="AF32" s="720">
        <v>64164.239999999641</v>
      </c>
      <c r="AG32" s="720">
        <v>1010.3699999999844</v>
      </c>
      <c r="AH32" s="720">
        <v>11864.620000000003</v>
      </c>
      <c r="AI32" s="720">
        <v>0</v>
      </c>
      <c r="AJ32" s="720">
        <v>0</v>
      </c>
      <c r="AK32" s="720">
        <v>38604.339999999997</v>
      </c>
      <c r="AL32" s="720">
        <v>4792.8100000000013</v>
      </c>
      <c r="AM32" s="720">
        <v>74404.100000000006</v>
      </c>
      <c r="AN32" s="720">
        <v>11874.53</v>
      </c>
      <c r="AO32" s="720">
        <v>50083.750000000007</v>
      </c>
      <c r="AP32" s="720">
        <v>11218.18</v>
      </c>
      <c r="AQ32" s="720">
        <v>43961.37</v>
      </c>
      <c r="AR32" s="720">
        <v>164085.92000000007</v>
      </c>
      <c r="AS32" s="720">
        <v>51725.1</v>
      </c>
      <c r="AT32" s="720">
        <v>0</v>
      </c>
      <c r="AU32" s="720">
        <v>58371.73000000001</v>
      </c>
      <c r="AV32" s="720">
        <v>18745.650000000001</v>
      </c>
      <c r="AW32" s="720">
        <v>764.4</v>
      </c>
      <c r="AX32" s="720">
        <v>139313.99</v>
      </c>
      <c r="AY32" s="720">
        <v>271365.57</v>
      </c>
      <c r="AZ32" s="720">
        <v>8394</v>
      </c>
      <c r="BA32" s="720">
        <v>142459.97999999969</v>
      </c>
      <c r="BB32" s="720">
        <v>0</v>
      </c>
      <c r="BC32" s="720">
        <v>0</v>
      </c>
      <c r="BD32" s="720">
        <v>0</v>
      </c>
      <c r="BE32" s="720">
        <v>4002993.4999999949</v>
      </c>
      <c r="BF32" s="720">
        <v>296554.20000000042</v>
      </c>
      <c r="BG32" s="720">
        <v>-147707.49999999441</v>
      </c>
      <c r="BH32" s="720">
        <v>148846.70000000601</v>
      </c>
      <c r="BI32" s="720">
        <v>0</v>
      </c>
      <c r="BJ32" s="720">
        <v>0</v>
      </c>
      <c r="BK32" s="720">
        <v>0</v>
      </c>
      <c r="BL32" s="720">
        <v>0</v>
      </c>
      <c r="BM32" s="720">
        <v>0</v>
      </c>
      <c r="BN32" s="720">
        <v>0</v>
      </c>
      <c r="BO32" s="720">
        <v>0</v>
      </c>
      <c r="BP32" s="720">
        <v>0</v>
      </c>
      <c r="BQ32" s="720">
        <v>0</v>
      </c>
      <c r="BR32" s="720">
        <v>0</v>
      </c>
      <c r="BS32" s="720">
        <v>0</v>
      </c>
      <c r="BT32" s="720">
        <v>0</v>
      </c>
      <c r="BU32" s="720">
        <v>0</v>
      </c>
      <c r="BV32" s="720">
        <v>0</v>
      </c>
      <c r="BW32" s="720">
        <v>0</v>
      </c>
      <c r="BX32" s="720">
        <v>0</v>
      </c>
      <c r="BY32" s="720">
        <v>0</v>
      </c>
      <c r="BZ32" s="720">
        <v>0</v>
      </c>
      <c r="CA32" s="720">
        <v>0</v>
      </c>
      <c r="CB32" s="720">
        <v>0</v>
      </c>
      <c r="CC32" s="720">
        <v>0</v>
      </c>
      <c r="CD32" s="720">
        <v>148846.70000000601</v>
      </c>
      <c r="CE32" s="720">
        <v>0</v>
      </c>
      <c r="CF32" s="720">
        <v>0</v>
      </c>
      <c r="CG32" s="720">
        <v>0</v>
      </c>
      <c r="CH32" s="720">
        <v>0</v>
      </c>
      <c r="CI32" s="720">
        <f t="shared" si="0"/>
        <v>148846.70000000601</v>
      </c>
      <c r="CJ32" s="720">
        <v>522241.84</v>
      </c>
      <c r="CK32" s="720">
        <v>0</v>
      </c>
      <c r="CL32" s="720">
        <v>0</v>
      </c>
      <c r="CM32" s="720">
        <v>522241.84</v>
      </c>
      <c r="CN32" s="720">
        <v>0</v>
      </c>
      <c r="CO32" s="720">
        <v>0</v>
      </c>
      <c r="CP32" s="720">
        <v>6497.4</v>
      </c>
      <c r="CQ32" s="720">
        <v>0</v>
      </c>
      <c r="CR32" s="720">
        <v>-308970.05999999994</v>
      </c>
      <c r="CS32" s="720">
        <v>219769.18000000005</v>
      </c>
      <c r="CT32" s="720">
        <v>0</v>
      </c>
      <c r="CU32" s="720">
        <v>0</v>
      </c>
      <c r="CV32" s="720">
        <v>0</v>
      </c>
      <c r="CW32" s="720">
        <v>0</v>
      </c>
      <c r="CX32" s="720"/>
      <c r="CY32" s="720"/>
      <c r="CZ32" s="720"/>
      <c r="DA32" s="720">
        <v>0</v>
      </c>
      <c r="DB32" s="720">
        <v>0</v>
      </c>
      <c r="DC32" s="720">
        <v>0</v>
      </c>
      <c r="DD32" s="720">
        <v>10468.709999999999</v>
      </c>
      <c r="DE32" s="720">
        <v>0</v>
      </c>
      <c r="DF32" s="720">
        <v>0</v>
      </c>
      <c r="DG32" s="720">
        <v>-24422.59</v>
      </c>
      <c r="DH32" s="720">
        <v>-56969.1</v>
      </c>
      <c r="DI32" s="720">
        <v>0</v>
      </c>
      <c r="DJ32" s="720">
        <v>0</v>
      </c>
      <c r="DK32" s="720">
        <v>-70922.98</v>
      </c>
      <c r="DL32" s="720">
        <v>0</v>
      </c>
      <c r="DM32" s="720">
        <v>0</v>
      </c>
      <c r="DN32" s="720">
        <v>0</v>
      </c>
      <c r="DO32" s="720">
        <v>0</v>
      </c>
      <c r="DP32" s="720">
        <v>0</v>
      </c>
      <c r="DQ32" s="721">
        <v>-0.55999999959021807</v>
      </c>
      <c r="DR32" s="722">
        <v>2900963.4599999953</v>
      </c>
      <c r="DS32" s="723">
        <v>1102030.0399999996</v>
      </c>
      <c r="DT32" s="722">
        <v>271365.57</v>
      </c>
      <c r="DU32" s="722">
        <v>124400.02999999997</v>
      </c>
      <c r="DV32" s="722">
        <v>104.79</v>
      </c>
      <c r="DW32" s="722">
        <v>0</v>
      </c>
    </row>
    <row r="33" spans="1:127" s="104" customFormat="1">
      <c r="A33" s="717">
        <v>7030</v>
      </c>
      <c r="B33" s="718" t="s">
        <v>432</v>
      </c>
      <c r="C33" s="717">
        <v>7030</v>
      </c>
      <c r="D33" s="719" t="s">
        <v>6470</v>
      </c>
      <c r="E33" s="719" t="s">
        <v>342</v>
      </c>
      <c r="F33" s="719" t="s">
        <v>6</v>
      </c>
      <c r="G33" s="719" t="s">
        <v>921</v>
      </c>
      <c r="H33" s="720">
        <v>897596.5</v>
      </c>
      <c r="I33" s="720">
        <v>0</v>
      </c>
      <c r="J33" s="720">
        <v>984046.07999999996</v>
      </c>
      <c r="K33" s="720">
        <v>0</v>
      </c>
      <c r="L33" s="720">
        <v>47720</v>
      </c>
      <c r="M33" s="720">
        <v>823694.54999999993</v>
      </c>
      <c r="N33" s="720">
        <v>0</v>
      </c>
      <c r="O33" s="720">
        <v>0</v>
      </c>
      <c r="P33" s="720">
        <v>10747.739999999994</v>
      </c>
      <c r="Q33" s="720">
        <v>0</v>
      </c>
      <c r="R33" s="720">
        <v>0</v>
      </c>
      <c r="S33" s="720">
        <v>0</v>
      </c>
      <c r="T33" s="720">
        <v>0</v>
      </c>
      <c r="U33" s="720">
        <v>3932</v>
      </c>
      <c r="V33" s="720">
        <v>0</v>
      </c>
      <c r="W33" s="720">
        <v>10572.31</v>
      </c>
      <c r="X33" s="720">
        <v>0</v>
      </c>
      <c r="Y33" s="720">
        <v>2778309.18</v>
      </c>
      <c r="Z33" s="720">
        <v>1228637.9599999967</v>
      </c>
      <c r="AA33" s="720">
        <v>0</v>
      </c>
      <c r="AB33" s="720">
        <v>550304.06000000006</v>
      </c>
      <c r="AC33" s="720">
        <v>63935.530000000843</v>
      </c>
      <c r="AD33" s="720">
        <v>214050.29</v>
      </c>
      <c r="AE33" s="720">
        <v>0</v>
      </c>
      <c r="AF33" s="720">
        <v>34279.880000000179</v>
      </c>
      <c r="AG33" s="720">
        <v>4494.6599999999853</v>
      </c>
      <c r="AH33" s="720">
        <v>31111.39</v>
      </c>
      <c r="AI33" s="720">
        <v>0</v>
      </c>
      <c r="AJ33" s="720">
        <v>0</v>
      </c>
      <c r="AK33" s="720">
        <v>21808.400000000001</v>
      </c>
      <c r="AL33" s="720">
        <v>4292</v>
      </c>
      <c r="AM33" s="720">
        <v>20073.5</v>
      </c>
      <c r="AN33" s="720">
        <v>2183.04</v>
      </c>
      <c r="AO33" s="720">
        <v>7009.4699999999866</v>
      </c>
      <c r="AP33" s="720">
        <v>0</v>
      </c>
      <c r="AQ33" s="720">
        <v>6002.25</v>
      </c>
      <c r="AR33" s="720">
        <v>52598.209999999614</v>
      </c>
      <c r="AS33" s="720">
        <v>28423.66</v>
      </c>
      <c r="AT33" s="720">
        <v>16550.63</v>
      </c>
      <c r="AU33" s="720">
        <v>96867.910000000018</v>
      </c>
      <c r="AV33" s="720">
        <v>3701.77</v>
      </c>
      <c r="AW33" s="720">
        <v>6362.5</v>
      </c>
      <c r="AX33" s="720">
        <v>20860.89</v>
      </c>
      <c r="AY33" s="720">
        <v>21083</v>
      </c>
      <c r="AZ33" s="720">
        <v>4155</v>
      </c>
      <c r="BA33" s="720">
        <v>94484.959999999977</v>
      </c>
      <c r="BB33" s="720">
        <v>0</v>
      </c>
      <c r="BC33" s="720">
        <v>0</v>
      </c>
      <c r="BD33" s="720">
        <v>0</v>
      </c>
      <c r="BE33" s="720">
        <v>2533270.9599999976</v>
      </c>
      <c r="BF33" s="720">
        <v>310791.12999999966</v>
      </c>
      <c r="BG33" s="720">
        <v>245038.22000000253</v>
      </c>
      <c r="BH33" s="720">
        <v>555829.35000000219</v>
      </c>
      <c r="BI33" s="720">
        <v>7543.75</v>
      </c>
      <c r="BJ33" s="720">
        <v>0</v>
      </c>
      <c r="BK33" s="720">
        <v>0</v>
      </c>
      <c r="BL33" s="720">
        <v>7543.75</v>
      </c>
      <c r="BM33" s="720">
        <v>0</v>
      </c>
      <c r="BN33" s="720">
        <v>0</v>
      </c>
      <c r="BO33" s="720">
        <v>0</v>
      </c>
      <c r="BP33" s="720">
        <v>0</v>
      </c>
      <c r="BQ33" s="720">
        <v>0</v>
      </c>
      <c r="BR33" s="720">
        <v>0</v>
      </c>
      <c r="BS33" s="720">
        <v>7543.75</v>
      </c>
      <c r="BT33" s="720">
        <v>7543.75</v>
      </c>
      <c r="BU33" s="720">
        <v>0</v>
      </c>
      <c r="BV33" s="720">
        <v>0</v>
      </c>
      <c r="BW33" s="720">
        <v>0</v>
      </c>
      <c r="BX33" s="720">
        <v>0</v>
      </c>
      <c r="BY33" s="720">
        <v>0</v>
      </c>
      <c r="BZ33" s="720">
        <v>0</v>
      </c>
      <c r="CA33" s="720">
        <v>0</v>
      </c>
      <c r="CB33" s="720">
        <v>0</v>
      </c>
      <c r="CC33" s="720">
        <v>0</v>
      </c>
      <c r="CD33" s="720">
        <v>555829.35000000219</v>
      </c>
      <c r="CE33" s="720">
        <v>0</v>
      </c>
      <c r="CF33" s="720">
        <v>7543.75</v>
      </c>
      <c r="CG33" s="720">
        <v>0</v>
      </c>
      <c r="CH33" s="720">
        <v>0</v>
      </c>
      <c r="CI33" s="720">
        <f t="shared" si="0"/>
        <v>563373.10000000219</v>
      </c>
      <c r="CJ33" s="720">
        <v>214417.27</v>
      </c>
      <c r="CK33" s="720">
        <v>0</v>
      </c>
      <c r="CL33" s="720">
        <v>0</v>
      </c>
      <c r="CM33" s="720">
        <v>214417.27</v>
      </c>
      <c r="CN33" s="720">
        <v>0</v>
      </c>
      <c r="CO33" s="720">
        <v>0</v>
      </c>
      <c r="CP33" s="720">
        <v>3614.81</v>
      </c>
      <c r="CQ33" s="720">
        <v>0</v>
      </c>
      <c r="CR33" s="720">
        <v>-334144.32999999996</v>
      </c>
      <c r="CS33" s="720">
        <v>-116112.24999999997</v>
      </c>
      <c r="CT33" s="720">
        <v>0</v>
      </c>
      <c r="CU33" s="720">
        <v>0</v>
      </c>
      <c r="CV33" s="720">
        <v>0</v>
      </c>
      <c r="CW33" s="720">
        <v>0</v>
      </c>
      <c r="CX33" s="720"/>
      <c r="CY33" s="720"/>
      <c r="CZ33" s="720"/>
      <c r="DA33" s="720">
        <v>0</v>
      </c>
      <c r="DB33" s="720">
        <v>0</v>
      </c>
      <c r="DC33" s="720">
        <v>699191.54</v>
      </c>
      <c r="DD33" s="720">
        <v>10747.74</v>
      </c>
      <c r="DE33" s="720">
        <v>0</v>
      </c>
      <c r="DF33" s="720">
        <v>0</v>
      </c>
      <c r="DG33" s="720">
        <v>-25073.4</v>
      </c>
      <c r="DH33" s="720">
        <v>-130.9</v>
      </c>
      <c r="DI33" s="720">
        <v>0</v>
      </c>
      <c r="DJ33" s="720">
        <v>-5250</v>
      </c>
      <c r="DK33" s="720">
        <v>679484.98</v>
      </c>
      <c r="DL33" s="720">
        <v>0</v>
      </c>
      <c r="DM33" s="720">
        <v>0</v>
      </c>
      <c r="DN33" s="720">
        <v>0</v>
      </c>
      <c r="DO33" s="720">
        <v>0</v>
      </c>
      <c r="DP33" s="720">
        <v>0</v>
      </c>
      <c r="DQ33" s="721">
        <v>0.27000000001862645</v>
      </c>
      <c r="DR33" s="722">
        <v>2095702.3799999976</v>
      </c>
      <c r="DS33" s="723">
        <v>437568.58000000007</v>
      </c>
      <c r="DT33" s="722">
        <v>21083</v>
      </c>
      <c r="DU33" s="722">
        <v>10747.739999999994</v>
      </c>
      <c r="DV33" s="722">
        <v>3932</v>
      </c>
      <c r="DW33" s="722">
        <v>0</v>
      </c>
    </row>
    <row r="34" spans="1:127" s="104" customFormat="1">
      <c r="A34" s="717">
        <v>1002</v>
      </c>
      <c r="B34" s="718" t="s">
        <v>492</v>
      </c>
      <c r="C34" s="717">
        <v>1002</v>
      </c>
      <c r="D34" s="719" t="s">
        <v>6470</v>
      </c>
      <c r="E34" s="719" t="s">
        <v>786</v>
      </c>
      <c r="F34" s="719" t="s">
        <v>6</v>
      </c>
      <c r="G34" s="719" t="s">
        <v>921</v>
      </c>
      <c r="H34" s="720">
        <v>776666.93</v>
      </c>
      <c r="I34" s="720">
        <v>0</v>
      </c>
      <c r="J34" s="720">
        <v>17800.79</v>
      </c>
      <c r="K34" s="720">
        <v>0</v>
      </c>
      <c r="L34" s="720">
        <v>0</v>
      </c>
      <c r="M34" s="720">
        <v>2400</v>
      </c>
      <c r="N34" s="720">
        <v>0</v>
      </c>
      <c r="O34" s="720">
        <v>0</v>
      </c>
      <c r="P34" s="720">
        <v>25925.46</v>
      </c>
      <c r="Q34" s="720">
        <v>0</v>
      </c>
      <c r="R34" s="720">
        <v>0</v>
      </c>
      <c r="S34" s="720">
        <v>0</v>
      </c>
      <c r="T34" s="720">
        <v>345.5</v>
      </c>
      <c r="U34" s="720">
        <v>27000</v>
      </c>
      <c r="V34" s="720">
        <v>0</v>
      </c>
      <c r="W34" s="720">
        <v>0</v>
      </c>
      <c r="X34" s="720">
        <v>0</v>
      </c>
      <c r="Y34" s="720">
        <v>850138.68</v>
      </c>
      <c r="Z34" s="720">
        <v>120484.65000000005</v>
      </c>
      <c r="AA34" s="720">
        <v>1575.54</v>
      </c>
      <c r="AB34" s="720">
        <v>-150.22000000000116</v>
      </c>
      <c r="AC34" s="720">
        <v>112576.68</v>
      </c>
      <c r="AD34" s="720">
        <v>950.66999999999973</v>
      </c>
      <c r="AE34" s="720">
        <v>0</v>
      </c>
      <c r="AF34" s="720">
        <v>297563.93999999936</v>
      </c>
      <c r="AG34" s="720">
        <v>13428.239999999983</v>
      </c>
      <c r="AH34" s="720">
        <v>0</v>
      </c>
      <c r="AI34" s="720">
        <v>0</v>
      </c>
      <c r="AJ34" s="720">
        <v>0</v>
      </c>
      <c r="AK34" s="720">
        <v>8534.07</v>
      </c>
      <c r="AL34" s="720">
        <v>0</v>
      </c>
      <c r="AM34" s="720">
        <v>213.8</v>
      </c>
      <c r="AN34" s="720">
        <v>1430.2899999999997</v>
      </c>
      <c r="AO34" s="720">
        <v>13804.080000000002</v>
      </c>
      <c r="AP34" s="720">
        <v>0</v>
      </c>
      <c r="AQ34" s="720">
        <v>21259.78</v>
      </c>
      <c r="AR34" s="720">
        <v>20790.870000000006</v>
      </c>
      <c r="AS34" s="720">
        <v>0</v>
      </c>
      <c r="AT34" s="720">
        <v>48.08</v>
      </c>
      <c r="AU34" s="720">
        <v>14505.859999999999</v>
      </c>
      <c r="AV34" s="720">
        <v>4552.38</v>
      </c>
      <c r="AW34" s="720">
        <v>0</v>
      </c>
      <c r="AX34" s="720">
        <v>7310.33</v>
      </c>
      <c r="AY34" s="720">
        <v>21832.029999999995</v>
      </c>
      <c r="AZ34" s="720">
        <v>0</v>
      </c>
      <c r="BA34" s="720">
        <v>60215.31</v>
      </c>
      <c r="BB34" s="720">
        <v>0</v>
      </c>
      <c r="BC34" s="720">
        <v>0</v>
      </c>
      <c r="BD34" s="720">
        <v>0</v>
      </c>
      <c r="BE34" s="720">
        <v>720926.37999999942</v>
      </c>
      <c r="BF34" s="720">
        <v>164643.89000000007</v>
      </c>
      <c r="BG34" s="720">
        <v>129212.30000000063</v>
      </c>
      <c r="BH34" s="720">
        <v>293856.1900000007</v>
      </c>
      <c r="BI34" s="720">
        <v>4938.25</v>
      </c>
      <c r="BJ34" s="720">
        <v>0</v>
      </c>
      <c r="BK34" s="720">
        <v>0</v>
      </c>
      <c r="BL34" s="720">
        <v>4938.25</v>
      </c>
      <c r="BM34" s="720">
        <v>0</v>
      </c>
      <c r="BN34" s="720">
        <v>0</v>
      </c>
      <c r="BO34" s="720">
        <v>0</v>
      </c>
      <c r="BP34" s="720">
        <v>0</v>
      </c>
      <c r="BQ34" s="720">
        <v>0</v>
      </c>
      <c r="BR34" s="720">
        <v>40338</v>
      </c>
      <c r="BS34" s="720">
        <v>4938.25</v>
      </c>
      <c r="BT34" s="720">
        <v>45276.25</v>
      </c>
      <c r="BU34" s="720">
        <v>0</v>
      </c>
      <c r="BV34" s="720">
        <v>0</v>
      </c>
      <c r="BW34" s="720">
        <v>0</v>
      </c>
      <c r="BX34" s="720">
        <v>0</v>
      </c>
      <c r="BY34" s="720">
        <v>0</v>
      </c>
      <c r="BZ34" s="720">
        <v>0</v>
      </c>
      <c r="CA34" s="720">
        <v>0</v>
      </c>
      <c r="CB34" s="720">
        <v>0</v>
      </c>
      <c r="CC34" s="720">
        <v>0</v>
      </c>
      <c r="CD34" s="720">
        <v>293856.1900000007</v>
      </c>
      <c r="CE34" s="720">
        <v>0</v>
      </c>
      <c r="CF34" s="720">
        <v>45276.25</v>
      </c>
      <c r="CG34" s="720">
        <v>0</v>
      </c>
      <c r="CH34" s="720">
        <v>0</v>
      </c>
      <c r="CI34" s="720">
        <f t="shared" si="0"/>
        <v>339132.4400000007</v>
      </c>
      <c r="CJ34" s="720">
        <v>28124.27</v>
      </c>
      <c r="CK34" s="720">
        <v>0</v>
      </c>
      <c r="CL34" s="720">
        <v>0</v>
      </c>
      <c r="CM34" s="720">
        <v>28124.27</v>
      </c>
      <c r="CN34" s="720">
        <v>0</v>
      </c>
      <c r="CO34" s="720">
        <v>0</v>
      </c>
      <c r="CP34" s="720">
        <v>0</v>
      </c>
      <c r="CQ34" s="720">
        <v>0</v>
      </c>
      <c r="CR34" s="720">
        <v>306012.84000000003</v>
      </c>
      <c r="CS34" s="720">
        <v>334137.11000000004</v>
      </c>
      <c r="CT34" s="720">
        <v>0</v>
      </c>
      <c r="CU34" s="720">
        <v>0</v>
      </c>
      <c r="CV34" s="720">
        <v>0</v>
      </c>
      <c r="CW34" s="720">
        <v>0</v>
      </c>
      <c r="CX34" s="720"/>
      <c r="CY34" s="720"/>
      <c r="CZ34" s="720"/>
      <c r="DA34" s="720">
        <v>0</v>
      </c>
      <c r="DB34" s="720">
        <v>0</v>
      </c>
      <c r="DC34" s="720">
        <v>0</v>
      </c>
      <c r="DD34" s="720">
        <v>4995.32</v>
      </c>
      <c r="DE34" s="720">
        <v>0</v>
      </c>
      <c r="DF34" s="720">
        <v>0</v>
      </c>
      <c r="DG34" s="720">
        <v>0</v>
      </c>
      <c r="DH34" s="720">
        <v>0</v>
      </c>
      <c r="DI34" s="720">
        <v>0</v>
      </c>
      <c r="DJ34" s="720">
        <v>0</v>
      </c>
      <c r="DK34" s="720">
        <v>4995.32</v>
      </c>
      <c r="DL34" s="720">
        <v>0</v>
      </c>
      <c r="DM34" s="720">
        <v>0</v>
      </c>
      <c r="DN34" s="720">
        <v>0</v>
      </c>
      <c r="DO34" s="720">
        <v>0</v>
      </c>
      <c r="DP34" s="720">
        <v>0</v>
      </c>
      <c r="DQ34" s="721">
        <v>9.9999999511055648E-3</v>
      </c>
      <c r="DR34" s="722">
        <v>546429.49999999942</v>
      </c>
      <c r="DS34" s="723">
        <v>174496.88</v>
      </c>
      <c r="DT34" s="722">
        <v>21832.029999999995</v>
      </c>
      <c r="DU34" s="722">
        <v>26270.959999999999</v>
      </c>
      <c r="DV34" s="722">
        <v>27000</v>
      </c>
      <c r="DW34" s="722">
        <v>0</v>
      </c>
    </row>
    <row r="35" spans="1:127" s="104" customFormat="1">
      <c r="A35" s="717">
        <v>2238</v>
      </c>
      <c r="B35" s="718" t="s">
        <v>373</v>
      </c>
      <c r="C35" s="717">
        <v>2238</v>
      </c>
      <c r="D35" s="719" t="s">
        <v>6470</v>
      </c>
      <c r="E35" s="719" t="s">
        <v>341</v>
      </c>
      <c r="F35" s="719" t="s">
        <v>6</v>
      </c>
      <c r="G35" s="719" t="s">
        <v>921</v>
      </c>
      <c r="H35" s="720">
        <v>1112306.04</v>
      </c>
      <c r="I35" s="720">
        <v>0</v>
      </c>
      <c r="J35" s="720">
        <v>51251.15</v>
      </c>
      <c r="K35" s="720">
        <v>0</v>
      </c>
      <c r="L35" s="720">
        <v>103140</v>
      </c>
      <c r="M35" s="720">
        <v>1600</v>
      </c>
      <c r="N35" s="720">
        <v>0</v>
      </c>
      <c r="O35" s="720">
        <v>0</v>
      </c>
      <c r="P35" s="720">
        <v>20252.080000000002</v>
      </c>
      <c r="Q35" s="720">
        <v>0</v>
      </c>
      <c r="R35" s="720">
        <v>0</v>
      </c>
      <c r="S35" s="720">
        <v>0</v>
      </c>
      <c r="T35" s="720">
        <v>2135.5100000000002</v>
      </c>
      <c r="U35" s="720">
        <v>4404.3500000000004</v>
      </c>
      <c r="V35" s="720">
        <v>0</v>
      </c>
      <c r="W35" s="720">
        <v>6006.57</v>
      </c>
      <c r="X35" s="720">
        <v>54985</v>
      </c>
      <c r="Y35" s="720">
        <v>1356080.7000000002</v>
      </c>
      <c r="Z35" s="720">
        <v>557027.37</v>
      </c>
      <c r="AA35" s="720">
        <v>25291.56</v>
      </c>
      <c r="AB35" s="720">
        <v>236164.01</v>
      </c>
      <c r="AC35" s="720">
        <v>54923.58</v>
      </c>
      <c r="AD35" s="720">
        <v>128654.67</v>
      </c>
      <c r="AE35" s="720">
        <v>16585.25</v>
      </c>
      <c r="AF35" s="720">
        <v>42127.15</v>
      </c>
      <c r="AG35" s="720">
        <v>933.34</v>
      </c>
      <c r="AH35" s="720">
        <v>1094.04</v>
      </c>
      <c r="AI35" s="720">
        <v>0</v>
      </c>
      <c r="AJ35" s="720">
        <v>0</v>
      </c>
      <c r="AK35" s="720">
        <v>11705.970000000001</v>
      </c>
      <c r="AL35" s="720">
        <v>3970.32</v>
      </c>
      <c r="AM35" s="720">
        <v>3682</v>
      </c>
      <c r="AN35" s="720">
        <v>5970.1</v>
      </c>
      <c r="AO35" s="720">
        <v>43767.03</v>
      </c>
      <c r="AP35" s="720">
        <v>13652.72</v>
      </c>
      <c r="AQ35" s="720">
        <v>23182.54</v>
      </c>
      <c r="AR35" s="720">
        <v>58161.840000000004</v>
      </c>
      <c r="AS35" s="720">
        <v>682.15999999999985</v>
      </c>
      <c r="AT35" s="720">
        <v>0</v>
      </c>
      <c r="AU35" s="720">
        <v>15389.59</v>
      </c>
      <c r="AV35" s="720">
        <v>5139.75</v>
      </c>
      <c r="AW35" s="720">
        <v>0</v>
      </c>
      <c r="AX35" s="720">
        <v>77894.05</v>
      </c>
      <c r="AY35" s="720">
        <v>172718.66</v>
      </c>
      <c r="AZ35" s="720">
        <v>66694.930000000008</v>
      </c>
      <c r="BA35" s="720">
        <v>104895.33</v>
      </c>
      <c r="BB35" s="720">
        <v>0</v>
      </c>
      <c r="BC35" s="720">
        <v>0</v>
      </c>
      <c r="BD35" s="720">
        <v>0</v>
      </c>
      <c r="BE35" s="720">
        <v>1670307.9600000004</v>
      </c>
      <c r="BF35" s="720">
        <v>75771.780000000144</v>
      </c>
      <c r="BG35" s="720">
        <v>-314227.26000000024</v>
      </c>
      <c r="BH35" s="720">
        <v>-238455.4800000001</v>
      </c>
      <c r="BI35" s="720">
        <v>6000.25</v>
      </c>
      <c r="BJ35" s="720">
        <v>0</v>
      </c>
      <c r="BK35" s="720">
        <v>0</v>
      </c>
      <c r="BL35" s="720">
        <v>6000.25</v>
      </c>
      <c r="BM35" s="720">
        <v>0</v>
      </c>
      <c r="BN35" s="720">
        <v>1400</v>
      </c>
      <c r="BO35" s="720">
        <v>0</v>
      </c>
      <c r="BP35" s="720">
        <v>16041.75</v>
      </c>
      <c r="BQ35" s="720">
        <v>17441.75</v>
      </c>
      <c r="BR35" s="720">
        <v>28459.15</v>
      </c>
      <c r="BS35" s="720">
        <v>-11441.5</v>
      </c>
      <c r="BT35" s="720">
        <v>17017.650000000001</v>
      </c>
      <c r="BU35" s="720">
        <v>0</v>
      </c>
      <c r="BV35" s="720">
        <v>0</v>
      </c>
      <c r="BW35" s="720">
        <v>0</v>
      </c>
      <c r="BX35" s="720">
        <v>0</v>
      </c>
      <c r="BY35" s="720">
        <v>0</v>
      </c>
      <c r="BZ35" s="720">
        <v>0</v>
      </c>
      <c r="CA35" s="720">
        <v>0</v>
      </c>
      <c r="CB35" s="720">
        <v>0</v>
      </c>
      <c r="CC35" s="720">
        <v>0</v>
      </c>
      <c r="CD35" s="720">
        <v>-238455.4800000001</v>
      </c>
      <c r="CE35" s="720">
        <v>0</v>
      </c>
      <c r="CF35" s="720">
        <v>17017.650000000001</v>
      </c>
      <c r="CG35" s="720">
        <v>0</v>
      </c>
      <c r="CH35" s="720">
        <v>0</v>
      </c>
      <c r="CI35" s="720">
        <f t="shared" si="0"/>
        <v>-221437.8300000001</v>
      </c>
      <c r="CJ35" s="720">
        <v>255537.43</v>
      </c>
      <c r="CK35" s="720">
        <v>17565.18</v>
      </c>
      <c r="CL35" s="720">
        <v>0</v>
      </c>
      <c r="CM35" s="720">
        <v>237972.25</v>
      </c>
      <c r="CN35" s="720">
        <v>0</v>
      </c>
      <c r="CO35" s="720">
        <v>0</v>
      </c>
      <c r="CP35" s="720">
        <v>8890.7000000000007</v>
      </c>
      <c r="CQ35" s="720">
        <v>34224.239999999998</v>
      </c>
      <c r="CR35" s="720">
        <v>0</v>
      </c>
      <c r="CS35" s="720">
        <v>281087.19</v>
      </c>
      <c r="CT35" s="720">
        <v>0</v>
      </c>
      <c r="CU35" s="720">
        <v>0</v>
      </c>
      <c r="CV35" s="720">
        <v>0</v>
      </c>
      <c r="CW35" s="720">
        <v>0</v>
      </c>
      <c r="CX35" s="720"/>
      <c r="CY35" s="720"/>
      <c r="CZ35" s="720"/>
      <c r="DA35" s="720">
        <v>0</v>
      </c>
      <c r="DB35" s="720">
        <v>0</v>
      </c>
      <c r="DC35" s="720">
        <v>0</v>
      </c>
      <c r="DD35" s="720">
        <v>0</v>
      </c>
      <c r="DE35" s="720">
        <v>0</v>
      </c>
      <c r="DF35" s="720">
        <v>0</v>
      </c>
      <c r="DG35" s="720">
        <v>-19359.060000000001</v>
      </c>
      <c r="DH35" s="720">
        <v>-610.24</v>
      </c>
      <c r="DI35" s="720">
        <v>0</v>
      </c>
      <c r="DJ35" s="720">
        <v>0</v>
      </c>
      <c r="DK35" s="720">
        <v>-19969.300000000003</v>
      </c>
      <c r="DL35" s="720">
        <v>0</v>
      </c>
      <c r="DM35" s="720">
        <v>19239.47</v>
      </c>
      <c r="DN35" s="720">
        <v>-159.93</v>
      </c>
      <c r="DO35" s="720">
        <v>-501635.45</v>
      </c>
      <c r="DP35" s="720">
        <v>0</v>
      </c>
      <c r="DQ35" s="721"/>
      <c r="DR35" s="722">
        <v>1061706.9300000002</v>
      </c>
      <c r="DS35" s="723">
        <v>608601.03000000026</v>
      </c>
      <c r="DT35" s="722">
        <v>172718.66</v>
      </c>
      <c r="DU35" s="722">
        <v>22387.590000000004</v>
      </c>
      <c r="DV35" s="722">
        <v>4404.3500000000004</v>
      </c>
      <c r="DW35" s="722">
        <v>-482555.91000000003</v>
      </c>
    </row>
    <row r="36" spans="1:127" s="104" customFormat="1">
      <c r="A36" s="717">
        <v>2236</v>
      </c>
      <c r="B36" s="718" t="s">
        <v>374</v>
      </c>
      <c r="C36" s="717">
        <v>2236</v>
      </c>
      <c r="D36" s="719" t="s">
        <v>6470</v>
      </c>
      <c r="E36" s="719" t="s">
        <v>341</v>
      </c>
      <c r="F36" s="719" t="s">
        <v>6</v>
      </c>
      <c r="G36" s="719" t="s">
        <v>921</v>
      </c>
      <c r="H36" s="720">
        <v>1371168.3</v>
      </c>
      <c r="I36" s="720">
        <v>0</v>
      </c>
      <c r="J36" s="720">
        <v>59255.09</v>
      </c>
      <c r="K36" s="720">
        <v>0</v>
      </c>
      <c r="L36" s="720">
        <v>188850</v>
      </c>
      <c r="M36" s="720">
        <v>856.93</v>
      </c>
      <c r="N36" s="720">
        <v>0</v>
      </c>
      <c r="O36" s="720">
        <v>521</v>
      </c>
      <c r="P36" s="720">
        <v>243767.11</v>
      </c>
      <c r="Q36" s="720">
        <v>12605.96</v>
      </c>
      <c r="R36" s="720">
        <v>0</v>
      </c>
      <c r="S36" s="720">
        <v>0</v>
      </c>
      <c r="T36" s="720">
        <v>13831.77</v>
      </c>
      <c r="U36" s="720">
        <v>0</v>
      </c>
      <c r="V36" s="720">
        <v>0</v>
      </c>
      <c r="W36" s="720">
        <v>7926.25</v>
      </c>
      <c r="X36" s="720">
        <v>18219</v>
      </c>
      <c r="Y36" s="720">
        <v>1917001.4100000001</v>
      </c>
      <c r="Z36" s="720">
        <v>846293.88</v>
      </c>
      <c r="AA36" s="720">
        <v>41985.2</v>
      </c>
      <c r="AB36" s="720">
        <v>294038.34000000003</v>
      </c>
      <c r="AC36" s="720">
        <v>68237.929999999993</v>
      </c>
      <c r="AD36" s="720">
        <v>90815.6</v>
      </c>
      <c r="AE36" s="720">
        <v>0</v>
      </c>
      <c r="AF36" s="720">
        <v>56281.35</v>
      </c>
      <c r="AG36" s="720">
        <v>603.29</v>
      </c>
      <c r="AH36" s="720">
        <v>396</v>
      </c>
      <c r="AI36" s="720">
        <v>0</v>
      </c>
      <c r="AJ36" s="720">
        <v>0</v>
      </c>
      <c r="AK36" s="720">
        <v>9645.0400000000009</v>
      </c>
      <c r="AL36" s="720">
        <v>2572.66</v>
      </c>
      <c r="AM36" s="720">
        <v>691.24</v>
      </c>
      <c r="AN36" s="720">
        <v>9690.7199999999993</v>
      </c>
      <c r="AO36" s="720">
        <v>33883.46</v>
      </c>
      <c r="AP36" s="720">
        <v>16027.1</v>
      </c>
      <c r="AQ36" s="720">
        <v>5000.0600000000004</v>
      </c>
      <c r="AR36" s="720">
        <v>57150.63</v>
      </c>
      <c r="AS36" s="720">
        <v>4807.92</v>
      </c>
      <c r="AT36" s="720">
        <v>0</v>
      </c>
      <c r="AU36" s="720">
        <v>1960.39</v>
      </c>
      <c r="AV36" s="720">
        <v>5139.75</v>
      </c>
      <c r="AW36" s="720">
        <v>0</v>
      </c>
      <c r="AX36" s="720">
        <v>79759.81</v>
      </c>
      <c r="AY36" s="720">
        <v>2999.88</v>
      </c>
      <c r="AZ36" s="720">
        <v>16920.91</v>
      </c>
      <c r="BA36" s="720">
        <v>124219.2</v>
      </c>
      <c r="BB36" s="720">
        <v>0</v>
      </c>
      <c r="BC36" s="720">
        <v>0</v>
      </c>
      <c r="BD36" s="720">
        <v>0</v>
      </c>
      <c r="BE36" s="720">
        <v>1769120.3599999996</v>
      </c>
      <c r="BF36" s="720">
        <v>159095.68000000008</v>
      </c>
      <c r="BG36" s="720">
        <v>147881.05000000051</v>
      </c>
      <c r="BH36" s="720">
        <v>306976.73000000056</v>
      </c>
      <c r="BI36" s="720">
        <v>6508.75</v>
      </c>
      <c r="BJ36" s="720">
        <v>0</v>
      </c>
      <c r="BK36" s="720">
        <v>0</v>
      </c>
      <c r="BL36" s="720">
        <v>6508.75</v>
      </c>
      <c r="BM36" s="720">
        <v>0</v>
      </c>
      <c r="BN36" s="720">
        <v>0</v>
      </c>
      <c r="BO36" s="720">
        <v>13365</v>
      </c>
      <c r="BP36" s="720">
        <v>0</v>
      </c>
      <c r="BQ36" s="720">
        <v>13365</v>
      </c>
      <c r="BR36" s="720">
        <v>19814.550000000003</v>
      </c>
      <c r="BS36" s="720">
        <v>-6856.25</v>
      </c>
      <c r="BT36" s="720">
        <v>12958.300000000003</v>
      </c>
      <c r="BU36" s="720">
        <v>0</v>
      </c>
      <c r="BV36" s="720">
        <v>0</v>
      </c>
      <c r="BW36" s="720">
        <v>0</v>
      </c>
      <c r="BX36" s="720">
        <v>0</v>
      </c>
      <c r="BY36" s="720">
        <v>0</v>
      </c>
      <c r="BZ36" s="720">
        <v>0</v>
      </c>
      <c r="CA36" s="720">
        <v>0</v>
      </c>
      <c r="CB36" s="720">
        <v>0</v>
      </c>
      <c r="CC36" s="720">
        <v>0</v>
      </c>
      <c r="CD36" s="720">
        <v>306976.73000000056</v>
      </c>
      <c r="CE36" s="720">
        <v>0</v>
      </c>
      <c r="CF36" s="720">
        <v>12958.300000000003</v>
      </c>
      <c r="CG36" s="720">
        <v>0</v>
      </c>
      <c r="CH36" s="720">
        <v>0</v>
      </c>
      <c r="CI36" s="720">
        <f t="shared" si="0"/>
        <v>319935.03000000055</v>
      </c>
      <c r="CJ36" s="720">
        <v>476367.49</v>
      </c>
      <c r="CK36" s="720">
        <v>107789.34</v>
      </c>
      <c r="CL36" s="720">
        <v>0</v>
      </c>
      <c r="CM36" s="720">
        <v>368578.15</v>
      </c>
      <c r="CN36" s="720">
        <v>0</v>
      </c>
      <c r="CO36" s="720">
        <v>0</v>
      </c>
      <c r="CP36" s="720">
        <v>3708.35</v>
      </c>
      <c r="CQ36" s="720">
        <v>4569.6400000000003</v>
      </c>
      <c r="CR36" s="720">
        <v>0</v>
      </c>
      <c r="CS36" s="720">
        <v>376856.14</v>
      </c>
      <c r="CT36" s="720">
        <v>513.65</v>
      </c>
      <c r="CU36" s="720">
        <v>0</v>
      </c>
      <c r="CV36" s="720">
        <v>0</v>
      </c>
      <c r="CW36" s="720">
        <v>513.65</v>
      </c>
      <c r="CX36" s="720"/>
      <c r="CY36" s="720"/>
      <c r="CZ36" s="720"/>
      <c r="DA36" s="720">
        <v>0</v>
      </c>
      <c r="DB36" s="720">
        <v>513.65</v>
      </c>
      <c r="DC36" s="720">
        <v>0</v>
      </c>
      <c r="DD36" s="720">
        <v>0</v>
      </c>
      <c r="DE36" s="720">
        <v>0</v>
      </c>
      <c r="DF36" s="720">
        <v>0</v>
      </c>
      <c r="DG36" s="720">
        <v>-10499.88</v>
      </c>
      <c r="DH36" s="720">
        <v>-46535.3</v>
      </c>
      <c r="DI36" s="720">
        <v>0</v>
      </c>
      <c r="DJ36" s="720">
        <v>0</v>
      </c>
      <c r="DK36" s="720">
        <v>-57035.18</v>
      </c>
      <c r="DL36" s="720">
        <v>0</v>
      </c>
      <c r="DM36" s="720">
        <v>0</v>
      </c>
      <c r="DN36" s="720">
        <v>-399.6</v>
      </c>
      <c r="DO36" s="720">
        <v>0</v>
      </c>
      <c r="DP36" s="720">
        <v>0</v>
      </c>
      <c r="DQ36" s="721"/>
      <c r="DR36" s="722">
        <v>1398255.59</v>
      </c>
      <c r="DS36" s="723">
        <v>370864.76999999955</v>
      </c>
      <c r="DT36" s="722">
        <v>2999.88</v>
      </c>
      <c r="DU36" s="722">
        <v>270725.83999999997</v>
      </c>
      <c r="DV36" s="722">
        <v>0</v>
      </c>
      <c r="DW36" s="722">
        <v>-399.6</v>
      </c>
    </row>
    <row r="37" spans="1:127" s="104" customFormat="1">
      <c r="A37" s="717">
        <v>2465</v>
      </c>
      <c r="B37" s="718" t="s">
        <v>433</v>
      </c>
      <c r="C37" s="717">
        <v>2465</v>
      </c>
      <c r="D37" s="719" t="s">
        <v>6470</v>
      </c>
      <c r="E37" s="719" t="s">
        <v>341</v>
      </c>
      <c r="F37" s="719" t="s">
        <v>6</v>
      </c>
      <c r="G37" s="719" t="s">
        <v>921</v>
      </c>
      <c r="H37" s="720">
        <v>2780546.39</v>
      </c>
      <c r="I37" s="720">
        <v>0</v>
      </c>
      <c r="J37" s="720">
        <v>116851.66</v>
      </c>
      <c r="K37" s="720">
        <v>0</v>
      </c>
      <c r="L37" s="720">
        <v>196630</v>
      </c>
      <c r="M37" s="720">
        <v>200</v>
      </c>
      <c r="N37" s="720">
        <v>0</v>
      </c>
      <c r="O37" s="720">
        <v>0</v>
      </c>
      <c r="P37" s="720">
        <v>38933.110000000008</v>
      </c>
      <c r="Q37" s="720">
        <v>0</v>
      </c>
      <c r="R37" s="720">
        <v>0</v>
      </c>
      <c r="S37" s="720">
        <v>0</v>
      </c>
      <c r="T37" s="720">
        <v>118134.64000000001</v>
      </c>
      <c r="U37" s="720">
        <v>0</v>
      </c>
      <c r="V37" s="720">
        <v>0</v>
      </c>
      <c r="W37" s="720">
        <v>9949.17</v>
      </c>
      <c r="X37" s="720">
        <v>86032</v>
      </c>
      <c r="Y37" s="720">
        <v>3347276.97</v>
      </c>
      <c r="Z37" s="720">
        <v>1195977.0000000005</v>
      </c>
      <c r="AA37" s="720">
        <v>-921.81999999999994</v>
      </c>
      <c r="AB37" s="720">
        <v>691.64</v>
      </c>
      <c r="AC37" s="720">
        <v>399219.14000000071</v>
      </c>
      <c r="AD37" s="720">
        <v>0</v>
      </c>
      <c r="AE37" s="720">
        <v>0</v>
      </c>
      <c r="AF37" s="720">
        <v>533680.99999999884</v>
      </c>
      <c r="AG37" s="720">
        <v>26516.080000000024</v>
      </c>
      <c r="AH37" s="720">
        <v>141.5</v>
      </c>
      <c r="AI37" s="720">
        <v>0</v>
      </c>
      <c r="AJ37" s="720">
        <v>0</v>
      </c>
      <c r="AK37" s="720">
        <v>19997.75</v>
      </c>
      <c r="AL37" s="720">
        <v>0</v>
      </c>
      <c r="AM37" s="720">
        <v>83.29</v>
      </c>
      <c r="AN37" s="720">
        <v>0</v>
      </c>
      <c r="AO37" s="720">
        <v>43003.290000000008</v>
      </c>
      <c r="AP37" s="720">
        <v>46033.17</v>
      </c>
      <c r="AQ37" s="720">
        <v>134.16</v>
      </c>
      <c r="AR37" s="720">
        <v>432644.39</v>
      </c>
      <c r="AS37" s="720">
        <v>1627</v>
      </c>
      <c r="AT37" s="720">
        <v>0</v>
      </c>
      <c r="AU37" s="720">
        <v>5973.1299999999992</v>
      </c>
      <c r="AV37" s="720">
        <v>9471</v>
      </c>
      <c r="AW37" s="720">
        <v>0</v>
      </c>
      <c r="AX37" s="720">
        <v>12391.380000000001</v>
      </c>
      <c r="AY37" s="720">
        <v>1120</v>
      </c>
      <c r="AZ37" s="720">
        <v>11554.47</v>
      </c>
      <c r="BA37" s="720">
        <v>36639.19</v>
      </c>
      <c r="BB37" s="720">
        <v>612870</v>
      </c>
      <c r="BC37" s="720">
        <v>0</v>
      </c>
      <c r="BD37" s="720">
        <v>0</v>
      </c>
      <c r="BE37" s="720">
        <v>3388846.7600000002</v>
      </c>
      <c r="BF37" s="720">
        <v>186196.57999999967</v>
      </c>
      <c r="BG37" s="720">
        <v>-41569.790000000037</v>
      </c>
      <c r="BH37" s="720">
        <v>144626.78999999963</v>
      </c>
      <c r="BI37" s="720">
        <v>9008.5</v>
      </c>
      <c r="BJ37" s="720">
        <v>0</v>
      </c>
      <c r="BK37" s="720">
        <v>0</v>
      </c>
      <c r="BL37" s="720">
        <v>9008.5</v>
      </c>
      <c r="BM37" s="720">
        <v>0</v>
      </c>
      <c r="BN37" s="720">
        <v>18625.2</v>
      </c>
      <c r="BO37" s="720">
        <v>0</v>
      </c>
      <c r="BP37" s="720">
        <v>0</v>
      </c>
      <c r="BQ37" s="720">
        <v>18625.2</v>
      </c>
      <c r="BR37" s="720">
        <v>26988.69</v>
      </c>
      <c r="BS37" s="720">
        <v>-9616.7000000000007</v>
      </c>
      <c r="BT37" s="720">
        <v>17371.989999999998</v>
      </c>
      <c r="BU37" s="720">
        <v>0</v>
      </c>
      <c r="BV37" s="720">
        <v>0</v>
      </c>
      <c r="BW37" s="720">
        <v>0</v>
      </c>
      <c r="BX37" s="720">
        <v>0</v>
      </c>
      <c r="BY37" s="720">
        <v>0</v>
      </c>
      <c r="BZ37" s="720">
        <v>0</v>
      </c>
      <c r="CA37" s="720">
        <v>0</v>
      </c>
      <c r="CB37" s="720">
        <v>0</v>
      </c>
      <c r="CC37" s="720">
        <v>0</v>
      </c>
      <c r="CD37" s="720">
        <v>144626.78999999963</v>
      </c>
      <c r="CE37" s="720">
        <v>0</v>
      </c>
      <c r="CF37" s="720">
        <v>17371.989999999998</v>
      </c>
      <c r="CG37" s="720">
        <v>0</v>
      </c>
      <c r="CH37" s="720">
        <v>0</v>
      </c>
      <c r="CI37" s="720">
        <f t="shared" si="0"/>
        <v>161998.77999999962</v>
      </c>
      <c r="CJ37" s="720">
        <v>399345.87</v>
      </c>
      <c r="CK37" s="720">
        <v>43698</v>
      </c>
      <c r="CL37" s="720">
        <v>0</v>
      </c>
      <c r="CM37" s="720">
        <v>355647.87</v>
      </c>
      <c r="CN37" s="720">
        <v>0</v>
      </c>
      <c r="CO37" s="720">
        <v>0</v>
      </c>
      <c r="CP37" s="720">
        <v>14284.42</v>
      </c>
      <c r="CQ37" s="720">
        <v>8169.7</v>
      </c>
      <c r="CR37" s="720">
        <v>-200022.28</v>
      </c>
      <c r="CS37" s="720">
        <v>178079.71</v>
      </c>
      <c r="CT37" s="720">
        <v>0</v>
      </c>
      <c r="CU37" s="720">
        <v>0</v>
      </c>
      <c r="CV37" s="720">
        <v>0</v>
      </c>
      <c r="CW37" s="720">
        <v>0</v>
      </c>
      <c r="CX37" s="720"/>
      <c r="CY37" s="720"/>
      <c r="CZ37" s="720"/>
      <c r="DA37" s="720">
        <v>0</v>
      </c>
      <c r="DB37" s="720">
        <v>0</v>
      </c>
      <c r="DC37" s="720">
        <v>0</v>
      </c>
      <c r="DD37" s="720">
        <v>5135.55</v>
      </c>
      <c r="DE37" s="720">
        <v>0</v>
      </c>
      <c r="DF37" s="720">
        <v>0</v>
      </c>
      <c r="DG37" s="720">
        <v>-21216.79</v>
      </c>
      <c r="DH37" s="720">
        <v>0</v>
      </c>
      <c r="DI37" s="720">
        <v>0</v>
      </c>
      <c r="DJ37" s="720">
        <v>0</v>
      </c>
      <c r="DK37" s="720">
        <v>-16081.240000000002</v>
      </c>
      <c r="DL37" s="720">
        <v>0</v>
      </c>
      <c r="DM37" s="720">
        <v>0</v>
      </c>
      <c r="DN37" s="720">
        <v>0</v>
      </c>
      <c r="DO37" s="720">
        <v>0</v>
      </c>
      <c r="DP37" s="720">
        <v>0</v>
      </c>
      <c r="DQ37" s="721">
        <v>0.30999999999767169</v>
      </c>
      <c r="DR37" s="722">
        <v>2155163.04</v>
      </c>
      <c r="DS37" s="723">
        <v>1233683.7200000002</v>
      </c>
      <c r="DT37" s="722">
        <v>1120</v>
      </c>
      <c r="DU37" s="722">
        <v>157067.75000000003</v>
      </c>
      <c r="DV37" s="722">
        <v>0</v>
      </c>
      <c r="DW37" s="722">
        <v>0</v>
      </c>
    </row>
    <row r="38" spans="1:127" s="104" customFormat="1">
      <c r="A38" s="717">
        <v>4801</v>
      </c>
      <c r="B38" s="718" t="s">
        <v>375</v>
      </c>
      <c r="C38" s="717">
        <v>4801</v>
      </c>
      <c r="D38" s="719" t="s">
        <v>6470</v>
      </c>
      <c r="E38" s="719" t="s">
        <v>340</v>
      </c>
      <c r="F38" s="719" t="s">
        <v>6</v>
      </c>
      <c r="G38" s="719" t="s">
        <v>921</v>
      </c>
      <c r="H38" s="720">
        <v>6132375.4400000004</v>
      </c>
      <c r="I38" s="720">
        <v>0</v>
      </c>
      <c r="J38" s="720">
        <v>111667.26</v>
      </c>
      <c r="K38" s="720">
        <v>0</v>
      </c>
      <c r="L38" s="720">
        <v>394370</v>
      </c>
      <c r="M38" s="720">
        <v>6228.22</v>
      </c>
      <c r="N38" s="720">
        <v>0</v>
      </c>
      <c r="O38" s="720">
        <v>40880.04</v>
      </c>
      <c r="P38" s="720">
        <v>1673.14</v>
      </c>
      <c r="Q38" s="720">
        <v>168698.88</v>
      </c>
      <c r="R38" s="720">
        <v>0</v>
      </c>
      <c r="S38" s="720">
        <v>0</v>
      </c>
      <c r="T38" s="720">
        <v>43897.65</v>
      </c>
      <c r="U38" s="720">
        <v>144659.37</v>
      </c>
      <c r="V38" s="720">
        <v>0</v>
      </c>
      <c r="W38" s="720">
        <v>37056</v>
      </c>
      <c r="X38" s="720">
        <v>0</v>
      </c>
      <c r="Y38" s="720">
        <v>7081506</v>
      </c>
      <c r="Z38" s="720">
        <v>3910670.74</v>
      </c>
      <c r="AA38" s="720">
        <v>0</v>
      </c>
      <c r="AB38" s="720">
        <v>692743.22</v>
      </c>
      <c r="AC38" s="720">
        <v>145582.78</v>
      </c>
      <c r="AD38" s="720">
        <v>301240.46000000002</v>
      </c>
      <c r="AE38" s="720">
        <v>189060.05</v>
      </c>
      <c r="AF38" s="720">
        <v>69166.559999999998</v>
      </c>
      <c r="AG38" s="720">
        <v>50180.37</v>
      </c>
      <c r="AH38" s="720">
        <v>48796.14</v>
      </c>
      <c r="AI38" s="720">
        <v>0</v>
      </c>
      <c r="AJ38" s="720">
        <v>4014.98</v>
      </c>
      <c r="AK38" s="720">
        <v>334915.34999999998</v>
      </c>
      <c r="AL38" s="720">
        <v>9950</v>
      </c>
      <c r="AM38" s="720">
        <v>5844.41</v>
      </c>
      <c r="AN38" s="720">
        <v>18926.41</v>
      </c>
      <c r="AO38" s="720">
        <v>159220.21</v>
      </c>
      <c r="AP38" s="720">
        <v>24697.86</v>
      </c>
      <c r="AQ38" s="720">
        <v>191394.81</v>
      </c>
      <c r="AR38" s="720">
        <v>369521.63</v>
      </c>
      <c r="AS38" s="720">
        <v>84511.08</v>
      </c>
      <c r="AT38" s="720">
        <v>117154.79</v>
      </c>
      <c r="AU38" s="720">
        <v>107523.91</v>
      </c>
      <c r="AV38" s="720">
        <v>24312.75</v>
      </c>
      <c r="AW38" s="720">
        <v>0</v>
      </c>
      <c r="AX38" s="720">
        <v>127428.73</v>
      </c>
      <c r="AY38" s="720">
        <v>38333.07</v>
      </c>
      <c r="AZ38" s="720">
        <v>99155.92</v>
      </c>
      <c r="BA38" s="720">
        <v>147691.78</v>
      </c>
      <c r="BB38" s="720">
        <v>0</v>
      </c>
      <c r="BC38" s="720">
        <v>0</v>
      </c>
      <c r="BD38" s="720">
        <v>0</v>
      </c>
      <c r="BE38" s="720">
        <v>7272038.0100000007</v>
      </c>
      <c r="BF38" s="720">
        <v>418700.14000000077</v>
      </c>
      <c r="BG38" s="720">
        <v>-190532.01000000071</v>
      </c>
      <c r="BH38" s="720">
        <v>228168.13000000006</v>
      </c>
      <c r="BI38" s="720">
        <v>18052.95</v>
      </c>
      <c r="BJ38" s="720">
        <v>0</v>
      </c>
      <c r="BK38" s="720">
        <v>0</v>
      </c>
      <c r="BL38" s="720">
        <v>18052.95</v>
      </c>
      <c r="BM38" s="720">
        <v>0</v>
      </c>
      <c r="BN38" s="720">
        <v>18052.95</v>
      </c>
      <c r="BO38" s="720">
        <v>0</v>
      </c>
      <c r="BP38" s="720">
        <v>0</v>
      </c>
      <c r="BQ38" s="720">
        <v>18052.95</v>
      </c>
      <c r="BR38" s="720">
        <v>0</v>
      </c>
      <c r="BS38" s="720">
        <v>0</v>
      </c>
      <c r="BT38" s="720">
        <v>0</v>
      </c>
      <c r="BU38" s="720">
        <v>0</v>
      </c>
      <c r="BV38" s="720">
        <v>0</v>
      </c>
      <c r="BW38" s="720">
        <v>0</v>
      </c>
      <c r="BX38" s="720">
        <v>0</v>
      </c>
      <c r="BY38" s="720">
        <v>0</v>
      </c>
      <c r="BZ38" s="720">
        <v>0</v>
      </c>
      <c r="CA38" s="720">
        <v>0</v>
      </c>
      <c r="CB38" s="720">
        <v>0</v>
      </c>
      <c r="CC38" s="720">
        <v>0</v>
      </c>
      <c r="CD38" s="720">
        <v>228168.13000000006</v>
      </c>
      <c r="CE38" s="720">
        <v>0</v>
      </c>
      <c r="CF38" s="720">
        <v>0</v>
      </c>
      <c r="CG38" s="720">
        <v>0</v>
      </c>
      <c r="CH38" s="720">
        <v>0</v>
      </c>
      <c r="CI38" s="720">
        <f t="shared" si="0"/>
        <v>228168.13000000006</v>
      </c>
      <c r="CJ38" s="720">
        <v>25000</v>
      </c>
      <c r="CK38" s="720">
        <v>459998.44</v>
      </c>
      <c r="CL38" s="720">
        <v>0</v>
      </c>
      <c r="CM38" s="720">
        <v>-434998.44</v>
      </c>
      <c r="CN38" s="720">
        <v>0</v>
      </c>
      <c r="CO38" s="720">
        <v>0</v>
      </c>
      <c r="CP38" s="720">
        <v>18390.62</v>
      </c>
      <c r="CQ38" s="720">
        <v>10908.48</v>
      </c>
      <c r="CR38" s="720">
        <v>0</v>
      </c>
      <c r="CS38" s="720">
        <v>-405699.34</v>
      </c>
      <c r="CT38" s="720">
        <v>660002.35</v>
      </c>
      <c r="CU38" s="720">
        <v>0</v>
      </c>
      <c r="CV38" s="720">
        <v>0</v>
      </c>
      <c r="CW38" s="720">
        <v>660002.35</v>
      </c>
      <c r="CX38" s="720"/>
      <c r="CY38" s="720"/>
      <c r="CZ38" s="720"/>
      <c r="DA38" s="720">
        <v>0</v>
      </c>
      <c r="DB38" s="720">
        <v>660002.35</v>
      </c>
      <c r="DC38" s="720">
        <v>0</v>
      </c>
      <c r="DD38" s="720">
        <v>0</v>
      </c>
      <c r="DE38" s="720">
        <v>0</v>
      </c>
      <c r="DF38" s="720">
        <v>0</v>
      </c>
      <c r="DG38" s="720">
        <v>-26134.880000000001</v>
      </c>
      <c r="DH38" s="720">
        <v>0</v>
      </c>
      <c r="DI38" s="720">
        <v>0</v>
      </c>
      <c r="DJ38" s="720">
        <v>0</v>
      </c>
      <c r="DK38" s="720">
        <v>-26134.880000000001</v>
      </c>
      <c r="DL38" s="720">
        <v>0</v>
      </c>
      <c r="DM38" s="720">
        <v>0</v>
      </c>
      <c r="DN38" s="720">
        <v>0</v>
      </c>
      <c r="DO38" s="720">
        <v>0</v>
      </c>
      <c r="DP38" s="720">
        <v>0</v>
      </c>
      <c r="DQ38" s="721"/>
      <c r="DR38" s="722">
        <v>5358644.18</v>
      </c>
      <c r="DS38" s="723">
        <v>1913393.830000001</v>
      </c>
      <c r="DT38" s="722">
        <v>38333.07</v>
      </c>
      <c r="DU38" s="722">
        <v>255149.71</v>
      </c>
      <c r="DV38" s="722">
        <v>144659.37</v>
      </c>
      <c r="DW38" s="722">
        <v>0</v>
      </c>
    </row>
    <row r="39" spans="1:127" s="104" customFormat="1">
      <c r="A39" s="717">
        <v>1048</v>
      </c>
      <c r="B39" s="718" t="s">
        <v>493</v>
      </c>
      <c r="C39" s="717">
        <v>1048</v>
      </c>
      <c r="D39" s="719" t="s">
        <v>6470</v>
      </c>
      <c r="E39" s="719" t="s">
        <v>786</v>
      </c>
      <c r="F39" s="719" t="s">
        <v>6</v>
      </c>
      <c r="G39" s="719" t="s">
        <v>921</v>
      </c>
      <c r="H39" s="720">
        <v>1035071.59</v>
      </c>
      <c r="I39" s="720">
        <v>0</v>
      </c>
      <c r="J39" s="720">
        <v>117337.81</v>
      </c>
      <c r="K39" s="720">
        <v>0</v>
      </c>
      <c r="L39" s="720">
        <v>0</v>
      </c>
      <c r="M39" s="720">
        <v>400</v>
      </c>
      <c r="N39" s="720">
        <v>0</v>
      </c>
      <c r="O39" s="720">
        <v>0</v>
      </c>
      <c r="P39" s="720">
        <v>9747.5099999999984</v>
      </c>
      <c r="Q39" s="720">
        <v>0</v>
      </c>
      <c r="R39" s="720">
        <v>0</v>
      </c>
      <c r="S39" s="720">
        <v>0</v>
      </c>
      <c r="T39" s="720">
        <v>16053.659999999998</v>
      </c>
      <c r="U39" s="720">
        <v>59603.35</v>
      </c>
      <c r="V39" s="720">
        <v>0</v>
      </c>
      <c r="W39" s="720">
        <v>0</v>
      </c>
      <c r="X39" s="720">
        <v>0</v>
      </c>
      <c r="Y39" s="720">
        <v>1238213.92</v>
      </c>
      <c r="Z39" s="720">
        <v>310805.82000000007</v>
      </c>
      <c r="AA39" s="720">
        <v>0</v>
      </c>
      <c r="AB39" s="720">
        <v>742113.24</v>
      </c>
      <c r="AC39" s="720">
        <v>14755.969999999012</v>
      </c>
      <c r="AD39" s="720">
        <v>73365.179999999993</v>
      </c>
      <c r="AE39" s="720">
        <v>0</v>
      </c>
      <c r="AF39" s="720">
        <v>0</v>
      </c>
      <c r="AG39" s="720">
        <v>185.96999999991021</v>
      </c>
      <c r="AH39" s="720">
        <v>6941.5</v>
      </c>
      <c r="AI39" s="720">
        <v>0</v>
      </c>
      <c r="AJ39" s="720">
        <v>434</v>
      </c>
      <c r="AK39" s="720">
        <v>13156.009999999998</v>
      </c>
      <c r="AL39" s="720">
        <v>0</v>
      </c>
      <c r="AM39" s="720">
        <v>3979.7899999999986</v>
      </c>
      <c r="AN39" s="720">
        <v>0</v>
      </c>
      <c r="AO39" s="720">
        <v>13653.72</v>
      </c>
      <c r="AP39" s="720">
        <v>0</v>
      </c>
      <c r="AQ39" s="720">
        <v>9835.3599999999988</v>
      </c>
      <c r="AR39" s="720">
        <v>34225.670000000035</v>
      </c>
      <c r="AS39" s="720">
        <v>1549.81</v>
      </c>
      <c r="AT39" s="720">
        <v>0</v>
      </c>
      <c r="AU39" s="720">
        <v>21096.950000000004</v>
      </c>
      <c r="AV39" s="720">
        <v>3291.75</v>
      </c>
      <c r="AW39" s="720">
        <v>0</v>
      </c>
      <c r="AX39" s="720">
        <v>31932.950000000008</v>
      </c>
      <c r="AY39" s="720">
        <v>6599.93</v>
      </c>
      <c r="AZ39" s="720">
        <v>0</v>
      </c>
      <c r="BA39" s="720">
        <v>52158.81</v>
      </c>
      <c r="BB39" s="720">
        <v>0</v>
      </c>
      <c r="BC39" s="720">
        <v>0</v>
      </c>
      <c r="BD39" s="720">
        <v>0</v>
      </c>
      <c r="BE39" s="720">
        <v>1340082.429999999</v>
      </c>
      <c r="BF39" s="720">
        <v>298839.58999999973</v>
      </c>
      <c r="BG39" s="720">
        <v>-101868.50999999908</v>
      </c>
      <c r="BH39" s="720">
        <v>196971.08000000066</v>
      </c>
      <c r="BI39" s="720">
        <v>5235.25</v>
      </c>
      <c r="BJ39" s="720">
        <v>0</v>
      </c>
      <c r="BK39" s="720">
        <v>0</v>
      </c>
      <c r="BL39" s="720">
        <v>5235.25</v>
      </c>
      <c r="BM39" s="720">
        <v>0</v>
      </c>
      <c r="BN39" s="720">
        <v>0</v>
      </c>
      <c r="BO39" s="720">
        <v>0</v>
      </c>
      <c r="BP39" s="720">
        <v>0</v>
      </c>
      <c r="BQ39" s="720">
        <v>0</v>
      </c>
      <c r="BR39" s="720">
        <v>31642.18</v>
      </c>
      <c r="BS39" s="720">
        <v>5235.25</v>
      </c>
      <c r="BT39" s="720">
        <v>36877.43</v>
      </c>
      <c r="BU39" s="720">
        <v>0</v>
      </c>
      <c r="BV39" s="720">
        <v>0</v>
      </c>
      <c r="BW39" s="720">
        <v>0</v>
      </c>
      <c r="BX39" s="720">
        <v>0</v>
      </c>
      <c r="BY39" s="720">
        <v>0</v>
      </c>
      <c r="BZ39" s="720">
        <v>0</v>
      </c>
      <c r="CA39" s="720">
        <v>0</v>
      </c>
      <c r="CB39" s="720">
        <v>0</v>
      </c>
      <c r="CC39" s="720">
        <v>0</v>
      </c>
      <c r="CD39" s="720">
        <v>196971.08000000066</v>
      </c>
      <c r="CE39" s="720">
        <v>0</v>
      </c>
      <c r="CF39" s="720">
        <v>36877.43</v>
      </c>
      <c r="CG39" s="720">
        <v>0</v>
      </c>
      <c r="CH39" s="720">
        <v>0</v>
      </c>
      <c r="CI39" s="720">
        <f t="shared" si="0"/>
        <v>233848.51000000065</v>
      </c>
      <c r="CJ39" s="720">
        <v>313217.59999999998</v>
      </c>
      <c r="CK39" s="720">
        <v>10194.9</v>
      </c>
      <c r="CL39" s="720">
        <v>0</v>
      </c>
      <c r="CM39" s="720">
        <v>303022.69999999995</v>
      </c>
      <c r="CN39" s="720">
        <v>0</v>
      </c>
      <c r="CO39" s="720">
        <v>0</v>
      </c>
      <c r="CP39" s="720">
        <v>1428.02</v>
      </c>
      <c r="CQ39" s="720">
        <v>619.11</v>
      </c>
      <c r="CR39" s="720">
        <v>-81467</v>
      </c>
      <c r="CS39" s="720">
        <v>223602.82999999996</v>
      </c>
      <c r="CT39" s="720">
        <v>0</v>
      </c>
      <c r="CU39" s="720">
        <v>0</v>
      </c>
      <c r="CV39" s="720">
        <v>0</v>
      </c>
      <c r="CW39" s="720">
        <v>0</v>
      </c>
      <c r="CX39" s="720"/>
      <c r="CY39" s="720"/>
      <c r="CZ39" s="720"/>
      <c r="DA39" s="720">
        <v>0</v>
      </c>
      <c r="DB39" s="720">
        <v>0</v>
      </c>
      <c r="DC39" s="720">
        <v>0</v>
      </c>
      <c r="DD39" s="720">
        <v>10245.299999999999</v>
      </c>
      <c r="DE39" s="720">
        <v>0</v>
      </c>
      <c r="DF39" s="720">
        <v>0</v>
      </c>
      <c r="DG39" s="720">
        <v>0</v>
      </c>
      <c r="DH39" s="720">
        <v>0</v>
      </c>
      <c r="DI39" s="720">
        <v>0</v>
      </c>
      <c r="DJ39" s="720">
        <v>0</v>
      </c>
      <c r="DK39" s="720">
        <v>10245.299999999999</v>
      </c>
      <c r="DL39" s="720">
        <v>0</v>
      </c>
      <c r="DM39" s="720">
        <v>0</v>
      </c>
      <c r="DN39" s="720">
        <v>0</v>
      </c>
      <c r="DO39" s="720">
        <v>0</v>
      </c>
      <c r="DP39" s="720">
        <v>0</v>
      </c>
      <c r="DQ39" s="721"/>
      <c r="DR39" s="722">
        <v>1141226.179999999</v>
      </c>
      <c r="DS39" s="723">
        <v>198856.25</v>
      </c>
      <c r="DT39" s="722">
        <v>6599.93</v>
      </c>
      <c r="DU39" s="722">
        <v>25801.17</v>
      </c>
      <c r="DV39" s="722">
        <v>59603.35</v>
      </c>
      <c r="DW39" s="722">
        <v>0</v>
      </c>
    </row>
    <row r="40" spans="1:127" s="104" customFormat="1">
      <c r="A40" s="717">
        <v>2312</v>
      </c>
      <c r="B40" s="718" t="s">
        <v>376</v>
      </c>
      <c r="C40" s="717">
        <v>2312</v>
      </c>
      <c r="D40" s="719" t="s">
        <v>6470</v>
      </c>
      <c r="E40" s="719" t="s">
        <v>341</v>
      </c>
      <c r="F40" s="719" t="s">
        <v>6</v>
      </c>
      <c r="G40" s="719" t="s">
        <v>921</v>
      </c>
      <c r="H40" s="720">
        <v>2143387.48</v>
      </c>
      <c r="I40" s="720">
        <v>0</v>
      </c>
      <c r="J40" s="720">
        <v>370792.68</v>
      </c>
      <c r="K40" s="720">
        <v>0</v>
      </c>
      <c r="L40" s="720">
        <v>121860</v>
      </c>
      <c r="M40" s="720">
        <v>0</v>
      </c>
      <c r="N40" s="720">
        <v>0</v>
      </c>
      <c r="O40" s="720">
        <v>152751.35</v>
      </c>
      <c r="P40" s="720">
        <v>113483.74</v>
      </c>
      <c r="Q40" s="720">
        <v>42385.9</v>
      </c>
      <c r="R40" s="720">
        <v>0</v>
      </c>
      <c r="S40" s="720">
        <v>0</v>
      </c>
      <c r="T40" s="720">
        <v>62783.51</v>
      </c>
      <c r="U40" s="720">
        <v>0</v>
      </c>
      <c r="V40" s="720">
        <v>0</v>
      </c>
      <c r="W40" s="720">
        <v>3766.75</v>
      </c>
      <c r="X40" s="720">
        <v>88793</v>
      </c>
      <c r="Y40" s="720">
        <v>3100004.41</v>
      </c>
      <c r="Z40" s="720">
        <v>1301993.3800000001</v>
      </c>
      <c r="AA40" s="720">
        <v>0</v>
      </c>
      <c r="AB40" s="720">
        <v>566661.35</v>
      </c>
      <c r="AC40" s="720">
        <v>103924.76000000001</v>
      </c>
      <c r="AD40" s="720">
        <v>97164.84</v>
      </c>
      <c r="AE40" s="720">
        <v>100745.04000000001</v>
      </c>
      <c r="AF40" s="720">
        <v>114567.28</v>
      </c>
      <c r="AG40" s="720">
        <v>10343</v>
      </c>
      <c r="AH40" s="720">
        <v>126075.21</v>
      </c>
      <c r="AI40" s="720">
        <v>0</v>
      </c>
      <c r="AJ40" s="720">
        <v>0</v>
      </c>
      <c r="AK40" s="720">
        <v>34312.57</v>
      </c>
      <c r="AL40" s="720">
        <v>481.31</v>
      </c>
      <c r="AM40" s="720">
        <v>30576.010000000002</v>
      </c>
      <c r="AN40" s="720">
        <v>4620.1400000000003</v>
      </c>
      <c r="AO40" s="720">
        <v>41203.89</v>
      </c>
      <c r="AP40" s="720">
        <v>30209.82</v>
      </c>
      <c r="AQ40" s="720">
        <v>27471.32</v>
      </c>
      <c r="AR40" s="720">
        <v>91646.85</v>
      </c>
      <c r="AS40" s="720">
        <v>12971.69</v>
      </c>
      <c r="AT40" s="720">
        <v>0</v>
      </c>
      <c r="AU40" s="720">
        <v>48072.200000000004</v>
      </c>
      <c r="AV40" s="720">
        <v>11544.119999999999</v>
      </c>
      <c r="AW40" s="720">
        <v>3795</v>
      </c>
      <c r="AX40" s="720">
        <v>71845.150000000009</v>
      </c>
      <c r="AY40" s="720">
        <v>343709.51</v>
      </c>
      <c r="AZ40" s="720">
        <v>17790.3</v>
      </c>
      <c r="BA40" s="720">
        <v>76282.679999999993</v>
      </c>
      <c r="BB40" s="720">
        <v>0</v>
      </c>
      <c r="BC40" s="720">
        <v>0</v>
      </c>
      <c r="BD40" s="720">
        <v>0</v>
      </c>
      <c r="BE40" s="720">
        <v>3268007.4199999995</v>
      </c>
      <c r="BF40" s="720">
        <v>-170158.95000000088</v>
      </c>
      <c r="BG40" s="720">
        <v>-168003.00999999931</v>
      </c>
      <c r="BH40" s="720">
        <v>-338161.9600000002</v>
      </c>
      <c r="BI40" s="720">
        <v>8702.5</v>
      </c>
      <c r="BJ40" s="720">
        <v>0</v>
      </c>
      <c r="BK40" s="720">
        <v>0</v>
      </c>
      <c r="BL40" s="720">
        <v>8702.5</v>
      </c>
      <c r="BM40" s="720">
        <v>0</v>
      </c>
      <c r="BN40" s="720">
        <v>28720.69</v>
      </c>
      <c r="BO40" s="720">
        <v>0</v>
      </c>
      <c r="BP40" s="720">
        <v>0</v>
      </c>
      <c r="BQ40" s="720">
        <v>28720.69</v>
      </c>
      <c r="BR40" s="720">
        <v>40461.800000000003</v>
      </c>
      <c r="BS40" s="720">
        <v>-20018.189999999999</v>
      </c>
      <c r="BT40" s="720">
        <v>20443.610000000004</v>
      </c>
      <c r="BU40" s="720">
        <v>0</v>
      </c>
      <c r="BV40" s="720">
        <v>0</v>
      </c>
      <c r="BW40" s="720">
        <v>0</v>
      </c>
      <c r="BX40" s="720">
        <v>0</v>
      </c>
      <c r="BY40" s="720">
        <v>0</v>
      </c>
      <c r="BZ40" s="720">
        <v>0</v>
      </c>
      <c r="CA40" s="720">
        <v>0</v>
      </c>
      <c r="CB40" s="720">
        <v>0</v>
      </c>
      <c r="CC40" s="720">
        <v>0</v>
      </c>
      <c r="CD40" s="720">
        <v>-338161.9600000002</v>
      </c>
      <c r="CE40" s="720">
        <v>0</v>
      </c>
      <c r="CF40" s="720">
        <v>20443.61</v>
      </c>
      <c r="CG40" s="720">
        <v>0</v>
      </c>
      <c r="CH40" s="720">
        <v>0</v>
      </c>
      <c r="CI40" s="720">
        <f t="shared" si="0"/>
        <v>-317718.35000000021</v>
      </c>
      <c r="CJ40" s="720">
        <v>157547.75</v>
      </c>
      <c r="CK40" s="720">
        <v>6475.41</v>
      </c>
      <c r="CL40" s="720">
        <v>-462.5</v>
      </c>
      <c r="CM40" s="720">
        <v>150609.84</v>
      </c>
      <c r="CN40" s="720">
        <v>0</v>
      </c>
      <c r="CO40" s="720">
        <v>0</v>
      </c>
      <c r="CP40" s="720">
        <v>4784.3100000000004</v>
      </c>
      <c r="CQ40" s="720">
        <v>9762.4500000000007</v>
      </c>
      <c r="CR40" s="720">
        <v>-76</v>
      </c>
      <c r="CS40" s="720">
        <v>165080.6</v>
      </c>
      <c r="CT40" s="720">
        <v>0</v>
      </c>
      <c r="CU40" s="720">
        <v>0</v>
      </c>
      <c r="CV40" s="720">
        <v>0</v>
      </c>
      <c r="CW40" s="720">
        <v>0</v>
      </c>
      <c r="CX40" s="720"/>
      <c r="CY40" s="720"/>
      <c r="CZ40" s="720"/>
      <c r="DA40" s="720">
        <v>0</v>
      </c>
      <c r="DB40" s="720">
        <v>0</v>
      </c>
      <c r="DC40" s="720">
        <v>15367.28</v>
      </c>
      <c r="DD40" s="720">
        <v>37504.629999999997</v>
      </c>
      <c r="DE40" s="720">
        <v>0</v>
      </c>
      <c r="DF40" s="720">
        <v>0</v>
      </c>
      <c r="DG40" s="720">
        <v>-39159.339999999997</v>
      </c>
      <c r="DH40" s="720">
        <v>0</v>
      </c>
      <c r="DI40" s="720">
        <v>0</v>
      </c>
      <c r="DJ40" s="720">
        <v>0</v>
      </c>
      <c r="DK40" s="720">
        <v>13712.57</v>
      </c>
      <c r="DL40" s="720">
        <v>2671.94</v>
      </c>
      <c r="DM40" s="720">
        <v>47439.45</v>
      </c>
      <c r="DN40" s="720">
        <v>29747</v>
      </c>
      <c r="DO40" s="720">
        <v>-576369.77</v>
      </c>
      <c r="DP40" s="720">
        <v>0</v>
      </c>
      <c r="DQ40" s="721">
        <v>-0.14000000001396984</v>
      </c>
      <c r="DR40" s="722">
        <v>-0.14000000001396984</v>
      </c>
      <c r="DS40" s="723"/>
      <c r="DT40" s="722"/>
      <c r="DU40" s="722"/>
      <c r="DV40" s="722"/>
      <c r="DW40" s="722">
        <v>-496511.38</v>
      </c>
    </row>
    <row r="41" spans="1:127" s="104" customFormat="1">
      <c r="A41" s="717">
        <v>7051</v>
      </c>
      <c r="B41" s="718" t="s">
        <v>377</v>
      </c>
      <c r="C41" s="717">
        <v>7051</v>
      </c>
      <c r="D41" s="719" t="s">
        <v>6470</v>
      </c>
      <c r="E41" s="719" t="s">
        <v>342</v>
      </c>
      <c r="F41" s="719" t="s">
        <v>6</v>
      </c>
      <c r="G41" s="719" t="s">
        <v>921</v>
      </c>
      <c r="H41" s="720">
        <v>1193343</v>
      </c>
      <c r="I41" s="720">
        <v>0</v>
      </c>
      <c r="J41" s="720">
        <v>1890644</v>
      </c>
      <c r="K41" s="720">
        <v>0</v>
      </c>
      <c r="L41" s="720">
        <v>111160</v>
      </c>
      <c r="M41" s="720">
        <v>5657</v>
      </c>
      <c r="N41" s="720">
        <v>6270</v>
      </c>
      <c r="O41" s="720">
        <v>0</v>
      </c>
      <c r="P41" s="720">
        <v>1302</v>
      </c>
      <c r="Q41" s="720">
        <v>4954</v>
      </c>
      <c r="R41" s="720">
        <v>0</v>
      </c>
      <c r="S41" s="720">
        <v>14793</v>
      </c>
      <c r="T41" s="720">
        <v>49</v>
      </c>
      <c r="U41" s="720">
        <v>0</v>
      </c>
      <c r="V41" s="720">
        <v>0</v>
      </c>
      <c r="W41" s="720">
        <v>1540</v>
      </c>
      <c r="X41" s="720">
        <v>24650</v>
      </c>
      <c r="Y41" s="720">
        <v>3254362</v>
      </c>
      <c r="Z41" s="720">
        <v>752529.13</v>
      </c>
      <c r="AA41" s="720">
        <v>0</v>
      </c>
      <c r="AB41" s="720">
        <v>881693</v>
      </c>
      <c r="AC41" s="720">
        <v>131400</v>
      </c>
      <c r="AD41" s="720">
        <v>147916</v>
      </c>
      <c r="AE41" s="720">
        <v>0</v>
      </c>
      <c r="AF41" s="720">
        <v>27581</v>
      </c>
      <c r="AG41" s="720">
        <v>3998</v>
      </c>
      <c r="AH41" s="720">
        <v>8851</v>
      </c>
      <c r="AI41" s="720">
        <v>0</v>
      </c>
      <c r="AJ41" s="720">
        <v>0</v>
      </c>
      <c r="AK41" s="720">
        <v>16681</v>
      </c>
      <c r="AL41" s="720">
        <v>3134</v>
      </c>
      <c r="AM41" s="720">
        <v>4532</v>
      </c>
      <c r="AN41" s="720">
        <v>2197</v>
      </c>
      <c r="AO41" s="720">
        <v>35272</v>
      </c>
      <c r="AP41" s="720">
        <v>0</v>
      </c>
      <c r="AQ41" s="720">
        <v>14433</v>
      </c>
      <c r="AR41" s="720">
        <v>34034</v>
      </c>
      <c r="AS41" s="720">
        <v>26279</v>
      </c>
      <c r="AT41" s="720">
        <v>0</v>
      </c>
      <c r="AU41" s="720">
        <v>14960</v>
      </c>
      <c r="AV41" s="720">
        <v>6911</v>
      </c>
      <c r="AW41" s="720">
        <v>0</v>
      </c>
      <c r="AX41" s="720">
        <v>82905.59</v>
      </c>
      <c r="AY41" s="720">
        <v>106390</v>
      </c>
      <c r="AZ41" s="720">
        <v>390365</v>
      </c>
      <c r="BA41" s="720">
        <v>101364</v>
      </c>
      <c r="BB41" s="720">
        <v>0</v>
      </c>
      <c r="BC41" s="720">
        <v>0</v>
      </c>
      <c r="BD41" s="720">
        <v>8873</v>
      </c>
      <c r="BE41" s="720">
        <v>2802298.7199999997</v>
      </c>
      <c r="BF41" s="720">
        <v>651577</v>
      </c>
      <c r="BG41" s="720">
        <v>452063.28000000026</v>
      </c>
      <c r="BH41" s="720">
        <v>1103640.2800000003</v>
      </c>
      <c r="BI41" s="720">
        <v>43129</v>
      </c>
      <c r="BJ41" s="720">
        <v>0</v>
      </c>
      <c r="BK41" s="720">
        <v>8873</v>
      </c>
      <c r="BL41" s="720">
        <v>52002</v>
      </c>
      <c r="BM41" s="720">
        <v>0</v>
      </c>
      <c r="BN41" s="720">
        <v>35698</v>
      </c>
      <c r="BO41" s="720">
        <v>10619</v>
      </c>
      <c r="BP41" s="720">
        <v>13235</v>
      </c>
      <c r="BQ41" s="720">
        <v>59553</v>
      </c>
      <c r="BR41" s="720">
        <v>9670</v>
      </c>
      <c r="BS41" s="720">
        <v>-7551</v>
      </c>
      <c r="BT41" s="720">
        <v>2119</v>
      </c>
      <c r="BU41" s="720">
        <v>0</v>
      </c>
      <c r="BV41" s="720">
        <v>0</v>
      </c>
      <c r="BW41" s="720">
        <v>0</v>
      </c>
      <c r="BX41" s="720">
        <v>0</v>
      </c>
      <c r="BY41" s="720">
        <v>0</v>
      </c>
      <c r="BZ41" s="720">
        <v>0</v>
      </c>
      <c r="CA41" s="720">
        <v>0</v>
      </c>
      <c r="CB41" s="720">
        <v>0</v>
      </c>
      <c r="CC41" s="720">
        <v>0</v>
      </c>
      <c r="CD41" s="720">
        <v>1103640.2800000003</v>
      </c>
      <c r="CE41" s="720">
        <v>0</v>
      </c>
      <c r="CF41" s="720">
        <v>2119</v>
      </c>
      <c r="CG41" s="720">
        <v>0</v>
      </c>
      <c r="CH41" s="720">
        <v>0</v>
      </c>
      <c r="CI41" s="720">
        <f t="shared" si="0"/>
        <v>1105759.2800000003</v>
      </c>
      <c r="CJ41" s="720">
        <v>25000</v>
      </c>
      <c r="CK41" s="720">
        <v>166443</v>
      </c>
      <c r="CL41" s="720">
        <v>10197</v>
      </c>
      <c r="CM41" s="720">
        <v>-131246</v>
      </c>
      <c r="CN41" s="720">
        <v>0</v>
      </c>
      <c r="CO41" s="720">
        <v>0</v>
      </c>
      <c r="CP41" s="720">
        <v>11881</v>
      </c>
      <c r="CQ41" s="720">
        <v>8823</v>
      </c>
      <c r="CR41" s="720">
        <v>0</v>
      </c>
      <c r="CS41" s="720">
        <v>-110542</v>
      </c>
      <c r="CT41" s="720">
        <v>1306368</v>
      </c>
      <c r="CU41" s="720">
        <v>0</v>
      </c>
      <c r="CV41" s="720">
        <v>0</v>
      </c>
      <c r="CW41" s="720">
        <v>1306368</v>
      </c>
      <c r="CX41" s="720"/>
      <c r="CY41" s="720"/>
      <c r="CZ41" s="720"/>
      <c r="DA41" s="720">
        <v>0</v>
      </c>
      <c r="DB41" s="720">
        <v>1306368</v>
      </c>
      <c r="DC41" s="720">
        <v>3828</v>
      </c>
      <c r="DD41" s="720">
        <v>14793</v>
      </c>
      <c r="DE41" s="720">
        <v>16331</v>
      </c>
      <c r="DF41" s="720">
        <v>0</v>
      </c>
      <c r="DG41" s="720">
        <v>-55712</v>
      </c>
      <c r="DH41" s="720">
        <v>-62628.72</v>
      </c>
      <c r="DI41" s="720">
        <v>0</v>
      </c>
      <c r="DJ41" s="720">
        <v>-1765</v>
      </c>
      <c r="DK41" s="720">
        <v>-85153.72</v>
      </c>
      <c r="DL41" s="720">
        <v>0</v>
      </c>
      <c r="DM41" s="720">
        <v>0</v>
      </c>
      <c r="DN41" s="720">
        <v>0</v>
      </c>
      <c r="DO41" s="720">
        <v>0</v>
      </c>
      <c r="DP41" s="720">
        <v>-4912</v>
      </c>
      <c r="DQ41" s="721">
        <v>0.47</v>
      </c>
      <c r="DR41" s="722">
        <v>1945117.13</v>
      </c>
      <c r="DS41" s="723">
        <v>857181.58999999985</v>
      </c>
      <c r="DT41" s="722">
        <v>106390</v>
      </c>
      <c r="DU41" s="722">
        <v>6305</v>
      </c>
      <c r="DV41" s="722">
        <v>14793</v>
      </c>
      <c r="DW41" s="722">
        <v>-4912</v>
      </c>
    </row>
    <row r="42" spans="1:127" s="104" customFormat="1">
      <c r="A42" s="717">
        <v>2040</v>
      </c>
      <c r="B42" s="718" t="s">
        <v>434</v>
      </c>
      <c r="C42" s="717">
        <v>2040</v>
      </c>
      <c r="D42" s="719" t="s">
        <v>6470</v>
      </c>
      <c r="E42" s="719" t="s">
        <v>341</v>
      </c>
      <c r="F42" s="719" t="s">
        <v>6</v>
      </c>
      <c r="G42" s="719" t="s">
        <v>921</v>
      </c>
      <c r="H42" s="720">
        <v>2459778.2000000002</v>
      </c>
      <c r="I42" s="720">
        <v>0</v>
      </c>
      <c r="J42" s="720">
        <v>350575.94999999995</v>
      </c>
      <c r="K42" s="720">
        <v>0</v>
      </c>
      <c r="L42" s="720">
        <v>161230</v>
      </c>
      <c r="M42" s="720">
        <v>232848.19</v>
      </c>
      <c r="N42" s="720">
        <v>1244.97</v>
      </c>
      <c r="O42" s="720">
        <v>7378.91</v>
      </c>
      <c r="P42" s="720">
        <v>36379.779999999977</v>
      </c>
      <c r="Q42" s="720">
        <v>42300.13</v>
      </c>
      <c r="R42" s="720">
        <v>4533</v>
      </c>
      <c r="S42" s="720">
        <v>0</v>
      </c>
      <c r="T42" s="720">
        <v>17724.010000000002</v>
      </c>
      <c r="U42" s="720">
        <v>0</v>
      </c>
      <c r="V42" s="720">
        <v>0</v>
      </c>
      <c r="W42" s="720">
        <v>5820.36</v>
      </c>
      <c r="X42" s="720">
        <v>80514</v>
      </c>
      <c r="Y42" s="720">
        <v>3400327.5</v>
      </c>
      <c r="Z42" s="720">
        <v>1306591.58</v>
      </c>
      <c r="AA42" s="720">
        <v>0</v>
      </c>
      <c r="AB42" s="720">
        <v>527466.98</v>
      </c>
      <c r="AC42" s="720">
        <v>86892.890000000014</v>
      </c>
      <c r="AD42" s="720">
        <v>183053.77</v>
      </c>
      <c r="AE42" s="720">
        <v>0</v>
      </c>
      <c r="AF42" s="720">
        <v>231030.53000000003</v>
      </c>
      <c r="AG42" s="720">
        <v>8054.2200000000012</v>
      </c>
      <c r="AH42" s="720">
        <v>6168.1</v>
      </c>
      <c r="AI42" s="720">
        <v>0</v>
      </c>
      <c r="AJ42" s="720">
        <v>17936.02</v>
      </c>
      <c r="AK42" s="720">
        <v>127252.46</v>
      </c>
      <c r="AL42" s="720">
        <v>6079.77</v>
      </c>
      <c r="AM42" s="720">
        <v>6673.71</v>
      </c>
      <c r="AN42" s="720">
        <v>5060.8900000000003</v>
      </c>
      <c r="AO42" s="720">
        <v>39979.410000000003</v>
      </c>
      <c r="AP42" s="720">
        <v>30474.82</v>
      </c>
      <c r="AQ42" s="720">
        <v>21736.799999999999</v>
      </c>
      <c r="AR42" s="720">
        <v>109442.63</v>
      </c>
      <c r="AS42" s="720">
        <v>16168.02</v>
      </c>
      <c r="AT42" s="720">
        <v>60.1</v>
      </c>
      <c r="AU42" s="720">
        <v>47667.5</v>
      </c>
      <c r="AV42" s="720">
        <v>9471</v>
      </c>
      <c r="AW42" s="720">
        <v>9685.2000000000007</v>
      </c>
      <c r="AX42" s="720">
        <v>137344.86000000002</v>
      </c>
      <c r="AY42" s="720">
        <v>289252.95</v>
      </c>
      <c r="AZ42" s="720">
        <v>10706.17</v>
      </c>
      <c r="BA42" s="720">
        <v>69291.13</v>
      </c>
      <c r="BB42" s="720">
        <v>0</v>
      </c>
      <c r="BC42" s="720">
        <v>0</v>
      </c>
      <c r="BD42" s="720">
        <v>13009.1</v>
      </c>
      <c r="BE42" s="720">
        <v>3316550.6100000003</v>
      </c>
      <c r="BF42" s="720">
        <v>212740.62000000014</v>
      </c>
      <c r="BG42" s="720">
        <v>83776.889999999665</v>
      </c>
      <c r="BH42" s="720">
        <v>296517.50999999978</v>
      </c>
      <c r="BI42" s="720">
        <v>30718.75</v>
      </c>
      <c r="BJ42" s="720">
        <v>0</v>
      </c>
      <c r="BK42" s="720">
        <v>13009.1</v>
      </c>
      <c r="BL42" s="720">
        <v>43727.85</v>
      </c>
      <c r="BM42" s="720">
        <v>0</v>
      </c>
      <c r="BN42" s="720">
        <v>56336</v>
      </c>
      <c r="BO42" s="720">
        <v>0</v>
      </c>
      <c r="BP42" s="720">
        <v>0</v>
      </c>
      <c r="BQ42" s="720">
        <v>56336</v>
      </c>
      <c r="BR42" s="720">
        <v>12608.149999999998</v>
      </c>
      <c r="BS42" s="720">
        <v>-12608.150000000001</v>
      </c>
      <c r="BT42" s="720">
        <v>0</v>
      </c>
      <c r="BU42" s="720">
        <v>0</v>
      </c>
      <c r="BV42" s="720">
        <v>0</v>
      </c>
      <c r="BW42" s="720">
        <v>0</v>
      </c>
      <c r="BX42" s="720">
        <v>0</v>
      </c>
      <c r="BY42" s="720">
        <v>0</v>
      </c>
      <c r="BZ42" s="720">
        <v>0</v>
      </c>
      <c r="CA42" s="720">
        <v>0</v>
      </c>
      <c r="CB42" s="720">
        <v>0</v>
      </c>
      <c r="CC42" s="720">
        <v>0</v>
      </c>
      <c r="CD42" s="720">
        <v>296517.50999999978</v>
      </c>
      <c r="CE42" s="720">
        <v>0</v>
      </c>
      <c r="CF42" s="720">
        <v>0</v>
      </c>
      <c r="CG42" s="720">
        <v>0</v>
      </c>
      <c r="CH42" s="720">
        <v>0</v>
      </c>
      <c r="CI42" s="720">
        <f t="shared" si="0"/>
        <v>296517.50999999978</v>
      </c>
      <c r="CJ42" s="720">
        <v>627369.49</v>
      </c>
      <c r="CK42" s="720">
        <v>0</v>
      </c>
      <c r="CL42" s="720">
        <v>0</v>
      </c>
      <c r="CM42" s="720">
        <v>627369.49</v>
      </c>
      <c r="CN42" s="720">
        <v>0</v>
      </c>
      <c r="CO42" s="720">
        <v>0</v>
      </c>
      <c r="CP42" s="720">
        <v>3729.76</v>
      </c>
      <c r="CQ42" s="720">
        <v>0</v>
      </c>
      <c r="CR42" s="720">
        <v>-282300.36739316303</v>
      </c>
      <c r="CS42" s="720">
        <v>348798.88260683697</v>
      </c>
      <c r="CT42" s="720">
        <v>0</v>
      </c>
      <c r="CU42" s="720">
        <v>0</v>
      </c>
      <c r="CV42" s="720">
        <v>0</v>
      </c>
      <c r="CW42" s="720">
        <v>0</v>
      </c>
      <c r="CX42" s="720"/>
      <c r="CY42" s="720"/>
      <c r="CZ42" s="720"/>
      <c r="DA42" s="720">
        <v>0</v>
      </c>
      <c r="DB42" s="720">
        <v>0</v>
      </c>
      <c r="DC42" s="720">
        <v>0</v>
      </c>
      <c r="DD42" s="720">
        <v>5025.51</v>
      </c>
      <c r="DE42" s="720">
        <v>0</v>
      </c>
      <c r="DF42" s="720">
        <v>0</v>
      </c>
      <c r="DG42" s="720">
        <v>-19139.189999999999</v>
      </c>
      <c r="DH42" s="720">
        <v>-38167.31</v>
      </c>
      <c r="DI42" s="720">
        <v>0</v>
      </c>
      <c r="DJ42" s="720">
        <v>0</v>
      </c>
      <c r="DK42" s="720">
        <v>-52280.99</v>
      </c>
      <c r="DL42" s="720">
        <v>0</v>
      </c>
      <c r="DM42" s="720">
        <v>0</v>
      </c>
      <c r="DN42" s="720">
        <v>0</v>
      </c>
      <c r="DO42" s="720">
        <v>0</v>
      </c>
      <c r="DP42" s="720">
        <v>0</v>
      </c>
      <c r="DQ42" s="721"/>
      <c r="DR42" s="722">
        <v>2343089.9700000002</v>
      </c>
      <c r="DS42" s="723">
        <v>973460.64000000013</v>
      </c>
      <c r="DT42" s="722">
        <v>289252.95</v>
      </c>
      <c r="DU42" s="722">
        <v>103782.82999999999</v>
      </c>
      <c r="DV42" s="722">
        <v>4533</v>
      </c>
      <c r="DW42" s="722">
        <v>0</v>
      </c>
    </row>
    <row r="43" spans="1:127" s="104" customFormat="1">
      <c r="A43" s="717">
        <v>2251</v>
      </c>
      <c r="B43" s="718" t="s">
        <v>378</v>
      </c>
      <c r="C43" s="717">
        <v>2251</v>
      </c>
      <c r="D43" s="719" t="s">
        <v>6470</v>
      </c>
      <c r="E43" s="719" t="s">
        <v>341</v>
      </c>
      <c r="F43" s="719" t="s">
        <v>6</v>
      </c>
      <c r="G43" s="719" t="s">
        <v>921</v>
      </c>
      <c r="H43" s="720">
        <v>2212218.86</v>
      </c>
      <c r="I43" s="720">
        <v>0</v>
      </c>
      <c r="J43" s="720">
        <v>82893.22</v>
      </c>
      <c r="K43" s="720">
        <v>0</v>
      </c>
      <c r="L43" s="720">
        <v>112790</v>
      </c>
      <c r="M43" s="720">
        <v>13942.86</v>
      </c>
      <c r="N43" s="720">
        <v>0</v>
      </c>
      <c r="O43" s="720">
        <v>10247.25</v>
      </c>
      <c r="P43" s="720">
        <v>14431.36</v>
      </c>
      <c r="Q43" s="720">
        <v>48182.94</v>
      </c>
      <c r="R43" s="720">
        <v>0</v>
      </c>
      <c r="S43" s="720">
        <v>0</v>
      </c>
      <c r="T43" s="720">
        <v>146904.51999999999</v>
      </c>
      <c r="U43" s="720">
        <v>-3500</v>
      </c>
      <c r="V43" s="720">
        <v>0</v>
      </c>
      <c r="W43" s="720">
        <v>1487.75</v>
      </c>
      <c r="X43" s="720">
        <v>91295</v>
      </c>
      <c r="Y43" s="720">
        <v>2730893.76</v>
      </c>
      <c r="Z43" s="720">
        <v>1224492.42</v>
      </c>
      <c r="AA43" s="720">
        <v>0</v>
      </c>
      <c r="AB43" s="720">
        <v>411468.89</v>
      </c>
      <c r="AC43" s="720">
        <v>0</v>
      </c>
      <c r="AD43" s="720">
        <v>140750.25</v>
      </c>
      <c r="AE43" s="720">
        <v>92609.34</v>
      </c>
      <c r="AF43" s="720">
        <v>43274.32</v>
      </c>
      <c r="AG43" s="720">
        <v>518.5</v>
      </c>
      <c r="AH43" s="720">
        <v>6428.12</v>
      </c>
      <c r="AI43" s="720">
        <v>0</v>
      </c>
      <c r="AJ43" s="720">
        <v>0</v>
      </c>
      <c r="AK43" s="720">
        <v>0</v>
      </c>
      <c r="AL43" s="720">
        <v>0</v>
      </c>
      <c r="AM43" s="720">
        <v>0</v>
      </c>
      <c r="AN43" s="720">
        <v>9207.34</v>
      </c>
      <c r="AO43" s="720">
        <v>46804.61</v>
      </c>
      <c r="AP43" s="720">
        <v>17820.63</v>
      </c>
      <c r="AQ43" s="720">
        <v>5488.14</v>
      </c>
      <c r="AR43" s="720">
        <v>101067.17</v>
      </c>
      <c r="AS43" s="720">
        <v>1367.8</v>
      </c>
      <c r="AT43" s="720">
        <v>0</v>
      </c>
      <c r="AU43" s="720">
        <v>18983.05</v>
      </c>
      <c r="AV43" s="720">
        <v>9471</v>
      </c>
      <c r="AW43" s="720">
        <v>0</v>
      </c>
      <c r="AX43" s="720">
        <v>64478.22</v>
      </c>
      <c r="AY43" s="720">
        <v>81344.2</v>
      </c>
      <c r="AZ43" s="720">
        <v>112785.99</v>
      </c>
      <c r="BA43" s="720">
        <v>90347.56</v>
      </c>
      <c r="BB43" s="720">
        <v>165408.32999999999</v>
      </c>
      <c r="BC43" s="720">
        <v>0</v>
      </c>
      <c r="BD43" s="720">
        <v>0</v>
      </c>
      <c r="BE43" s="720">
        <v>2644115.8800000008</v>
      </c>
      <c r="BF43" s="720">
        <v>251810.13999999888</v>
      </c>
      <c r="BG43" s="720">
        <v>86777.879999998957</v>
      </c>
      <c r="BH43" s="720">
        <v>338588.01999999781</v>
      </c>
      <c r="BI43" s="720">
        <v>9042.25</v>
      </c>
      <c r="BJ43" s="720">
        <v>0</v>
      </c>
      <c r="BK43" s="720">
        <v>0</v>
      </c>
      <c r="BL43" s="720">
        <v>9042.25</v>
      </c>
      <c r="BM43" s="720">
        <v>0</v>
      </c>
      <c r="BN43" s="720">
        <v>15719.26</v>
      </c>
      <c r="BO43" s="720">
        <v>0</v>
      </c>
      <c r="BP43" s="720">
        <v>4232</v>
      </c>
      <c r="BQ43" s="720">
        <v>19951.260000000002</v>
      </c>
      <c r="BR43" s="720">
        <v>27939.809999999998</v>
      </c>
      <c r="BS43" s="720">
        <v>-10909.010000000002</v>
      </c>
      <c r="BT43" s="720">
        <v>17030.799999999996</v>
      </c>
      <c r="BU43" s="720">
        <v>0</v>
      </c>
      <c r="BV43" s="720">
        <v>0</v>
      </c>
      <c r="BW43" s="720">
        <v>0</v>
      </c>
      <c r="BX43" s="720">
        <v>0</v>
      </c>
      <c r="BY43" s="720">
        <v>0</v>
      </c>
      <c r="BZ43" s="720">
        <v>0</v>
      </c>
      <c r="CA43" s="720">
        <v>0</v>
      </c>
      <c r="CB43" s="720">
        <v>0</v>
      </c>
      <c r="CC43" s="720">
        <v>0</v>
      </c>
      <c r="CD43" s="720">
        <v>338588.01999999781</v>
      </c>
      <c r="CE43" s="720">
        <v>0</v>
      </c>
      <c r="CF43" s="720">
        <v>17030.799999999996</v>
      </c>
      <c r="CG43" s="720">
        <v>0</v>
      </c>
      <c r="CH43" s="720">
        <v>0</v>
      </c>
      <c r="CI43" s="720">
        <f t="shared" si="0"/>
        <v>355618.8199999978</v>
      </c>
      <c r="CJ43" s="720">
        <v>459159.28</v>
      </c>
      <c r="CK43" s="720">
        <v>47898.43</v>
      </c>
      <c r="CL43" s="720">
        <v>0</v>
      </c>
      <c r="CM43" s="720">
        <v>411260.85000000003</v>
      </c>
      <c r="CN43" s="720">
        <v>0</v>
      </c>
      <c r="CO43" s="720">
        <v>0</v>
      </c>
      <c r="CP43" s="720">
        <v>8142.2600000000011</v>
      </c>
      <c r="CQ43" s="720">
        <v>3658.6399999999994</v>
      </c>
      <c r="CR43" s="720">
        <v>0</v>
      </c>
      <c r="CS43" s="720">
        <v>423061.75000000006</v>
      </c>
      <c r="CT43" s="720">
        <v>134852.08000000002</v>
      </c>
      <c r="CU43" s="720">
        <v>0</v>
      </c>
      <c r="CV43" s="720">
        <v>0</v>
      </c>
      <c r="CW43" s="720">
        <v>134852.08000000002</v>
      </c>
      <c r="CX43" s="720"/>
      <c r="CY43" s="720"/>
      <c r="CZ43" s="720"/>
      <c r="DA43" s="720">
        <v>0</v>
      </c>
      <c r="DB43" s="720">
        <v>134852.08000000002</v>
      </c>
      <c r="DC43" s="720">
        <v>6713.86</v>
      </c>
      <c r="DD43" s="720">
        <v>0</v>
      </c>
      <c r="DE43" s="720">
        <v>0</v>
      </c>
      <c r="DF43" s="720">
        <v>0</v>
      </c>
      <c r="DG43" s="720">
        <v>-19712.41</v>
      </c>
      <c r="DH43" s="720">
        <v>-363</v>
      </c>
      <c r="DI43" s="720">
        <v>0</v>
      </c>
      <c r="DJ43" s="720">
        <v>-25182</v>
      </c>
      <c r="DK43" s="720">
        <v>-38543.550000000003</v>
      </c>
      <c r="DL43" s="720">
        <v>0</v>
      </c>
      <c r="DM43" s="720">
        <v>0</v>
      </c>
      <c r="DN43" s="720">
        <v>0</v>
      </c>
      <c r="DO43" s="720">
        <v>-163751.26999999999</v>
      </c>
      <c r="DP43" s="720">
        <v>0</v>
      </c>
      <c r="DQ43" s="721">
        <v>-0.19000000011874363</v>
      </c>
      <c r="DR43" s="722">
        <v>1913113.7200000002</v>
      </c>
      <c r="DS43" s="723">
        <v>731002.16000000061</v>
      </c>
      <c r="DT43" s="722">
        <v>81344.2</v>
      </c>
      <c r="DU43" s="722">
        <v>219766.07</v>
      </c>
      <c r="DV43" s="722">
        <v>-3500</v>
      </c>
      <c r="DW43" s="722">
        <v>-163751.26999999999</v>
      </c>
    </row>
    <row r="44" spans="1:127" s="104" customFormat="1">
      <c r="A44" s="717">
        <v>3002</v>
      </c>
      <c r="B44" s="718" t="s">
        <v>379</v>
      </c>
      <c r="C44" s="717">
        <v>3002</v>
      </c>
      <c r="D44" s="719" t="s">
        <v>6470</v>
      </c>
      <c r="E44" s="719" t="s">
        <v>341</v>
      </c>
      <c r="F44" s="719" t="s">
        <v>6</v>
      </c>
      <c r="G44" s="719" t="s">
        <v>921</v>
      </c>
      <c r="H44" s="720">
        <v>1399321.6000000001</v>
      </c>
      <c r="I44" s="720">
        <v>0</v>
      </c>
      <c r="J44" s="720">
        <v>55268.24</v>
      </c>
      <c r="K44" s="720">
        <v>0</v>
      </c>
      <c r="L44" s="720">
        <v>149480</v>
      </c>
      <c r="M44" s="720">
        <v>400</v>
      </c>
      <c r="N44" s="720">
        <v>0</v>
      </c>
      <c r="O44" s="720">
        <v>172.53</v>
      </c>
      <c r="P44" s="720">
        <v>10493.75</v>
      </c>
      <c r="Q44" s="720">
        <v>0</v>
      </c>
      <c r="R44" s="720">
        <v>0</v>
      </c>
      <c r="S44" s="720">
        <v>0</v>
      </c>
      <c r="T44" s="720">
        <v>1687.67</v>
      </c>
      <c r="U44" s="720">
        <v>42564.98</v>
      </c>
      <c r="V44" s="720">
        <v>0</v>
      </c>
      <c r="W44" s="720">
        <v>5967.5</v>
      </c>
      <c r="X44" s="720">
        <v>37006</v>
      </c>
      <c r="Y44" s="720">
        <v>1702362.27</v>
      </c>
      <c r="Z44" s="720">
        <v>523889.99</v>
      </c>
      <c r="AA44" s="720">
        <v>0</v>
      </c>
      <c r="AB44" s="720">
        <v>220228.48000000001</v>
      </c>
      <c r="AC44" s="720">
        <v>38469.61</v>
      </c>
      <c r="AD44" s="720">
        <v>74345.47</v>
      </c>
      <c r="AE44" s="720">
        <v>0</v>
      </c>
      <c r="AF44" s="720">
        <v>39557.93</v>
      </c>
      <c r="AG44" s="720">
        <v>3965.29</v>
      </c>
      <c r="AH44" s="720">
        <v>8390.7999999999993</v>
      </c>
      <c r="AI44" s="720">
        <v>0</v>
      </c>
      <c r="AJ44" s="720">
        <v>0</v>
      </c>
      <c r="AK44" s="720">
        <v>46532.480000000003</v>
      </c>
      <c r="AL44" s="720">
        <v>610</v>
      </c>
      <c r="AM44" s="720">
        <v>23169.439999999999</v>
      </c>
      <c r="AN44" s="720">
        <v>2857.53</v>
      </c>
      <c r="AO44" s="720">
        <v>35927.040000000001</v>
      </c>
      <c r="AP44" s="720">
        <v>20015.919999999998</v>
      </c>
      <c r="AQ44" s="720">
        <v>21341.16</v>
      </c>
      <c r="AR44" s="720">
        <v>88387.260000000009</v>
      </c>
      <c r="AS44" s="720">
        <v>9956.81</v>
      </c>
      <c r="AT44" s="720">
        <v>0</v>
      </c>
      <c r="AU44" s="720">
        <v>80449.08</v>
      </c>
      <c r="AV44" s="720">
        <v>5139.75</v>
      </c>
      <c r="AW44" s="720">
        <v>2085</v>
      </c>
      <c r="AX44" s="720">
        <v>95275.72</v>
      </c>
      <c r="AY44" s="720">
        <v>191621.77</v>
      </c>
      <c r="AZ44" s="720">
        <v>6011.24</v>
      </c>
      <c r="BA44" s="720">
        <v>157678.31</v>
      </c>
      <c r="BB44" s="720">
        <v>0</v>
      </c>
      <c r="BC44" s="720">
        <v>0</v>
      </c>
      <c r="BD44" s="720">
        <v>0</v>
      </c>
      <c r="BE44" s="720">
        <v>1695906.0800000003</v>
      </c>
      <c r="BF44" s="720">
        <v>249869.52000000014</v>
      </c>
      <c r="BG44" s="720">
        <v>6456.1899999997113</v>
      </c>
      <c r="BH44" s="720">
        <v>256325.70999999985</v>
      </c>
      <c r="BI44" s="720">
        <v>6460.6</v>
      </c>
      <c r="BJ44" s="720">
        <v>0</v>
      </c>
      <c r="BK44" s="720">
        <v>0</v>
      </c>
      <c r="BL44" s="720">
        <v>6460.6</v>
      </c>
      <c r="BM44" s="720">
        <v>0</v>
      </c>
      <c r="BN44" s="720">
        <v>0</v>
      </c>
      <c r="BO44" s="720">
        <v>0</v>
      </c>
      <c r="BP44" s="720">
        <v>0</v>
      </c>
      <c r="BQ44" s="720">
        <v>0</v>
      </c>
      <c r="BR44" s="720">
        <v>33719.46</v>
      </c>
      <c r="BS44" s="720">
        <v>6460.6</v>
      </c>
      <c r="BT44" s="720">
        <v>40180.06</v>
      </c>
      <c r="BU44" s="720">
        <v>0</v>
      </c>
      <c r="BV44" s="720">
        <v>0</v>
      </c>
      <c r="BW44" s="720">
        <v>0</v>
      </c>
      <c r="BX44" s="720">
        <v>0</v>
      </c>
      <c r="BY44" s="720">
        <v>0</v>
      </c>
      <c r="BZ44" s="720">
        <v>0</v>
      </c>
      <c r="CA44" s="720">
        <v>0</v>
      </c>
      <c r="CB44" s="720">
        <v>0</v>
      </c>
      <c r="CC44" s="720">
        <v>0</v>
      </c>
      <c r="CD44" s="720">
        <v>256325.70999999985</v>
      </c>
      <c r="CE44" s="720">
        <v>0</v>
      </c>
      <c r="CF44" s="720">
        <v>40180.06</v>
      </c>
      <c r="CG44" s="720">
        <v>0</v>
      </c>
      <c r="CH44" s="720">
        <v>0</v>
      </c>
      <c r="CI44" s="720">
        <f t="shared" si="0"/>
        <v>296505.76999999984</v>
      </c>
      <c r="CJ44" s="720">
        <v>367567.61</v>
      </c>
      <c r="CK44" s="720">
        <v>74766.570000000007</v>
      </c>
      <c r="CL44" s="720">
        <v>0</v>
      </c>
      <c r="CM44" s="720">
        <v>292801.03999999998</v>
      </c>
      <c r="CN44" s="720">
        <v>0</v>
      </c>
      <c r="CO44" s="720">
        <v>0</v>
      </c>
      <c r="CP44" s="720">
        <v>767.51</v>
      </c>
      <c r="CQ44" s="720">
        <v>9609.1</v>
      </c>
      <c r="CR44" s="720">
        <v>27321.94</v>
      </c>
      <c r="CS44" s="720">
        <v>330499.58999999997</v>
      </c>
      <c r="CT44" s="720">
        <v>0</v>
      </c>
      <c r="CU44" s="720">
        <v>0</v>
      </c>
      <c r="CV44" s="720">
        <v>0</v>
      </c>
      <c r="CW44" s="720">
        <v>0</v>
      </c>
      <c r="CX44" s="720"/>
      <c r="CY44" s="720"/>
      <c r="CZ44" s="720"/>
      <c r="DA44" s="720">
        <v>0</v>
      </c>
      <c r="DB44" s="720">
        <v>0</v>
      </c>
      <c r="DC44" s="720">
        <v>0</v>
      </c>
      <c r="DD44" s="720">
        <v>0</v>
      </c>
      <c r="DE44" s="720">
        <v>0</v>
      </c>
      <c r="DF44" s="720">
        <v>0</v>
      </c>
      <c r="DG44" s="720">
        <v>0</v>
      </c>
      <c r="DH44" s="720">
        <v>-26333.03</v>
      </c>
      <c r="DI44" s="720">
        <v>0</v>
      </c>
      <c r="DJ44" s="720">
        <v>0</v>
      </c>
      <c r="DK44" s="720">
        <v>-26333.03</v>
      </c>
      <c r="DL44" s="720">
        <v>0</v>
      </c>
      <c r="DM44" s="720">
        <v>0</v>
      </c>
      <c r="DN44" s="720">
        <v>-1099.3800000000001</v>
      </c>
      <c r="DO44" s="720">
        <v>-6561.41</v>
      </c>
      <c r="DP44" s="720">
        <v>0</v>
      </c>
      <c r="DQ44" s="721">
        <v>0</v>
      </c>
      <c r="DR44" s="722">
        <v>900456.77</v>
      </c>
      <c r="DS44" s="723">
        <v>795449.31000000029</v>
      </c>
      <c r="DT44" s="722">
        <v>191621.77</v>
      </c>
      <c r="DU44" s="722">
        <v>12353.95</v>
      </c>
      <c r="DV44" s="722">
        <v>42564.98</v>
      </c>
      <c r="DW44" s="722">
        <v>-7660.79</v>
      </c>
    </row>
    <row r="45" spans="1:127" s="104" customFormat="1">
      <c r="A45" s="717">
        <v>3319</v>
      </c>
      <c r="B45" s="718" t="s">
        <v>380</v>
      </c>
      <c r="C45" s="717">
        <v>3319</v>
      </c>
      <c r="D45" s="719" t="s">
        <v>6470</v>
      </c>
      <c r="E45" s="719" t="s">
        <v>341</v>
      </c>
      <c r="F45" s="719" t="s">
        <v>6</v>
      </c>
      <c r="G45" s="719" t="s">
        <v>921</v>
      </c>
      <c r="H45" s="720">
        <v>2167121.87</v>
      </c>
      <c r="I45" s="720">
        <v>0</v>
      </c>
      <c r="J45" s="720">
        <v>69681.320000000007</v>
      </c>
      <c r="K45" s="720">
        <v>0</v>
      </c>
      <c r="L45" s="720">
        <v>219260</v>
      </c>
      <c r="M45" s="720">
        <v>0</v>
      </c>
      <c r="N45" s="720">
        <v>9100</v>
      </c>
      <c r="O45" s="720">
        <v>8410</v>
      </c>
      <c r="P45" s="720">
        <v>-97.22</v>
      </c>
      <c r="Q45" s="720">
        <v>29261.37</v>
      </c>
      <c r="R45" s="720">
        <v>0</v>
      </c>
      <c r="S45" s="720">
        <v>0</v>
      </c>
      <c r="T45" s="720">
        <v>20000</v>
      </c>
      <c r="U45" s="720">
        <v>64000</v>
      </c>
      <c r="V45" s="720">
        <v>0</v>
      </c>
      <c r="W45" s="720">
        <v>14861.63</v>
      </c>
      <c r="X45" s="720">
        <v>63665</v>
      </c>
      <c r="Y45" s="720">
        <v>2665263.9699999997</v>
      </c>
      <c r="Z45" s="720">
        <v>1369619.3599999999</v>
      </c>
      <c r="AA45" s="720">
        <v>57834.400000000001</v>
      </c>
      <c r="AB45" s="720">
        <v>502788.07</v>
      </c>
      <c r="AC45" s="720">
        <v>39526.03</v>
      </c>
      <c r="AD45" s="720">
        <v>99459.459999999992</v>
      </c>
      <c r="AE45" s="720">
        <v>0</v>
      </c>
      <c r="AF45" s="720">
        <v>100446.48</v>
      </c>
      <c r="AG45" s="720">
        <v>570.1</v>
      </c>
      <c r="AH45" s="720">
        <v>5603</v>
      </c>
      <c r="AI45" s="720">
        <v>0</v>
      </c>
      <c r="AJ45" s="720">
        <v>0</v>
      </c>
      <c r="AK45" s="720">
        <v>10688.11</v>
      </c>
      <c r="AL45" s="720">
        <v>7295</v>
      </c>
      <c r="AM45" s="720">
        <v>28803.39</v>
      </c>
      <c r="AN45" s="720">
        <v>4261.91</v>
      </c>
      <c r="AO45" s="720">
        <v>29552.25</v>
      </c>
      <c r="AP45" s="720">
        <v>5273.47</v>
      </c>
      <c r="AQ45" s="720">
        <v>18131.84</v>
      </c>
      <c r="AR45" s="720">
        <v>69240.239999999991</v>
      </c>
      <c r="AS45" s="720">
        <v>4640.67</v>
      </c>
      <c r="AT45" s="720">
        <v>0</v>
      </c>
      <c r="AU45" s="720">
        <v>75695.759999999995</v>
      </c>
      <c r="AV45" s="720">
        <v>15359.73</v>
      </c>
      <c r="AW45" s="720">
        <v>0</v>
      </c>
      <c r="AX45" s="720">
        <v>177176.76</v>
      </c>
      <c r="AY45" s="720">
        <v>1140</v>
      </c>
      <c r="AZ45" s="720">
        <v>8792.36</v>
      </c>
      <c r="BA45" s="720">
        <v>121425.98</v>
      </c>
      <c r="BB45" s="720">
        <v>0</v>
      </c>
      <c r="BC45" s="720">
        <v>0</v>
      </c>
      <c r="BD45" s="720">
        <v>0</v>
      </c>
      <c r="BE45" s="720">
        <v>2753324.37</v>
      </c>
      <c r="BF45" s="720">
        <v>-28196.320000000094</v>
      </c>
      <c r="BG45" s="720">
        <v>-88060.400000000373</v>
      </c>
      <c r="BH45" s="720">
        <v>-116256.72000000047</v>
      </c>
      <c r="BI45" s="720">
        <v>0</v>
      </c>
      <c r="BJ45" s="720">
        <v>0</v>
      </c>
      <c r="BK45" s="720">
        <v>0</v>
      </c>
      <c r="BL45" s="720">
        <v>0</v>
      </c>
      <c r="BM45" s="720">
        <v>0</v>
      </c>
      <c r="BN45" s="720">
        <v>0</v>
      </c>
      <c r="BO45" s="720">
        <v>0</v>
      </c>
      <c r="BP45" s="720">
        <v>0</v>
      </c>
      <c r="BQ45" s="720">
        <v>0</v>
      </c>
      <c r="BR45" s="720">
        <v>0</v>
      </c>
      <c r="BS45" s="720">
        <v>0</v>
      </c>
      <c r="BT45" s="720">
        <v>0</v>
      </c>
      <c r="BU45" s="720">
        <v>0</v>
      </c>
      <c r="BV45" s="720">
        <v>0</v>
      </c>
      <c r="BW45" s="720">
        <v>0</v>
      </c>
      <c r="BX45" s="720">
        <v>0</v>
      </c>
      <c r="BY45" s="720">
        <v>0</v>
      </c>
      <c r="BZ45" s="720">
        <v>0</v>
      </c>
      <c r="CA45" s="720">
        <v>0</v>
      </c>
      <c r="CB45" s="720">
        <v>0</v>
      </c>
      <c r="CC45" s="720">
        <v>0</v>
      </c>
      <c r="CD45" s="720">
        <v>-116256.72000000047</v>
      </c>
      <c r="CE45" s="720">
        <v>0</v>
      </c>
      <c r="CF45" s="720">
        <v>0</v>
      </c>
      <c r="CG45" s="720">
        <v>0</v>
      </c>
      <c r="CH45" s="720">
        <v>0</v>
      </c>
      <c r="CI45" s="720">
        <f t="shared" si="0"/>
        <v>-116256.72000000047</v>
      </c>
      <c r="CJ45" s="720">
        <v>75476.850000000006</v>
      </c>
      <c r="CK45" s="720">
        <v>189425.33000000002</v>
      </c>
      <c r="CL45" s="720">
        <v>686.07</v>
      </c>
      <c r="CM45" s="720">
        <v>-113262.41</v>
      </c>
      <c r="CN45" s="720">
        <v>0</v>
      </c>
      <c r="CO45" s="720">
        <v>0</v>
      </c>
      <c r="CP45" s="720">
        <v>5563.02</v>
      </c>
      <c r="CQ45" s="720">
        <v>0</v>
      </c>
      <c r="CR45" s="720">
        <v>0</v>
      </c>
      <c r="CS45" s="720">
        <v>-107699.39</v>
      </c>
      <c r="CT45" s="720">
        <v>0</v>
      </c>
      <c r="CU45" s="720">
        <v>0</v>
      </c>
      <c r="CV45" s="720">
        <v>0</v>
      </c>
      <c r="CW45" s="720">
        <v>0</v>
      </c>
      <c r="CX45" s="720"/>
      <c r="CY45" s="720"/>
      <c r="CZ45" s="720"/>
      <c r="DA45" s="720">
        <v>0</v>
      </c>
      <c r="DB45" s="720">
        <v>0</v>
      </c>
      <c r="DC45" s="720">
        <v>10710</v>
      </c>
      <c r="DD45" s="720">
        <v>11.13</v>
      </c>
      <c r="DE45" s="720">
        <v>33723.93</v>
      </c>
      <c r="DF45" s="720">
        <v>0</v>
      </c>
      <c r="DG45" s="720">
        <v>-16876.88</v>
      </c>
      <c r="DH45" s="720">
        <v>-41007.22</v>
      </c>
      <c r="DI45" s="720">
        <v>0</v>
      </c>
      <c r="DJ45" s="720">
        <v>0</v>
      </c>
      <c r="DK45" s="720">
        <v>-13439.040000000005</v>
      </c>
      <c r="DL45" s="720">
        <v>910</v>
      </c>
      <c r="DM45" s="720">
        <v>0</v>
      </c>
      <c r="DN45" s="720">
        <v>0</v>
      </c>
      <c r="DO45" s="720">
        <v>-18151.27</v>
      </c>
      <c r="DP45" s="720">
        <v>22122.53</v>
      </c>
      <c r="DQ45" s="721">
        <v>0.44999999999708962</v>
      </c>
      <c r="DR45" s="722">
        <v>2170243.9</v>
      </c>
      <c r="DS45" s="723">
        <v>583080.4700000002</v>
      </c>
      <c r="DT45" s="722">
        <v>1140</v>
      </c>
      <c r="DU45" s="722">
        <v>57574.15</v>
      </c>
      <c r="DV45" s="722">
        <v>64000</v>
      </c>
      <c r="DW45" s="722">
        <v>4881.2599999999984</v>
      </c>
    </row>
    <row r="46" spans="1:127" s="104" customFormat="1">
      <c r="A46" s="717">
        <v>1100</v>
      </c>
      <c r="B46" s="718" t="s">
        <v>435</v>
      </c>
      <c r="C46" s="717">
        <v>1100</v>
      </c>
      <c r="D46" s="719" t="s">
        <v>6470</v>
      </c>
      <c r="E46" s="719" t="s">
        <v>342</v>
      </c>
      <c r="F46" s="719" t="s">
        <v>6</v>
      </c>
      <c r="G46" s="719" t="s">
        <v>921</v>
      </c>
      <c r="H46" s="720">
        <v>7085575.8200000003</v>
      </c>
      <c r="I46" s="720">
        <v>0</v>
      </c>
      <c r="J46" s="720">
        <v>5998839.9199999999</v>
      </c>
      <c r="K46" s="720">
        <v>0</v>
      </c>
      <c r="L46" s="720">
        <v>404280</v>
      </c>
      <c r="M46" s="720">
        <v>220702.53999999998</v>
      </c>
      <c r="N46" s="720">
        <v>0</v>
      </c>
      <c r="O46" s="720">
        <v>0</v>
      </c>
      <c r="P46" s="720">
        <v>422818.63</v>
      </c>
      <c r="Q46" s="720">
        <v>128988.6</v>
      </c>
      <c r="R46" s="720">
        <v>0</v>
      </c>
      <c r="S46" s="720">
        <v>0</v>
      </c>
      <c r="T46" s="720">
        <v>0</v>
      </c>
      <c r="U46" s="720">
        <v>287982.81</v>
      </c>
      <c r="V46" s="720">
        <v>0</v>
      </c>
      <c r="W46" s="720">
        <v>99475.27</v>
      </c>
      <c r="X46" s="720">
        <v>16725</v>
      </c>
      <c r="Y46" s="720">
        <v>14665388.59</v>
      </c>
      <c r="Z46" s="720">
        <v>5541953.6900000507</v>
      </c>
      <c r="AA46" s="720">
        <v>0</v>
      </c>
      <c r="AB46" s="720">
        <v>1664546.51</v>
      </c>
      <c r="AC46" s="720">
        <v>160670.25999999838</v>
      </c>
      <c r="AD46" s="720">
        <v>719836.49</v>
      </c>
      <c r="AE46" s="720">
        <v>0</v>
      </c>
      <c r="AF46" s="720">
        <v>1.0477378964424133E-9</v>
      </c>
      <c r="AG46" s="720">
        <v>47927.770000007578</v>
      </c>
      <c r="AH46" s="720">
        <v>66199</v>
      </c>
      <c r="AI46" s="720">
        <v>0</v>
      </c>
      <c r="AJ46" s="720">
        <v>0</v>
      </c>
      <c r="AK46" s="720">
        <v>954234.88999999978</v>
      </c>
      <c r="AL46" s="720">
        <v>16228</v>
      </c>
      <c r="AM46" s="720">
        <v>28855.63</v>
      </c>
      <c r="AN46" s="720">
        <v>13702.94</v>
      </c>
      <c r="AO46" s="720">
        <v>169091.44</v>
      </c>
      <c r="AP46" s="720">
        <v>35139.64</v>
      </c>
      <c r="AQ46" s="720">
        <v>80684.319999999992</v>
      </c>
      <c r="AR46" s="720">
        <v>745194.32999999681</v>
      </c>
      <c r="AS46" s="720">
        <v>176190.32000000007</v>
      </c>
      <c r="AT46" s="720">
        <v>91986.099999999991</v>
      </c>
      <c r="AU46" s="720">
        <v>32641.569999999992</v>
      </c>
      <c r="AV46" s="720">
        <v>17116.400000000001</v>
      </c>
      <c r="AW46" s="720">
        <v>1281232.99</v>
      </c>
      <c r="AX46" s="720">
        <v>197050.93</v>
      </c>
      <c r="AY46" s="720">
        <v>2473575.6800000002</v>
      </c>
      <c r="AZ46" s="720">
        <v>72959</v>
      </c>
      <c r="BA46" s="720">
        <v>58781.39999999851</v>
      </c>
      <c r="BB46" s="720">
        <v>0</v>
      </c>
      <c r="BC46" s="720">
        <v>0</v>
      </c>
      <c r="BD46" s="720">
        <v>0</v>
      </c>
      <c r="BE46" s="720">
        <v>14645799.300000055</v>
      </c>
      <c r="BF46" s="720">
        <v>1063388.1200000013</v>
      </c>
      <c r="BG46" s="720">
        <v>19589.289999945089</v>
      </c>
      <c r="BH46" s="720">
        <v>1082977.4099999464</v>
      </c>
      <c r="BI46" s="720">
        <v>49211.25</v>
      </c>
      <c r="BJ46" s="720">
        <v>0</v>
      </c>
      <c r="BK46" s="720">
        <v>0</v>
      </c>
      <c r="BL46" s="720">
        <v>49211.25</v>
      </c>
      <c r="BM46" s="720">
        <v>0</v>
      </c>
      <c r="BN46" s="720">
        <v>0</v>
      </c>
      <c r="BO46" s="720">
        <v>0</v>
      </c>
      <c r="BP46" s="720">
        <v>0</v>
      </c>
      <c r="BQ46" s="720">
        <v>0</v>
      </c>
      <c r="BR46" s="720">
        <v>92246.49</v>
      </c>
      <c r="BS46" s="720">
        <v>49211.25</v>
      </c>
      <c r="BT46" s="720">
        <v>141457.74</v>
      </c>
      <c r="BU46" s="720">
        <v>0</v>
      </c>
      <c r="BV46" s="720">
        <v>0</v>
      </c>
      <c r="BW46" s="720">
        <v>0</v>
      </c>
      <c r="BX46" s="720">
        <v>0</v>
      </c>
      <c r="BY46" s="720">
        <v>0</v>
      </c>
      <c r="BZ46" s="720">
        <v>0</v>
      </c>
      <c r="CA46" s="720">
        <v>0</v>
      </c>
      <c r="CB46" s="720">
        <v>0</v>
      </c>
      <c r="CC46" s="720">
        <v>0</v>
      </c>
      <c r="CD46" s="720">
        <v>1082977.4099999464</v>
      </c>
      <c r="CE46" s="720">
        <v>0</v>
      </c>
      <c r="CF46" s="720">
        <v>141457.74</v>
      </c>
      <c r="CG46" s="720">
        <v>0</v>
      </c>
      <c r="CH46" s="720">
        <v>0</v>
      </c>
      <c r="CI46" s="720">
        <f t="shared" si="0"/>
        <v>1224435.1499999464</v>
      </c>
      <c r="CJ46" s="720">
        <v>1902388.71</v>
      </c>
      <c r="CK46" s="720">
        <v>0</v>
      </c>
      <c r="CL46" s="720">
        <v>0</v>
      </c>
      <c r="CM46" s="720">
        <v>1902388.71</v>
      </c>
      <c r="CN46" s="720">
        <v>0</v>
      </c>
      <c r="CO46" s="720">
        <v>0</v>
      </c>
      <c r="CP46" s="720">
        <v>118613.71</v>
      </c>
      <c r="CQ46" s="720">
        <v>0</v>
      </c>
      <c r="CR46" s="720">
        <v>-808983.66999999993</v>
      </c>
      <c r="CS46" s="720">
        <v>1212018.75</v>
      </c>
      <c r="CT46" s="720">
        <v>0</v>
      </c>
      <c r="CU46" s="720">
        <v>0</v>
      </c>
      <c r="CV46" s="720">
        <v>0</v>
      </c>
      <c r="CW46" s="720">
        <v>0</v>
      </c>
      <c r="CX46" s="720"/>
      <c r="CY46" s="720"/>
      <c r="CZ46" s="720"/>
      <c r="DA46" s="720">
        <v>0</v>
      </c>
      <c r="DB46" s="720">
        <v>0</v>
      </c>
      <c r="DC46" s="720">
        <v>0</v>
      </c>
      <c r="DD46" s="720">
        <v>25308.44</v>
      </c>
      <c r="DE46" s="720">
        <v>0</v>
      </c>
      <c r="DF46" s="720">
        <v>0</v>
      </c>
      <c r="DG46" s="720">
        <v>-12110.7</v>
      </c>
      <c r="DH46" s="720">
        <v>-780.88</v>
      </c>
      <c r="DI46" s="720">
        <v>0</v>
      </c>
      <c r="DJ46" s="720">
        <v>0</v>
      </c>
      <c r="DK46" s="720">
        <v>12416.859999999999</v>
      </c>
      <c r="DL46" s="720">
        <v>0</v>
      </c>
      <c r="DM46" s="720">
        <v>0</v>
      </c>
      <c r="DN46" s="720">
        <v>0</v>
      </c>
      <c r="DO46" s="720">
        <v>0</v>
      </c>
      <c r="DP46" s="720">
        <v>0</v>
      </c>
      <c r="DQ46" s="721">
        <v>-0.4599999999627471</v>
      </c>
      <c r="DR46" s="722">
        <v>8134934.7200000584</v>
      </c>
      <c r="DS46" s="723">
        <v>6510864.5799999963</v>
      </c>
      <c r="DT46" s="722">
        <v>2473575.6800000002</v>
      </c>
      <c r="DU46" s="722">
        <v>551807.23</v>
      </c>
      <c r="DV46" s="722">
        <v>287982.81</v>
      </c>
      <c r="DW46" s="722">
        <v>0</v>
      </c>
    </row>
    <row r="47" spans="1:127" s="104" customFormat="1">
      <c r="A47" s="717">
        <v>3432</v>
      </c>
      <c r="B47" s="718" t="s">
        <v>436</v>
      </c>
      <c r="C47" s="717">
        <v>3432</v>
      </c>
      <c r="D47" s="719" t="s">
        <v>6470</v>
      </c>
      <c r="E47" s="719" t="s">
        <v>341</v>
      </c>
      <c r="F47" s="719" t="s">
        <v>6</v>
      </c>
      <c r="G47" s="719" t="s">
        <v>921</v>
      </c>
      <c r="H47" s="720">
        <v>5666927.5199999996</v>
      </c>
      <c r="I47" s="720">
        <v>0</v>
      </c>
      <c r="J47" s="720">
        <v>278552.83</v>
      </c>
      <c r="K47" s="720">
        <v>0</v>
      </c>
      <c r="L47" s="720">
        <v>629000</v>
      </c>
      <c r="M47" s="720">
        <v>3456.93</v>
      </c>
      <c r="N47" s="720">
        <v>0</v>
      </c>
      <c r="O47" s="720">
        <v>1500</v>
      </c>
      <c r="P47" s="720">
        <v>45018.280000000013</v>
      </c>
      <c r="Q47" s="720">
        <v>0</v>
      </c>
      <c r="R47" s="720">
        <v>0</v>
      </c>
      <c r="S47" s="720">
        <v>0</v>
      </c>
      <c r="T47" s="720">
        <v>3830.47</v>
      </c>
      <c r="U47" s="720">
        <v>15406.49</v>
      </c>
      <c r="V47" s="720">
        <v>0</v>
      </c>
      <c r="W47" s="720">
        <v>11033.13</v>
      </c>
      <c r="X47" s="720">
        <v>80256</v>
      </c>
      <c r="Y47" s="720">
        <v>6734981.6499999994</v>
      </c>
      <c r="Z47" s="720">
        <v>2646532.0299999998</v>
      </c>
      <c r="AA47" s="720">
        <v>0</v>
      </c>
      <c r="AB47" s="720">
        <v>886661.61</v>
      </c>
      <c r="AC47" s="720">
        <v>119894.02000000002</v>
      </c>
      <c r="AD47" s="720">
        <v>423316.96</v>
      </c>
      <c r="AE47" s="720">
        <v>0</v>
      </c>
      <c r="AF47" s="720">
        <v>182568.74000000162</v>
      </c>
      <c r="AG47" s="720">
        <v>14069.44000000001</v>
      </c>
      <c r="AH47" s="720">
        <v>14917.68</v>
      </c>
      <c r="AI47" s="720">
        <v>0</v>
      </c>
      <c r="AJ47" s="720">
        <v>0</v>
      </c>
      <c r="AK47" s="720">
        <v>11981.400000000001</v>
      </c>
      <c r="AL47" s="720">
        <v>72407.59</v>
      </c>
      <c r="AM47" s="720">
        <v>56652.7</v>
      </c>
      <c r="AN47" s="720">
        <v>32935.960000000006</v>
      </c>
      <c r="AO47" s="720">
        <v>151660.12999999998</v>
      </c>
      <c r="AP47" s="720">
        <v>32329.8</v>
      </c>
      <c r="AQ47" s="720">
        <v>94369.53</v>
      </c>
      <c r="AR47" s="720">
        <v>112844.62999999995</v>
      </c>
      <c r="AS47" s="720">
        <v>100475.81</v>
      </c>
      <c r="AT47" s="720">
        <v>0</v>
      </c>
      <c r="AU47" s="720">
        <v>70485.73</v>
      </c>
      <c r="AV47" s="720">
        <v>20612.5</v>
      </c>
      <c r="AW47" s="720">
        <v>12765</v>
      </c>
      <c r="AX47" s="720">
        <v>315218</v>
      </c>
      <c r="AY47" s="720">
        <v>213315.66000000009</v>
      </c>
      <c r="AZ47" s="720">
        <v>42774.36</v>
      </c>
      <c r="BA47" s="720">
        <v>563974.00000000047</v>
      </c>
      <c r="BB47" s="720">
        <v>618882.99</v>
      </c>
      <c r="BC47" s="720">
        <v>0</v>
      </c>
      <c r="BD47" s="720">
        <v>0</v>
      </c>
      <c r="BE47" s="720">
        <v>6811646.2700000033</v>
      </c>
      <c r="BF47" s="720">
        <v>760807.51000000071</v>
      </c>
      <c r="BG47" s="720">
        <v>-76664.620000003837</v>
      </c>
      <c r="BH47" s="720">
        <v>684142.88999999687</v>
      </c>
      <c r="BI47" s="720">
        <v>13265.5</v>
      </c>
      <c r="BJ47" s="720">
        <v>0</v>
      </c>
      <c r="BK47" s="720">
        <v>0</v>
      </c>
      <c r="BL47" s="720">
        <v>13265.5</v>
      </c>
      <c r="BM47" s="720">
        <v>0</v>
      </c>
      <c r="BN47" s="720">
        <v>18210</v>
      </c>
      <c r="BO47" s="720">
        <v>0</v>
      </c>
      <c r="BP47" s="720">
        <v>0</v>
      </c>
      <c r="BQ47" s="720">
        <v>18210</v>
      </c>
      <c r="BR47" s="720">
        <v>5331.25</v>
      </c>
      <c r="BS47" s="720">
        <v>-4944.5</v>
      </c>
      <c r="BT47" s="720">
        <v>386.75</v>
      </c>
      <c r="BU47" s="720">
        <v>0</v>
      </c>
      <c r="BV47" s="720">
        <v>0</v>
      </c>
      <c r="BW47" s="720">
        <v>0</v>
      </c>
      <c r="BX47" s="720">
        <v>0</v>
      </c>
      <c r="BY47" s="720">
        <v>0</v>
      </c>
      <c r="BZ47" s="720">
        <v>0</v>
      </c>
      <c r="CA47" s="720">
        <v>0</v>
      </c>
      <c r="CB47" s="720">
        <v>0</v>
      </c>
      <c r="CC47" s="720">
        <v>0</v>
      </c>
      <c r="CD47" s="720">
        <v>684142.88999999687</v>
      </c>
      <c r="CE47" s="720">
        <v>0</v>
      </c>
      <c r="CF47" s="720">
        <v>386.75</v>
      </c>
      <c r="CG47" s="720">
        <v>0</v>
      </c>
      <c r="CH47" s="720">
        <v>0</v>
      </c>
      <c r="CI47" s="720">
        <f t="shared" si="0"/>
        <v>684529.63999999687</v>
      </c>
      <c r="CJ47" s="720">
        <v>1105530.77</v>
      </c>
      <c r="CK47" s="720">
        <v>4244.16</v>
      </c>
      <c r="CL47" s="720">
        <v>0</v>
      </c>
      <c r="CM47" s="720">
        <v>1101286.6100000001</v>
      </c>
      <c r="CN47" s="720">
        <v>0</v>
      </c>
      <c r="CO47" s="720">
        <v>0</v>
      </c>
      <c r="CP47" s="720">
        <v>29679.49</v>
      </c>
      <c r="CQ47" s="720">
        <v>27236.87</v>
      </c>
      <c r="CR47" s="720">
        <v>-371068.93</v>
      </c>
      <c r="CS47" s="720">
        <v>787134.04000000027</v>
      </c>
      <c r="CT47" s="720">
        <v>0</v>
      </c>
      <c r="CU47" s="720">
        <v>0</v>
      </c>
      <c r="CV47" s="720">
        <v>0</v>
      </c>
      <c r="CW47" s="720">
        <v>0</v>
      </c>
      <c r="CX47" s="720"/>
      <c r="CY47" s="720"/>
      <c r="CZ47" s="720"/>
      <c r="DA47" s="720">
        <v>0</v>
      </c>
      <c r="DB47" s="720">
        <v>0</v>
      </c>
      <c r="DC47" s="720">
        <v>0</v>
      </c>
      <c r="DD47" s="720">
        <v>21179.33</v>
      </c>
      <c r="DE47" s="720">
        <v>0</v>
      </c>
      <c r="DF47" s="720">
        <v>0</v>
      </c>
      <c r="DG47" s="720">
        <v>-37288.49</v>
      </c>
      <c r="DH47" s="720">
        <v>-81992.429999999993</v>
      </c>
      <c r="DI47" s="720">
        <v>0</v>
      </c>
      <c r="DJ47" s="720">
        <v>0</v>
      </c>
      <c r="DK47" s="720">
        <v>-20137.159999999996</v>
      </c>
      <c r="DL47" s="720">
        <v>0</v>
      </c>
      <c r="DM47" s="720">
        <v>0</v>
      </c>
      <c r="DN47" s="720">
        <v>-4502.8100000000004</v>
      </c>
      <c r="DO47" s="720">
        <v>0</v>
      </c>
      <c r="DP47" s="720">
        <v>0</v>
      </c>
      <c r="DQ47" s="721">
        <v>0</v>
      </c>
      <c r="DR47" s="722">
        <v>-3.2468960853293538E-10</v>
      </c>
      <c r="DS47" s="723"/>
      <c r="DT47" s="722"/>
      <c r="DU47" s="722"/>
      <c r="DV47" s="722"/>
      <c r="DW47" s="722">
        <v>-4502.8100000000004</v>
      </c>
    </row>
    <row r="48" spans="1:127" s="104" customFormat="1">
      <c r="A48" s="717">
        <v>2289</v>
      </c>
      <c r="B48" s="718" t="s">
        <v>494</v>
      </c>
      <c r="C48" s="717">
        <v>2289</v>
      </c>
      <c r="D48" s="719" t="s">
        <v>6470</v>
      </c>
      <c r="E48" s="719" t="s">
        <v>341</v>
      </c>
      <c r="F48" s="719" t="s">
        <v>6</v>
      </c>
      <c r="G48" s="719" t="s">
        <v>921</v>
      </c>
      <c r="H48" s="720">
        <v>2214056.09</v>
      </c>
      <c r="I48" s="720">
        <v>0</v>
      </c>
      <c r="J48" s="720">
        <v>84793.17</v>
      </c>
      <c r="K48" s="720">
        <v>0</v>
      </c>
      <c r="L48" s="720">
        <v>198580</v>
      </c>
      <c r="M48" s="720">
        <v>2400</v>
      </c>
      <c r="N48" s="720">
        <v>0</v>
      </c>
      <c r="O48" s="720">
        <v>13305.22</v>
      </c>
      <c r="P48" s="720">
        <v>50474.950000000019</v>
      </c>
      <c r="Q48" s="720">
        <v>0</v>
      </c>
      <c r="R48" s="720">
        <v>0</v>
      </c>
      <c r="S48" s="720">
        <v>0</v>
      </c>
      <c r="T48" s="720">
        <v>83244.72</v>
      </c>
      <c r="U48" s="720">
        <v>26278.98</v>
      </c>
      <c r="V48" s="720">
        <v>0</v>
      </c>
      <c r="W48" s="720">
        <v>10718.33</v>
      </c>
      <c r="X48" s="720">
        <v>78634</v>
      </c>
      <c r="Y48" s="720">
        <v>2762485.4600000004</v>
      </c>
      <c r="Z48" s="720">
        <v>1150790.1500000011</v>
      </c>
      <c r="AA48" s="720">
        <v>39929.21</v>
      </c>
      <c r="AB48" s="720">
        <v>408158.83</v>
      </c>
      <c r="AC48" s="720">
        <v>74875.410000000731</v>
      </c>
      <c r="AD48" s="720">
        <v>73168.289999999994</v>
      </c>
      <c r="AE48" s="720">
        <v>0</v>
      </c>
      <c r="AF48" s="720">
        <v>97498.879999999306</v>
      </c>
      <c r="AG48" s="720">
        <v>1480.700000000008</v>
      </c>
      <c r="AH48" s="720">
        <v>3960.85</v>
      </c>
      <c r="AI48" s="720">
        <v>0</v>
      </c>
      <c r="AJ48" s="720">
        <v>0</v>
      </c>
      <c r="AK48" s="720">
        <v>22744.87999999999</v>
      </c>
      <c r="AL48" s="720">
        <v>6151.32</v>
      </c>
      <c r="AM48" s="720">
        <v>4999.6899999999987</v>
      </c>
      <c r="AN48" s="720">
        <v>9563.5400000000009</v>
      </c>
      <c r="AO48" s="720">
        <v>29842.89</v>
      </c>
      <c r="AP48" s="720">
        <v>18982.84</v>
      </c>
      <c r="AQ48" s="720">
        <v>22648.550000000007</v>
      </c>
      <c r="AR48" s="720">
        <v>113504.49999999997</v>
      </c>
      <c r="AS48" s="720">
        <v>13963.31</v>
      </c>
      <c r="AT48" s="720">
        <v>0</v>
      </c>
      <c r="AU48" s="720">
        <v>16725.920000000009</v>
      </c>
      <c r="AV48" s="720">
        <v>9471</v>
      </c>
      <c r="AW48" s="720">
        <v>0</v>
      </c>
      <c r="AX48" s="720">
        <v>96316.060000000012</v>
      </c>
      <c r="AY48" s="720">
        <v>356525.08000000019</v>
      </c>
      <c r="AZ48" s="720">
        <v>10303.77</v>
      </c>
      <c r="BA48" s="720">
        <v>202315.74</v>
      </c>
      <c r="BB48" s="720">
        <v>0</v>
      </c>
      <c r="BC48" s="720">
        <v>0</v>
      </c>
      <c r="BD48" s="720">
        <v>0</v>
      </c>
      <c r="BE48" s="720">
        <v>2783921.410000002</v>
      </c>
      <c r="BF48" s="720">
        <v>38652.180000000408</v>
      </c>
      <c r="BG48" s="720">
        <v>-21435.950000001583</v>
      </c>
      <c r="BH48" s="720">
        <v>17216.229999998824</v>
      </c>
      <c r="BI48" s="720">
        <v>8590</v>
      </c>
      <c r="BJ48" s="720">
        <v>0</v>
      </c>
      <c r="BK48" s="720">
        <v>0</v>
      </c>
      <c r="BL48" s="720">
        <v>8590</v>
      </c>
      <c r="BM48" s="720">
        <v>0</v>
      </c>
      <c r="BN48" s="720">
        <v>18734.98</v>
      </c>
      <c r="BO48" s="720">
        <v>0</v>
      </c>
      <c r="BP48" s="720">
        <v>0</v>
      </c>
      <c r="BQ48" s="720">
        <v>18734.98</v>
      </c>
      <c r="BR48" s="720">
        <v>17804.330000000002</v>
      </c>
      <c r="BS48" s="720">
        <v>-10144.98</v>
      </c>
      <c r="BT48" s="720">
        <v>7659.3500000000022</v>
      </c>
      <c r="BU48" s="720">
        <v>0</v>
      </c>
      <c r="BV48" s="720">
        <v>0</v>
      </c>
      <c r="BW48" s="720">
        <v>0</v>
      </c>
      <c r="BX48" s="720">
        <v>0</v>
      </c>
      <c r="BY48" s="720">
        <v>0</v>
      </c>
      <c r="BZ48" s="720">
        <v>0</v>
      </c>
      <c r="CA48" s="720">
        <v>0</v>
      </c>
      <c r="CB48" s="720">
        <v>0</v>
      </c>
      <c r="CC48" s="720">
        <v>0</v>
      </c>
      <c r="CD48" s="720">
        <v>17216.229999998824</v>
      </c>
      <c r="CE48" s="720">
        <v>0</v>
      </c>
      <c r="CF48" s="720">
        <v>7659.3500000000022</v>
      </c>
      <c r="CG48" s="720">
        <v>0</v>
      </c>
      <c r="CH48" s="720">
        <v>0</v>
      </c>
      <c r="CI48" s="720">
        <f t="shared" si="0"/>
        <v>24875.579999998827</v>
      </c>
      <c r="CJ48" s="720">
        <v>218657.68</v>
      </c>
      <c r="CK48" s="720">
        <v>0</v>
      </c>
      <c r="CL48" s="720">
        <v>0</v>
      </c>
      <c r="CM48" s="720">
        <v>218657.68</v>
      </c>
      <c r="CN48" s="720">
        <v>0</v>
      </c>
      <c r="CO48" s="720">
        <v>0</v>
      </c>
      <c r="CP48" s="720">
        <v>10472.49</v>
      </c>
      <c r="CQ48" s="720">
        <v>0</v>
      </c>
      <c r="CR48" s="720">
        <v>-163526.66</v>
      </c>
      <c r="CS48" s="720">
        <v>65603.50999999998</v>
      </c>
      <c r="CT48" s="720">
        <v>0</v>
      </c>
      <c r="CU48" s="720">
        <v>0</v>
      </c>
      <c r="CV48" s="720">
        <v>0</v>
      </c>
      <c r="CW48" s="720">
        <v>0</v>
      </c>
      <c r="CX48" s="720"/>
      <c r="CY48" s="720"/>
      <c r="CZ48" s="720"/>
      <c r="DA48" s="720">
        <v>0</v>
      </c>
      <c r="DB48" s="720">
        <v>0</v>
      </c>
      <c r="DC48" s="720">
        <v>0</v>
      </c>
      <c r="DD48" s="720">
        <v>21402.93</v>
      </c>
      <c r="DE48" s="720">
        <v>0</v>
      </c>
      <c r="DF48" s="720">
        <v>0</v>
      </c>
      <c r="DG48" s="720">
        <v>-62130.86</v>
      </c>
      <c r="DH48" s="720">
        <v>0</v>
      </c>
      <c r="DI48" s="720">
        <v>0</v>
      </c>
      <c r="DJ48" s="720">
        <v>0</v>
      </c>
      <c r="DK48" s="720">
        <v>-40727.93</v>
      </c>
      <c r="DL48" s="720">
        <v>0</v>
      </c>
      <c r="DM48" s="720">
        <v>0</v>
      </c>
      <c r="DN48" s="720">
        <v>0</v>
      </c>
      <c r="DO48" s="720">
        <v>0</v>
      </c>
      <c r="DP48" s="720">
        <v>0</v>
      </c>
      <c r="DQ48" s="721">
        <v>0</v>
      </c>
      <c r="DR48" s="722">
        <v>1845901.4700000014</v>
      </c>
      <c r="DS48" s="723">
        <v>938019.94000000064</v>
      </c>
      <c r="DT48" s="722">
        <v>356525.08000000019</v>
      </c>
      <c r="DU48" s="722">
        <v>147024.89000000001</v>
      </c>
      <c r="DV48" s="722">
        <v>26278.98</v>
      </c>
      <c r="DW48" s="722">
        <v>0</v>
      </c>
    </row>
    <row r="49" spans="1:127" s="104" customFormat="1">
      <c r="A49" s="717">
        <v>2185</v>
      </c>
      <c r="B49" s="718" t="s">
        <v>437</v>
      </c>
      <c r="C49" s="717">
        <v>2185</v>
      </c>
      <c r="D49" s="719" t="s">
        <v>6470</v>
      </c>
      <c r="E49" s="719" t="s">
        <v>341</v>
      </c>
      <c r="F49" s="719" t="s">
        <v>6</v>
      </c>
      <c r="G49" s="719" t="s">
        <v>921</v>
      </c>
      <c r="H49" s="720">
        <v>2583002.8199999998</v>
      </c>
      <c r="I49" s="720">
        <v>0</v>
      </c>
      <c r="J49" s="720">
        <v>108772.39</v>
      </c>
      <c r="K49" s="720">
        <v>0</v>
      </c>
      <c r="L49" s="720">
        <v>206030</v>
      </c>
      <c r="M49" s="720">
        <v>5015.93</v>
      </c>
      <c r="N49" s="720">
        <v>0</v>
      </c>
      <c r="O49" s="720">
        <v>0</v>
      </c>
      <c r="P49" s="720">
        <v>315499.18</v>
      </c>
      <c r="Q49" s="720">
        <v>45072.009999999995</v>
      </c>
      <c r="R49" s="720">
        <v>0</v>
      </c>
      <c r="S49" s="720">
        <v>0</v>
      </c>
      <c r="T49" s="720">
        <v>-3646.69</v>
      </c>
      <c r="U49" s="720">
        <v>0</v>
      </c>
      <c r="V49" s="720">
        <v>0</v>
      </c>
      <c r="W49" s="720">
        <v>11383</v>
      </c>
      <c r="X49" s="720">
        <v>74408</v>
      </c>
      <c r="Y49" s="720">
        <v>3345536.64</v>
      </c>
      <c r="Z49" s="720">
        <v>1289785.0600000005</v>
      </c>
      <c r="AA49" s="720">
        <v>76.56</v>
      </c>
      <c r="AB49" s="720">
        <v>443978.6</v>
      </c>
      <c r="AC49" s="720">
        <v>51350.140000000771</v>
      </c>
      <c r="AD49" s="720">
        <v>121946.41</v>
      </c>
      <c r="AE49" s="720">
        <v>0</v>
      </c>
      <c r="AF49" s="720">
        <v>92427.939999999653</v>
      </c>
      <c r="AG49" s="720">
        <v>23377.450000000048</v>
      </c>
      <c r="AH49" s="720">
        <v>10210</v>
      </c>
      <c r="AI49" s="720">
        <v>0</v>
      </c>
      <c r="AJ49" s="720">
        <v>0</v>
      </c>
      <c r="AK49" s="720">
        <v>-16577.09</v>
      </c>
      <c r="AL49" s="720">
        <v>0</v>
      </c>
      <c r="AM49" s="720">
        <v>7054.82</v>
      </c>
      <c r="AN49" s="720">
        <v>0</v>
      </c>
      <c r="AO49" s="720">
        <v>73990.14</v>
      </c>
      <c r="AP49" s="720">
        <v>23760.83</v>
      </c>
      <c r="AQ49" s="720">
        <v>44153.22</v>
      </c>
      <c r="AR49" s="720">
        <v>452959.88</v>
      </c>
      <c r="AS49" s="720">
        <v>14124.95</v>
      </c>
      <c r="AT49" s="720">
        <v>72.11999999999999</v>
      </c>
      <c r="AU49" s="720">
        <v>132069.91</v>
      </c>
      <c r="AV49" s="720">
        <v>10771</v>
      </c>
      <c r="AW49" s="720">
        <v>0</v>
      </c>
      <c r="AX49" s="720">
        <v>225130.3</v>
      </c>
      <c r="AY49" s="720">
        <v>278945.21000000002</v>
      </c>
      <c r="AZ49" s="720">
        <v>10529.4</v>
      </c>
      <c r="BA49" s="720">
        <v>38756.39</v>
      </c>
      <c r="BB49" s="720">
        <v>0</v>
      </c>
      <c r="BC49" s="720">
        <v>0</v>
      </c>
      <c r="BD49" s="720">
        <v>1207.6099999999999</v>
      </c>
      <c r="BE49" s="720">
        <v>3330100.8500000015</v>
      </c>
      <c r="BF49" s="720">
        <v>95967.73000000001</v>
      </c>
      <c r="BG49" s="720">
        <v>15435.78999999864</v>
      </c>
      <c r="BH49" s="720">
        <v>111403.51999999865</v>
      </c>
      <c r="BI49" s="720">
        <v>9109.75</v>
      </c>
      <c r="BJ49" s="720">
        <v>0</v>
      </c>
      <c r="BK49" s="720">
        <v>1207.6099999999999</v>
      </c>
      <c r="BL49" s="720">
        <v>10317.36</v>
      </c>
      <c r="BM49" s="720">
        <v>0</v>
      </c>
      <c r="BN49" s="720">
        <v>19897</v>
      </c>
      <c r="BO49" s="720">
        <v>0</v>
      </c>
      <c r="BP49" s="720">
        <v>0</v>
      </c>
      <c r="BQ49" s="720">
        <v>19897</v>
      </c>
      <c r="BR49" s="720">
        <v>9579.64</v>
      </c>
      <c r="BS49" s="720">
        <v>-9579.64</v>
      </c>
      <c r="BT49" s="720">
        <v>0</v>
      </c>
      <c r="BU49" s="720">
        <v>0</v>
      </c>
      <c r="BV49" s="720">
        <v>0</v>
      </c>
      <c r="BW49" s="720">
        <v>0</v>
      </c>
      <c r="BX49" s="720">
        <v>0</v>
      </c>
      <c r="BY49" s="720">
        <v>0</v>
      </c>
      <c r="BZ49" s="720">
        <v>0</v>
      </c>
      <c r="CA49" s="720">
        <v>0</v>
      </c>
      <c r="CB49" s="720">
        <v>0</v>
      </c>
      <c r="CC49" s="720">
        <v>0</v>
      </c>
      <c r="CD49" s="720">
        <v>111403.51999999865</v>
      </c>
      <c r="CE49" s="720">
        <v>0</v>
      </c>
      <c r="CF49" s="720">
        <v>0</v>
      </c>
      <c r="CG49" s="720">
        <v>0</v>
      </c>
      <c r="CH49" s="720">
        <v>0</v>
      </c>
      <c r="CI49" s="720">
        <f t="shared" si="0"/>
        <v>111403.51999999865</v>
      </c>
      <c r="CJ49" s="720">
        <v>452532.89</v>
      </c>
      <c r="CK49" s="720">
        <v>34286.6</v>
      </c>
      <c r="CL49" s="720">
        <v>26704.67</v>
      </c>
      <c r="CM49" s="720">
        <v>444950.96</v>
      </c>
      <c r="CN49" s="720">
        <v>0</v>
      </c>
      <c r="CO49" s="720">
        <v>0</v>
      </c>
      <c r="CP49" s="720">
        <v>18991.72</v>
      </c>
      <c r="CQ49" s="720">
        <v>1386.39</v>
      </c>
      <c r="CR49" s="720">
        <v>-449678.38</v>
      </c>
      <c r="CS49" s="720">
        <v>15650.690000000061</v>
      </c>
      <c r="CT49" s="720">
        <v>0</v>
      </c>
      <c r="CU49" s="720">
        <v>0</v>
      </c>
      <c r="CV49" s="720">
        <v>0</v>
      </c>
      <c r="CW49" s="720">
        <v>0</v>
      </c>
      <c r="CX49" s="720"/>
      <c r="CY49" s="720"/>
      <c r="CZ49" s="720"/>
      <c r="DA49" s="720">
        <v>0</v>
      </c>
      <c r="DB49" s="720">
        <v>0</v>
      </c>
      <c r="DC49" s="720">
        <v>0</v>
      </c>
      <c r="DD49" s="720">
        <v>170649.09</v>
      </c>
      <c r="DE49" s="720">
        <v>0</v>
      </c>
      <c r="DF49" s="720">
        <v>0</v>
      </c>
      <c r="DG49" s="720">
        <v>-27227.55</v>
      </c>
      <c r="DH49" s="720">
        <v>-47668.61</v>
      </c>
      <c r="DI49" s="720">
        <v>0</v>
      </c>
      <c r="DJ49" s="720">
        <v>0</v>
      </c>
      <c r="DK49" s="720">
        <v>95752.930000000008</v>
      </c>
      <c r="DL49" s="720">
        <v>0</v>
      </c>
      <c r="DM49" s="720">
        <v>0</v>
      </c>
      <c r="DN49" s="720">
        <v>0</v>
      </c>
      <c r="DO49" s="720">
        <v>0</v>
      </c>
      <c r="DP49" s="720">
        <v>0</v>
      </c>
      <c r="DQ49" s="721">
        <v>-0.10000000006402843</v>
      </c>
      <c r="DR49" s="722">
        <v>2022942.1600000011</v>
      </c>
      <c r="DS49" s="723">
        <v>1307158.6900000004</v>
      </c>
      <c r="DT49" s="722">
        <v>278945.21000000002</v>
      </c>
      <c r="DU49" s="722">
        <v>356924.5</v>
      </c>
      <c r="DV49" s="722">
        <v>0</v>
      </c>
      <c r="DW49" s="722">
        <v>0</v>
      </c>
    </row>
    <row r="50" spans="1:127" s="104" customFormat="1">
      <c r="A50" s="717">
        <v>5416</v>
      </c>
      <c r="B50" s="718" t="s">
        <v>381</v>
      </c>
      <c r="C50" s="717">
        <v>5416</v>
      </c>
      <c r="D50" s="719" t="s">
        <v>6470</v>
      </c>
      <c r="E50" s="719" t="s">
        <v>340</v>
      </c>
      <c r="F50" s="719" t="s">
        <v>6</v>
      </c>
      <c r="G50" s="719" t="s">
        <v>921</v>
      </c>
      <c r="H50" s="720">
        <v>9303583.1199999992</v>
      </c>
      <c r="I50" s="720">
        <v>375138.74</v>
      </c>
      <c r="J50" s="720">
        <v>71671.710000000006</v>
      </c>
      <c r="K50" s="720">
        <v>0</v>
      </c>
      <c r="L50" s="720">
        <v>651760</v>
      </c>
      <c r="M50" s="720">
        <v>23941.08</v>
      </c>
      <c r="N50" s="720">
        <v>23432.059999999998</v>
      </c>
      <c r="O50" s="720">
        <v>40721.83</v>
      </c>
      <c r="P50" s="720">
        <v>79394.24000000002</v>
      </c>
      <c r="Q50" s="720">
        <v>121.15</v>
      </c>
      <c r="R50" s="720">
        <v>75214.399999999994</v>
      </c>
      <c r="S50" s="720">
        <v>0</v>
      </c>
      <c r="T50" s="720">
        <v>42678.07</v>
      </c>
      <c r="U50" s="720">
        <v>29991.64</v>
      </c>
      <c r="V50" s="720">
        <v>0</v>
      </c>
      <c r="W50" s="720">
        <v>154092</v>
      </c>
      <c r="X50" s="720">
        <v>0</v>
      </c>
      <c r="Y50" s="720">
        <v>10871740.040000003</v>
      </c>
      <c r="Z50" s="720">
        <v>5940257.8099999996</v>
      </c>
      <c r="AA50" s="720">
        <v>0</v>
      </c>
      <c r="AB50" s="720">
        <v>1564039.97</v>
      </c>
      <c r="AC50" s="720">
        <v>299060.17</v>
      </c>
      <c r="AD50" s="720">
        <v>813795.81</v>
      </c>
      <c r="AE50" s="720">
        <v>0</v>
      </c>
      <c r="AF50" s="720">
        <v>0</v>
      </c>
      <c r="AG50" s="720">
        <v>50572.71</v>
      </c>
      <c r="AH50" s="720">
        <v>7647.41</v>
      </c>
      <c r="AI50" s="720">
        <v>0</v>
      </c>
      <c r="AJ50" s="720">
        <v>0</v>
      </c>
      <c r="AK50" s="720">
        <v>177640.4</v>
      </c>
      <c r="AL50" s="720">
        <v>6466.83</v>
      </c>
      <c r="AM50" s="720">
        <v>154574.63</v>
      </c>
      <c r="AN50" s="720">
        <v>18904.940000000002</v>
      </c>
      <c r="AO50" s="720">
        <v>142113.51</v>
      </c>
      <c r="AP50" s="720">
        <v>8691.94</v>
      </c>
      <c r="AQ50" s="720">
        <v>69224.94</v>
      </c>
      <c r="AR50" s="720">
        <v>288118.2</v>
      </c>
      <c r="AS50" s="720">
        <v>0</v>
      </c>
      <c r="AT50" s="720">
        <v>137487.19</v>
      </c>
      <c r="AU50" s="720">
        <v>425832.99</v>
      </c>
      <c r="AV50" s="720">
        <v>33670.019999999997</v>
      </c>
      <c r="AW50" s="720">
        <v>0</v>
      </c>
      <c r="AX50" s="720">
        <v>176311</v>
      </c>
      <c r="AY50" s="720">
        <v>176160.66</v>
      </c>
      <c r="AZ50" s="720">
        <v>0</v>
      </c>
      <c r="BA50" s="720">
        <v>289710.52</v>
      </c>
      <c r="BB50" s="720">
        <v>0</v>
      </c>
      <c r="BC50" s="720">
        <v>0</v>
      </c>
      <c r="BD50" s="720">
        <v>0</v>
      </c>
      <c r="BE50" s="720">
        <v>10733898.809999999</v>
      </c>
      <c r="BF50" s="720">
        <v>400536.03000000259</v>
      </c>
      <c r="BG50" s="720">
        <v>137841.23000000417</v>
      </c>
      <c r="BH50" s="720">
        <v>538377.26000000676</v>
      </c>
      <c r="BI50" s="720">
        <v>55700.06</v>
      </c>
      <c r="BJ50" s="720">
        <v>0</v>
      </c>
      <c r="BK50" s="720">
        <v>0</v>
      </c>
      <c r="BL50" s="720">
        <v>55700.06</v>
      </c>
      <c r="BM50" s="720">
        <v>0</v>
      </c>
      <c r="BN50" s="720">
        <v>48583.91</v>
      </c>
      <c r="BO50" s="720">
        <v>0</v>
      </c>
      <c r="BP50" s="720">
        <v>77270.98</v>
      </c>
      <c r="BQ50" s="720">
        <v>125854.89</v>
      </c>
      <c r="BR50" s="720">
        <v>76713</v>
      </c>
      <c r="BS50" s="720">
        <v>-70154.83</v>
      </c>
      <c r="BT50" s="720">
        <v>6558.1699999999983</v>
      </c>
      <c r="BU50" s="720">
        <v>0</v>
      </c>
      <c r="BV50" s="720">
        <v>0</v>
      </c>
      <c r="BW50" s="720">
        <v>0</v>
      </c>
      <c r="BX50" s="720">
        <v>0</v>
      </c>
      <c r="BY50" s="720">
        <v>0</v>
      </c>
      <c r="BZ50" s="720">
        <v>0</v>
      </c>
      <c r="CA50" s="720">
        <v>0</v>
      </c>
      <c r="CB50" s="720">
        <v>0</v>
      </c>
      <c r="CC50" s="720">
        <v>0</v>
      </c>
      <c r="CD50" s="720">
        <v>538377.26000000676</v>
      </c>
      <c r="CE50" s="720">
        <v>0</v>
      </c>
      <c r="CF50" s="720">
        <v>6558.1699999999983</v>
      </c>
      <c r="CG50" s="720">
        <v>0</v>
      </c>
      <c r="CH50" s="720">
        <v>0</v>
      </c>
      <c r="CI50" s="720">
        <f t="shared" si="0"/>
        <v>544935.4300000068</v>
      </c>
      <c r="CJ50" s="720" t="s">
        <v>6471</v>
      </c>
      <c r="CK50" s="720" t="s">
        <v>6472</v>
      </c>
      <c r="CL50" s="720" t="s">
        <v>6473</v>
      </c>
      <c r="CM50" s="720">
        <v>602967.49</v>
      </c>
      <c r="CN50" s="720">
        <v>0</v>
      </c>
      <c r="CO50" s="720">
        <v>0</v>
      </c>
      <c r="CP50" s="720">
        <v>65663.509999999995</v>
      </c>
      <c r="CQ50" s="720">
        <v>154157.48000000001</v>
      </c>
      <c r="CR50" s="720">
        <v>0</v>
      </c>
      <c r="CS50" s="720">
        <v>822788.48</v>
      </c>
      <c r="CT50" s="720">
        <v>0</v>
      </c>
      <c r="CU50" s="720">
        <v>0</v>
      </c>
      <c r="CV50" s="720">
        <v>0</v>
      </c>
      <c r="CW50" s="720">
        <v>0</v>
      </c>
      <c r="CX50" s="720"/>
      <c r="CY50" s="720"/>
      <c r="CZ50" s="720"/>
      <c r="DA50" s="720">
        <v>0</v>
      </c>
      <c r="DB50" s="720">
        <v>0</v>
      </c>
      <c r="DC50" s="720">
        <v>0</v>
      </c>
      <c r="DD50" s="720">
        <v>0</v>
      </c>
      <c r="DE50" s="720">
        <v>0</v>
      </c>
      <c r="DF50" s="720">
        <v>144109.26999999999</v>
      </c>
      <c r="DG50" s="720">
        <v>-15470.12</v>
      </c>
      <c r="DH50" s="720">
        <v>0</v>
      </c>
      <c r="DI50" s="720">
        <v>-425210.8</v>
      </c>
      <c r="DJ50" s="720">
        <v>0</v>
      </c>
      <c r="DK50" s="720">
        <v>-296571.65000000002</v>
      </c>
      <c r="DL50" s="720">
        <v>3202.58</v>
      </c>
      <c r="DM50" s="720">
        <v>18216.09</v>
      </c>
      <c r="DN50" s="720">
        <v>-2700</v>
      </c>
      <c r="DO50" s="720">
        <v>0</v>
      </c>
      <c r="DP50" s="720">
        <v>0</v>
      </c>
      <c r="DQ50" s="721">
        <v>-6.9999999832361937E-2</v>
      </c>
      <c r="DR50" s="722">
        <v>8621343.6300000008</v>
      </c>
      <c r="DS50" s="723">
        <v>2112555.1799999978</v>
      </c>
      <c r="DT50" s="722">
        <v>176160.66</v>
      </c>
      <c r="DU50" s="722">
        <v>162915.29</v>
      </c>
      <c r="DV50" s="722">
        <v>105206.04</v>
      </c>
      <c r="DW50" s="722">
        <v>18718.669999999998</v>
      </c>
    </row>
    <row r="51" spans="1:127" s="104" customFormat="1">
      <c r="A51" s="717">
        <v>2054</v>
      </c>
      <c r="B51" s="718" t="s">
        <v>382</v>
      </c>
      <c r="C51" s="717">
        <v>2054</v>
      </c>
      <c r="D51" s="719" t="s">
        <v>6470</v>
      </c>
      <c r="E51" s="719" t="s">
        <v>341</v>
      </c>
      <c r="F51" s="719" t="s">
        <v>6</v>
      </c>
      <c r="G51" s="719" t="s">
        <v>921</v>
      </c>
      <c r="H51" s="720">
        <v>2036147.98</v>
      </c>
      <c r="I51" s="720">
        <v>0</v>
      </c>
      <c r="J51" s="720">
        <v>170901.33</v>
      </c>
      <c r="K51" s="720">
        <v>0</v>
      </c>
      <c r="L51" s="720">
        <v>116010</v>
      </c>
      <c r="M51" s="720">
        <v>2400</v>
      </c>
      <c r="N51" s="720">
        <v>0</v>
      </c>
      <c r="O51" s="720">
        <v>0</v>
      </c>
      <c r="P51" s="720">
        <v>27254.62</v>
      </c>
      <c r="Q51" s="720">
        <v>166736.26</v>
      </c>
      <c r="R51" s="720">
        <v>0</v>
      </c>
      <c r="S51" s="720">
        <v>0</v>
      </c>
      <c r="T51" s="720">
        <v>5633.77</v>
      </c>
      <c r="U51" s="720">
        <v>0</v>
      </c>
      <c r="V51" s="720">
        <v>0</v>
      </c>
      <c r="W51" s="720">
        <v>4136.88</v>
      </c>
      <c r="X51" s="720">
        <v>143163</v>
      </c>
      <c r="Y51" s="720">
        <v>2672383.8400000003</v>
      </c>
      <c r="Z51" s="720">
        <v>1083486.81</v>
      </c>
      <c r="AA51" s="720">
        <v>0</v>
      </c>
      <c r="AB51" s="720">
        <v>364533.47</v>
      </c>
      <c r="AC51" s="720">
        <v>57103</v>
      </c>
      <c r="AD51" s="720">
        <v>99441.21</v>
      </c>
      <c r="AE51" s="720">
        <v>198616.83</v>
      </c>
      <c r="AF51" s="720">
        <v>70873.919999999998</v>
      </c>
      <c r="AG51" s="720">
        <v>272.8</v>
      </c>
      <c r="AH51" s="720">
        <v>4041</v>
      </c>
      <c r="AI51" s="720">
        <v>0</v>
      </c>
      <c r="AJ51" s="720">
        <v>0</v>
      </c>
      <c r="AK51" s="720">
        <v>49721.88</v>
      </c>
      <c r="AL51" s="720">
        <v>83.33</v>
      </c>
      <c r="AM51" s="720">
        <v>2194.35</v>
      </c>
      <c r="AN51" s="720">
        <v>7906.37</v>
      </c>
      <c r="AO51" s="720">
        <v>39409</v>
      </c>
      <c r="AP51" s="720">
        <v>14233.07</v>
      </c>
      <c r="AQ51" s="720">
        <v>7641.44</v>
      </c>
      <c r="AR51" s="720">
        <v>31893.99</v>
      </c>
      <c r="AS51" s="720">
        <v>6187.96</v>
      </c>
      <c r="AT51" s="720">
        <v>0</v>
      </c>
      <c r="AU51" s="720">
        <v>29641.59</v>
      </c>
      <c r="AV51" s="720">
        <v>9471</v>
      </c>
      <c r="AW51" s="720">
        <v>0</v>
      </c>
      <c r="AX51" s="720">
        <v>135896.32999999999</v>
      </c>
      <c r="AY51" s="720">
        <v>419279.61000000004</v>
      </c>
      <c r="AZ51" s="720">
        <v>23379.74</v>
      </c>
      <c r="BA51" s="720">
        <v>79095.509999999995</v>
      </c>
      <c r="BB51" s="720">
        <v>0</v>
      </c>
      <c r="BC51" s="720">
        <v>0</v>
      </c>
      <c r="BD51" s="720">
        <v>0</v>
      </c>
      <c r="BE51" s="720">
        <v>2734404.21</v>
      </c>
      <c r="BF51" s="720">
        <v>198226.82000000018</v>
      </c>
      <c r="BG51" s="720">
        <v>-62020.369999999646</v>
      </c>
      <c r="BH51" s="720">
        <v>136206.45000000054</v>
      </c>
      <c r="BI51" s="720">
        <v>8401</v>
      </c>
      <c r="BJ51" s="720">
        <v>0</v>
      </c>
      <c r="BK51" s="720">
        <v>0</v>
      </c>
      <c r="BL51" s="720">
        <v>8401</v>
      </c>
      <c r="BM51" s="720">
        <v>0</v>
      </c>
      <c r="BN51" s="720">
        <v>0</v>
      </c>
      <c r="BO51" s="720">
        <v>0</v>
      </c>
      <c r="BP51" s="720">
        <v>0</v>
      </c>
      <c r="BQ51" s="720">
        <v>0</v>
      </c>
      <c r="BR51" s="720">
        <v>34529.64</v>
      </c>
      <c r="BS51" s="720">
        <v>8401</v>
      </c>
      <c r="BT51" s="720">
        <v>42930.64</v>
      </c>
      <c r="BU51" s="720">
        <v>0</v>
      </c>
      <c r="BV51" s="720">
        <v>0</v>
      </c>
      <c r="BW51" s="720">
        <v>0</v>
      </c>
      <c r="BX51" s="720">
        <v>0</v>
      </c>
      <c r="BY51" s="720">
        <v>0</v>
      </c>
      <c r="BZ51" s="720">
        <v>0</v>
      </c>
      <c r="CA51" s="720">
        <v>0</v>
      </c>
      <c r="CB51" s="720">
        <v>0</v>
      </c>
      <c r="CC51" s="720">
        <v>0</v>
      </c>
      <c r="CD51" s="720">
        <v>136206.45000000054</v>
      </c>
      <c r="CE51" s="720">
        <v>0</v>
      </c>
      <c r="CF51" s="720">
        <v>42930.64</v>
      </c>
      <c r="CG51" s="720">
        <v>0</v>
      </c>
      <c r="CH51" s="720">
        <v>0</v>
      </c>
      <c r="CI51" s="720">
        <f t="shared" si="0"/>
        <v>179137.09000000055</v>
      </c>
      <c r="CJ51" s="720">
        <v>369569.95</v>
      </c>
      <c r="CK51" s="720">
        <v>192321.78</v>
      </c>
      <c r="CL51" s="720">
        <v>0</v>
      </c>
      <c r="CM51" s="720">
        <v>177248.17</v>
      </c>
      <c r="CN51" s="720">
        <v>0</v>
      </c>
      <c r="CO51" s="720">
        <v>0</v>
      </c>
      <c r="CP51" s="720">
        <v>9384.17</v>
      </c>
      <c r="CQ51" s="720">
        <v>0</v>
      </c>
      <c r="CR51" s="720">
        <v>0</v>
      </c>
      <c r="CS51" s="720">
        <v>186632.34000000003</v>
      </c>
      <c r="CT51" s="720">
        <v>0</v>
      </c>
      <c r="CU51" s="720">
        <v>0</v>
      </c>
      <c r="CV51" s="720">
        <v>0</v>
      </c>
      <c r="CW51" s="720">
        <v>0</v>
      </c>
      <c r="CX51" s="720"/>
      <c r="CY51" s="720"/>
      <c r="CZ51" s="720"/>
      <c r="DA51" s="720">
        <v>0</v>
      </c>
      <c r="DB51" s="720">
        <v>0</v>
      </c>
      <c r="DC51" s="720">
        <v>0</v>
      </c>
      <c r="DD51" s="720">
        <v>0</v>
      </c>
      <c r="DE51" s="720">
        <v>0</v>
      </c>
      <c r="DF51" s="720">
        <v>0</v>
      </c>
      <c r="DG51" s="720">
        <v>-9022.65</v>
      </c>
      <c r="DH51" s="720">
        <v>0</v>
      </c>
      <c r="DI51" s="720">
        <v>0</v>
      </c>
      <c r="DJ51" s="720">
        <v>0</v>
      </c>
      <c r="DK51" s="720">
        <v>-9022.65</v>
      </c>
      <c r="DL51" s="720">
        <v>1527.4</v>
      </c>
      <c r="DM51" s="720">
        <v>0</v>
      </c>
      <c r="DN51" s="720">
        <v>0</v>
      </c>
      <c r="DO51" s="720">
        <v>0</v>
      </c>
      <c r="DP51" s="720">
        <v>0</v>
      </c>
      <c r="DQ51" s="721">
        <v>0</v>
      </c>
      <c r="DR51" s="722">
        <v>1874328.04</v>
      </c>
      <c r="DS51" s="723">
        <v>860076.16999999993</v>
      </c>
      <c r="DT51" s="722">
        <v>419279.61000000004</v>
      </c>
      <c r="DU51" s="722">
        <v>199624.65</v>
      </c>
      <c r="DV51" s="722">
        <v>0</v>
      </c>
      <c r="DW51" s="722">
        <v>1527.4</v>
      </c>
    </row>
    <row r="52" spans="1:127" s="104" customFormat="1">
      <c r="A52" s="717">
        <v>2053</v>
      </c>
      <c r="B52" s="718" t="s">
        <v>383</v>
      </c>
      <c r="C52" s="717">
        <v>2053</v>
      </c>
      <c r="D52" s="719" t="s">
        <v>6470</v>
      </c>
      <c r="E52" s="719" t="s">
        <v>341</v>
      </c>
      <c r="F52" s="719" t="s">
        <v>6</v>
      </c>
      <c r="G52" s="719" t="s">
        <v>921</v>
      </c>
      <c r="H52" s="720">
        <v>2404325.4700000002</v>
      </c>
      <c r="I52" s="720">
        <v>0</v>
      </c>
      <c r="J52" s="720">
        <v>120802.44</v>
      </c>
      <c r="K52" s="720">
        <v>0</v>
      </c>
      <c r="L52" s="720">
        <v>205870</v>
      </c>
      <c r="M52" s="720">
        <v>8200</v>
      </c>
      <c r="N52" s="720">
        <v>0</v>
      </c>
      <c r="O52" s="720">
        <v>0</v>
      </c>
      <c r="P52" s="720">
        <v>282885.22000000003</v>
      </c>
      <c r="Q52" s="720">
        <v>-76915.960000000006</v>
      </c>
      <c r="R52" s="720">
        <v>0</v>
      </c>
      <c r="S52" s="720">
        <v>0</v>
      </c>
      <c r="T52" s="720">
        <v>58570.29</v>
      </c>
      <c r="U52" s="720">
        <v>0</v>
      </c>
      <c r="V52" s="720">
        <v>0</v>
      </c>
      <c r="W52" s="720">
        <v>8630</v>
      </c>
      <c r="X52" s="720">
        <v>20770</v>
      </c>
      <c r="Y52" s="720">
        <v>3033137.4600000004</v>
      </c>
      <c r="Z52" s="720">
        <v>1462123.37</v>
      </c>
      <c r="AA52" s="720">
        <v>0</v>
      </c>
      <c r="AB52" s="720">
        <v>526058.76</v>
      </c>
      <c r="AC52" s="720">
        <v>99382.53</v>
      </c>
      <c r="AD52" s="720">
        <v>147668.75</v>
      </c>
      <c r="AE52" s="720">
        <v>0</v>
      </c>
      <c r="AF52" s="720">
        <v>159328.78</v>
      </c>
      <c r="AG52" s="720">
        <v>2758.13</v>
      </c>
      <c r="AH52" s="720">
        <v>7180.6</v>
      </c>
      <c r="AI52" s="720">
        <v>0</v>
      </c>
      <c r="AJ52" s="720">
        <v>0</v>
      </c>
      <c r="AK52" s="720">
        <v>60410.11</v>
      </c>
      <c r="AL52" s="720">
        <v>0</v>
      </c>
      <c r="AM52" s="720">
        <v>6983.98</v>
      </c>
      <c r="AN52" s="720">
        <v>13157.78</v>
      </c>
      <c r="AO52" s="720">
        <v>89945.45</v>
      </c>
      <c r="AP52" s="720">
        <v>20481.73</v>
      </c>
      <c r="AQ52" s="720">
        <v>4356.8999999999996</v>
      </c>
      <c r="AR52" s="720">
        <v>117629.37</v>
      </c>
      <c r="AS52" s="720">
        <v>40730.47</v>
      </c>
      <c r="AT52" s="720">
        <v>0</v>
      </c>
      <c r="AU52" s="720">
        <v>27239.759999999998</v>
      </c>
      <c r="AV52" s="720">
        <v>12566.4</v>
      </c>
      <c r="AW52" s="720">
        <v>7748.5</v>
      </c>
      <c r="AX52" s="720">
        <v>3308.64</v>
      </c>
      <c r="AY52" s="720">
        <v>201347.6</v>
      </c>
      <c r="AZ52" s="720">
        <v>132217.56</v>
      </c>
      <c r="BA52" s="720">
        <v>60235.1</v>
      </c>
      <c r="BB52" s="720">
        <v>0</v>
      </c>
      <c r="BC52" s="720">
        <v>0</v>
      </c>
      <c r="BD52" s="720">
        <v>0</v>
      </c>
      <c r="BE52" s="720">
        <v>3202860.27</v>
      </c>
      <c r="BF52" s="720">
        <v>362818.87000000005</v>
      </c>
      <c r="BG52" s="720">
        <v>-169722.80999999959</v>
      </c>
      <c r="BH52" s="720">
        <v>193096.06000000046</v>
      </c>
      <c r="BI52" s="720">
        <v>9366.25</v>
      </c>
      <c r="BJ52" s="720">
        <v>0</v>
      </c>
      <c r="BK52" s="720">
        <v>0</v>
      </c>
      <c r="BL52" s="720">
        <v>9366.25</v>
      </c>
      <c r="BM52" s="720">
        <v>0</v>
      </c>
      <c r="BN52" s="720">
        <v>0</v>
      </c>
      <c r="BO52" s="720">
        <v>356</v>
      </c>
      <c r="BP52" s="720">
        <v>0</v>
      </c>
      <c r="BQ52" s="720">
        <v>356</v>
      </c>
      <c r="BR52" s="720">
        <v>26804.32</v>
      </c>
      <c r="BS52" s="720">
        <v>9010.25</v>
      </c>
      <c r="BT52" s="720">
        <v>35814.57</v>
      </c>
      <c r="BU52" s="720">
        <v>0</v>
      </c>
      <c r="BV52" s="720">
        <v>0</v>
      </c>
      <c r="BW52" s="720">
        <v>0</v>
      </c>
      <c r="BX52" s="720">
        <v>0</v>
      </c>
      <c r="BY52" s="720">
        <v>0</v>
      </c>
      <c r="BZ52" s="720">
        <v>0</v>
      </c>
      <c r="CA52" s="720">
        <v>0</v>
      </c>
      <c r="CB52" s="720">
        <v>0</v>
      </c>
      <c r="CC52" s="720">
        <v>0</v>
      </c>
      <c r="CD52" s="720">
        <v>193096.06000000046</v>
      </c>
      <c r="CE52" s="720">
        <v>0</v>
      </c>
      <c r="CF52" s="720">
        <v>35814.57</v>
      </c>
      <c r="CG52" s="720">
        <v>0</v>
      </c>
      <c r="CH52" s="720">
        <v>0</v>
      </c>
      <c r="CI52" s="720">
        <f t="shared" si="0"/>
        <v>228910.63000000047</v>
      </c>
      <c r="CJ52" s="720">
        <v>457810.94</v>
      </c>
      <c r="CK52" s="720">
        <v>217863.12</v>
      </c>
      <c r="CL52" s="720">
        <v>0</v>
      </c>
      <c r="CM52" s="720">
        <v>239947.82</v>
      </c>
      <c r="CN52" s="720">
        <v>0</v>
      </c>
      <c r="CO52" s="720">
        <v>0</v>
      </c>
      <c r="CP52" s="720">
        <v>9419.92</v>
      </c>
      <c r="CQ52" s="720">
        <v>0</v>
      </c>
      <c r="CR52" s="720">
        <v>0</v>
      </c>
      <c r="CS52" s="720">
        <v>249367.74000000002</v>
      </c>
      <c r="CT52" s="720">
        <v>1321.19</v>
      </c>
      <c r="CU52" s="720">
        <v>0</v>
      </c>
      <c r="CV52" s="720">
        <v>0</v>
      </c>
      <c r="CW52" s="720">
        <v>1321.19</v>
      </c>
      <c r="CX52" s="720"/>
      <c r="CY52" s="720"/>
      <c r="CZ52" s="720"/>
      <c r="DA52" s="720">
        <v>0</v>
      </c>
      <c r="DB52" s="720">
        <v>1321.19</v>
      </c>
      <c r="DC52" s="720">
        <v>0</v>
      </c>
      <c r="DD52" s="720">
        <v>699.21</v>
      </c>
      <c r="DE52" s="720">
        <v>0</v>
      </c>
      <c r="DF52" s="720">
        <v>0</v>
      </c>
      <c r="DG52" s="720">
        <v>-22477.51</v>
      </c>
      <c r="DH52" s="720">
        <v>0</v>
      </c>
      <c r="DI52" s="720">
        <v>0</v>
      </c>
      <c r="DJ52" s="720">
        <v>0</v>
      </c>
      <c r="DK52" s="720">
        <v>-21778.3</v>
      </c>
      <c r="DL52" s="720">
        <v>0</v>
      </c>
      <c r="DM52" s="720">
        <v>0</v>
      </c>
      <c r="DN52" s="720">
        <v>0</v>
      </c>
      <c r="DO52" s="720">
        <v>0</v>
      </c>
      <c r="DP52" s="720">
        <v>0</v>
      </c>
      <c r="DQ52" s="721"/>
      <c r="DR52" s="722">
        <v>2397320.3199999998</v>
      </c>
      <c r="DS52" s="723">
        <v>805539.95000000019</v>
      </c>
      <c r="DT52" s="722">
        <v>201347.6</v>
      </c>
      <c r="DU52" s="722">
        <v>264539.55</v>
      </c>
      <c r="DV52" s="722">
        <v>0</v>
      </c>
      <c r="DW52" s="722">
        <v>0</v>
      </c>
    </row>
    <row r="53" spans="1:127" s="104" customFormat="1">
      <c r="A53" s="717">
        <v>2464</v>
      </c>
      <c r="B53" s="718" t="s">
        <v>225</v>
      </c>
      <c r="C53" s="717">
        <v>2464</v>
      </c>
      <c r="D53" s="719" t="s">
        <v>6470</v>
      </c>
      <c r="E53" s="719" t="s">
        <v>341</v>
      </c>
      <c r="F53" s="719" t="s">
        <v>6</v>
      </c>
      <c r="G53" s="719" t="s">
        <v>924</v>
      </c>
      <c r="H53" s="720">
        <v>2056319.81</v>
      </c>
      <c r="I53" s="720">
        <v>0</v>
      </c>
      <c r="J53" s="720">
        <v>57915.92</v>
      </c>
      <c r="K53" s="720">
        <v>0</v>
      </c>
      <c r="L53" s="720">
        <v>44710</v>
      </c>
      <c r="M53" s="720">
        <v>7713.86</v>
      </c>
      <c r="N53" s="720">
        <v>0</v>
      </c>
      <c r="O53" s="720">
        <v>19716.75</v>
      </c>
      <c r="P53" s="720">
        <v>224076.69000000006</v>
      </c>
      <c r="Q53" s="720">
        <v>38934.47</v>
      </c>
      <c r="R53" s="720">
        <v>0</v>
      </c>
      <c r="S53" s="720">
        <v>0</v>
      </c>
      <c r="T53" s="720">
        <v>104816.93</v>
      </c>
      <c r="U53" s="720">
        <v>0</v>
      </c>
      <c r="V53" s="720">
        <v>0</v>
      </c>
      <c r="W53" s="720">
        <v>716.25</v>
      </c>
      <c r="X53" s="720">
        <v>94681</v>
      </c>
      <c r="Y53" s="720">
        <v>2649601.6800000002</v>
      </c>
      <c r="Z53" s="720">
        <v>1173370.9500000007</v>
      </c>
      <c r="AA53" s="720">
        <v>-209.02999999999997</v>
      </c>
      <c r="AB53" s="720">
        <v>4742.4299999999994</v>
      </c>
      <c r="AC53" s="720">
        <v>351290.53000000049</v>
      </c>
      <c r="AD53" s="720">
        <v>133.75999999999991</v>
      </c>
      <c r="AE53" s="720">
        <v>0</v>
      </c>
      <c r="AF53" s="720">
        <v>402802.51999999915</v>
      </c>
      <c r="AG53" s="720">
        <v>-6032.2500000000036</v>
      </c>
      <c r="AH53" s="720">
        <v>80</v>
      </c>
      <c r="AI53" s="720">
        <v>0</v>
      </c>
      <c r="AJ53" s="720">
        <v>0</v>
      </c>
      <c r="AK53" s="720">
        <v>10504.41</v>
      </c>
      <c r="AL53" s="720">
        <v>0</v>
      </c>
      <c r="AM53" s="720">
        <v>4853.7</v>
      </c>
      <c r="AN53" s="720">
        <v>3048.22</v>
      </c>
      <c r="AO53" s="720">
        <v>89608.62999999999</v>
      </c>
      <c r="AP53" s="720">
        <v>32064.81</v>
      </c>
      <c r="AQ53" s="720">
        <v>3457.3</v>
      </c>
      <c r="AR53" s="720">
        <v>363217.63</v>
      </c>
      <c r="AS53" s="720">
        <v>851.4</v>
      </c>
      <c r="AT53" s="720">
        <v>0</v>
      </c>
      <c r="AU53" s="720">
        <v>-31699.740000000009</v>
      </c>
      <c r="AV53" s="720">
        <v>9471</v>
      </c>
      <c r="AW53" s="720">
        <v>0</v>
      </c>
      <c r="AX53" s="720">
        <v>153044.06</v>
      </c>
      <c r="AY53" s="720">
        <v>2304.9299999999998</v>
      </c>
      <c r="AZ53" s="720">
        <v>10454.19</v>
      </c>
      <c r="BA53" s="720">
        <v>73544.649999999994</v>
      </c>
      <c r="BB53" s="720">
        <v>0</v>
      </c>
      <c r="BC53" s="720">
        <v>0</v>
      </c>
      <c r="BD53" s="720">
        <v>0</v>
      </c>
      <c r="BE53" s="720">
        <v>2650904.0999999996</v>
      </c>
      <c r="BF53" s="720">
        <v>-373296.31000000017</v>
      </c>
      <c r="BG53" s="720">
        <v>-1302.4199999994598</v>
      </c>
      <c r="BH53" s="720">
        <v>-374598.72999999963</v>
      </c>
      <c r="BI53" s="720">
        <v>8657.5</v>
      </c>
      <c r="BJ53" s="720">
        <v>0</v>
      </c>
      <c r="BK53" s="720">
        <v>0</v>
      </c>
      <c r="BL53" s="720">
        <v>8657.5</v>
      </c>
      <c r="BM53" s="720">
        <v>0</v>
      </c>
      <c r="BN53" s="720">
        <v>2685.32</v>
      </c>
      <c r="BO53" s="720">
        <v>0</v>
      </c>
      <c r="BP53" s="720">
        <v>0</v>
      </c>
      <c r="BQ53" s="720">
        <v>2685.32</v>
      </c>
      <c r="BR53" s="720">
        <v>10848.38</v>
      </c>
      <c r="BS53" s="720">
        <v>5972.18</v>
      </c>
      <c r="BT53" s="720">
        <v>16820.559999999998</v>
      </c>
      <c r="BU53" s="720">
        <v>0</v>
      </c>
      <c r="BV53" s="720">
        <v>0</v>
      </c>
      <c r="BW53" s="720">
        <v>0</v>
      </c>
      <c r="BX53" s="720">
        <v>0</v>
      </c>
      <c r="BY53" s="720">
        <v>0</v>
      </c>
      <c r="BZ53" s="720">
        <v>0</v>
      </c>
      <c r="CA53" s="720">
        <v>0</v>
      </c>
      <c r="CB53" s="720">
        <v>0</v>
      </c>
      <c r="CC53" s="720">
        <v>0</v>
      </c>
      <c r="CD53" s="720">
        <v>-374598.72999999963</v>
      </c>
      <c r="CE53" s="720">
        <v>0</v>
      </c>
      <c r="CF53" s="720">
        <v>16820.559999999998</v>
      </c>
      <c r="CG53" s="720">
        <v>0</v>
      </c>
      <c r="CH53" s="720">
        <v>0</v>
      </c>
      <c r="CI53" s="720">
        <f t="shared" si="0"/>
        <v>-357778.16999999963</v>
      </c>
      <c r="CJ53" s="720">
        <v>0</v>
      </c>
      <c r="CK53" s="720">
        <v>0</v>
      </c>
      <c r="CL53" s="720">
        <v>0</v>
      </c>
      <c r="CM53" s="720">
        <v>0</v>
      </c>
      <c r="CN53" s="720">
        <v>0</v>
      </c>
      <c r="CO53" s="720">
        <v>0</v>
      </c>
      <c r="CP53" s="720">
        <v>0</v>
      </c>
      <c r="CQ53" s="720">
        <v>0</v>
      </c>
      <c r="CR53" s="720">
        <v>0</v>
      </c>
      <c r="CS53" s="720">
        <v>0</v>
      </c>
      <c r="CT53" s="720">
        <v>0</v>
      </c>
      <c r="CU53" s="720">
        <v>0</v>
      </c>
      <c r="CV53" s="720">
        <v>0</v>
      </c>
      <c r="CW53" s="720">
        <v>0</v>
      </c>
      <c r="CX53" s="720"/>
      <c r="CY53" s="720"/>
      <c r="CZ53" s="720"/>
      <c r="DA53" s="720">
        <v>-311924.47999999998</v>
      </c>
      <c r="DB53" s="720">
        <v>-311924.47999999998</v>
      </c>
      <c r="DC53" s="720">
        <v>0</v>
      </c>
      <c r="DD53" s="720">
        <v>109.2</v>
      </c>
      <c r="DE53" s="720">
        <v>0</v>
      </c>
      <c r="DF53" s="720">
        <v>0</v>
      </c>
      <c r="DG53" s="720">
        <v>0</v>
      </c>
      <c r="DH53" s="720">
        <v>0</v>
      </c>
      <c r="DI53" s="720">
        <v>0</v>
      </c>
      <c r="DJ53" s="720">
        <v>0</v>
      </c>
      <c r="DK53" s="720">
        <v>109.2</v>
      </c>
      <c r="DL53" s="720">
        <v>0</v>
      </c>
      <c r="DM53" s="720">
        <v>0</v>
      </c>
      <c r="DN53" s="720">
        <v>0</v>
      </c>
      <c r="DO53" s="720">
        <v>0</v>
      </c>
      <c r="DP53" s="720">
        <v>0</v>
      </c>
      <c r="DQ53" s="721">
        <v>0</v>
      </c>
      <c r="DR53" s="722">
        <v>1926098.9100000001</v>
      </c>
      <c r="DS53" s="723">
        <v>724805.18999999948</v>
      </c>
      <c r="DT53" s="722">
        <v>2304.9299999999998</v>
      </c>
      <c r="DU53" s="722">
        <v>387544.84</v>
      </c>
      <c r="DV53" s="722">
        <v>0</v>
      </c>
      <c r="DW53" s="722">
        <v>0</v>
      </c>
    </row>
    <row r="54" spans="1:127" s="104" customFormat="1">
      <c r="A54" s="717">
        <v>3320</v>
      </c>
      <c r="B54" s="718" t="s">
        <v>495</v>
      </c>
      <c r="C54" s="717">
        <v>3320</v>
      </c>
      <c r="D54" s="719" t="s">
        <v>6470</v>
      </c>
      <c r="E54" s="719" t="s">
        <v>341</v>
      </c>
      <c r="F54" s="719" t="s">
        <v>6</v>
      </c>
      <c r="G54" s="719" t="s">
        <v>921</v>
      </c>
      <c r="H54" s="720">
        <v>2472474.52</v>
      </c>
      <c r="I54" s="720">
        <v>0</v>
      </c>
      <c r="J54" s="720">
        <v>83517.919999999998</v>
      </c>
      <c r="K54" s="720">
        <v>0</v>
      </c>
      <c r="L54" s="720">
        <v>366180</v>
      </c>
      <c r="M54" s="720">
        <v>2213</v>
      </c>
      <c r="N54" s="720">
        <v>4626.07</v>
      </c>
      <c r="O54" s="720">
        <v>0</v>
      </c>
      <c r="P54" s="720">
        <v>105225.66999999998</v>
      </c>
      <c r="Q54" s="720">
        <v>18628.86</v>
      </c>
      <c r="R54" s="720">
        <v>0</v>
      </c>
      <c r="S54" s="720">
        <v>0</v>
      </c>
      <c r="T54" s="720">
        <v>17769.720000000008</v>
      </c>
      <c r="U54" s="720">
        <v>0</v>
      </c>
      <c r="V54" s="720">
        <v>0</v>
      </c>
      <c r="W54" s="720">
        <v>19447.830000000002</v>
      </c>
      <c r="X54" s="720">
        <v>56772</v>
      </c>
      <c r="Y54" s="720">
        <v>3146855.59</v>
      </c>
      <c r="Z54" s="720">
        <v>1298248.9700000011</v>
      </c>
      <c r="AA54" s="720">
        <v>11488.24</v>
      </c>
      <c r="AB54" s="720">
        <v>601038.44000000006</v>
      </c>
      <c r="AC54" s="720">
        <v>40908.739999999874</v>
      </c>
      <c r="AD54" s="720">
        <v>76361.86</v>
      </c>
      <c r="AE54" s="720">
        <v>0</v>
      </c>
      <c r="AF54" s="720">
        <v>98730.10999999987</v>
      </c>
      <c r="AG54" s="720">
        <v>2090.3999999999778</v>
      </c>
      <c r="AH54" s="720">
        <v>15365.03</v>
      </c>
      <c r="AI54" s="720">
        <v>0</v>
      </c>
      <c r="AJ54" s="720">
        <v>0</v>
      </c>
      <c r="AK54" s="720">
        <v>186196.31</v>
      </c>
      <c r="AL54" s="720">
        <v>3155.5</v>
      </c>
      <c r="AM54" s="720">
        <v>40723.990000000005</v>
      </c>
      <c r="AN54" s="720">
        <v>1492.1199999999997</v>
      </c>
      <c r="AO54" s="720">
        <v>39130.990000000013</v>
      </c>
      <c r="AP54" s="720">
        <v>49686.5</v>
      </c>
      <c r="AQ54" s="720">
        <v>60753.2</v>
      </c>
      <c r="AR54" s="720">
        <v>132277.19</v>
      </c>
      <c r="AS54" s="720">
        <v>55827.69</v>
      </c>
      <c r="AT54" s="720">
        <v>0</v>
      </c>
      <c r="AU54" s="720">
        <v>27938.359999999942</v>
      </c>
      <c r="AV54" s="720">
        <v>0</v>
      </c>
      <c r="AW54" s="720">
        <v>2415</v>
      </c>
      <c r="AX54" s="720">
        <v>85292.359999999986</v>
      </c>
      <c r="AY54" s="720">
        <v>52931.500000000007</v>
      </c>
      <c r="AZ54" s="720">
        <v>10479.26</v>
      </c>
      <c r="BA54" s="720">
        <v>53870.889999999992</v>
      </c>
      <c r="BB54" s="720">
        <v>0</v>
      </c>
      <c r="BC54" s="720">
        <v>0</v>
      </c>
      <c r="BD54" s="720">
        <v>0</v>
      </c>
      <c r="BE54" s="720">
        <v>2946402.6500000013</v>
      </c>
      <c r="BF54" s="720">
        <v>961994.23000000021</v>
      </c>
      <c r="BG54" s="720">
        <v>200452.93999999855</v>
      </c>
      <c r="BH54" s="720">
        <v>1162447.1699999988</v>
      </c>
      <c r="BI54" s="720">
        <v>0</v>
      </c>
      <c r="BJ54" s="720">
        <v>0</v>
      </c>
      <c r="BK54" s="720">
        <v>0</v>
      </c>
      <c r="BL54" s="720">
        <v>0</v>
      </c>
      <c r="BM54" s="720">
        <v>0</v>
      </c>
      <c r="BN54" s="720">
        <v>0</v>
      </c>
      <c r="BO54" s="720">
        <v>0</v>
      </c>
      <c r="BP54" s="720">
        <v>0</v>
      </c>
      <c r="BQ54" s="720">
        <v>0</v>
      </c>
      <c r="BR54" s="720">
        <v>0</v>
      </c>
      <c r="BS54" s="720">
        <v>0</v>
      </c>
      <c r="BT54" s="720">
        <v>0</v>
      </c>
      <c r="BU54" s="720">
        <v>0</v>
      </c>
      <c r="BV54" s="720">
        <v>0</v>
      </c>
      <c r="BW54" s="720">
        <v>0</v>
      </c>
      <c r="BX54" s="720">
        <v>0</v>
      </c>
      <c r="BY54" s="720">
        <v>0</v>
      </c>
      <c r="BZ54" s="720">
        <v>0</v>
      </c>
      <c r="CA54" s="720">
        <v>0</v>
      </c>
      <c r="CB54" s="720">
        <v>0</v>
      </c>
      <c r="CC54" s="720">
        <v>0</v>
      </c>
      <c r="CD54" s="720">
        <v>1162447.1699999988</v>
      </c>
      <c r="CE54" s="720">
        <v>0</v>
      </c>
      <c r="CF54" s="720">
        <v>0</v>
      </c>
      <c r="CG54" s="720">
        <v>0</v>
      </c>
      <c r="CH54" s="720">
        <v>0</v>
      </c>
      <c r="CI54" s="720">
        <f t="shared" si="0"/>
        <v>1162447.1699999988</v>
      </c>
      <c r="CJ54" s="720">
        <v>1389734.17</v>
      </c>
      <c r="CK54" s="720">
        <v>0</v>
      </c>
      <c r="CL54" s="720">
        <v>0</v>
      </c>
      <c r="CM54" s="720">
        <v>1389734.17</v>
      </c>
      <c r="CN54" s="720">
        <v>-700</v>
      </c>
      <c r="CO54" s="720">
        <v>0</v>
      </c>
      <c r="CP54" s="720">
        <v>12972.62</v>
      </c>
      <c r="CQ54" s="720">
        <v>0</v>
      </c>
      <c r="CR54" s="720">
        <v>-226408.71999999991</v>
      </c>
      <c r="CS54" s="720">
        <v>1175598.07</v>
      </c>
      <c r="CT54" s="720">
        <v>0</v>
      </c>
      <c r="CU54" s="720">
        <v>0</v>
      </c>
      <c r="CV54" s="720">
        <v>0</v>
      </c>
      <c r="CW54" s="720">
        <v>0</v>
      </c>
      <c r="CX54" s="720"/>
      <c r="CY54" s="720"/>
      <c r="CZ54" s="720"/>
      <c r="DA54" s="720">
        <v>0</v>
      </c>
      <c r="DB54" s="720">
        <v>0</v>
      </c>
      <c r="DC54" s="720">
        <v>0</v>
      </c>
      <c r="DD54" s="720">
        <v>28794.46</v>
      </c>
      <c r="DE54" s="720">
        <v>0</v>
      </c>
      <c r="DF54" s="720">
        <v>0</v>
      </c>
      <c r="DG54" s="720">
        <v>-6767.39</v>
      </c>
      <c r="DH54" s="720">
        <v>-35178.44</v>
      </c>
      <c r="DI54" s="720">
        <v>0</v>
      </c>
      <c r="DJ54" s="720">
        <v>0</v>
      </c>
      <c r="DK54" s="720">
        <v>-13151.370000000003</v>
      </c>
      <c r="DL54" s="720">
        <v>0</v>
      </c>
      <c r="DM54" s="720">
        <v>0</v>
      </c>
      <c r="DN54" s="720">
        <v>0</v>
      </c>
      <c r="DO54" s="720">
        <v>0</v>
      </c>
      <c r="DP54" s="720">
        <v>0</v>
      </c>
      <c r="DQ54" s="721">
        <v>0.46999999997206032</v>
      </c>
      <c r="DR54" s="722">
        <v>2128866.7600000012</v>
      </c>
      <c r="DS54" s="723">
        <v>817535.89000000013</v>
      </c>
      <c r="DT54" s="722">
        <v>52931.500000000007</v>
      </c>
      <c r="DU54" s="722">
        <v>141624.25</v>
      </c>
      <c r="DV54" s="722">
        <v>0</v>
      </c>
      <c r="DW54" s="722">
        <v>0</v>
      </c>
    </row>
    <row r="55" spans="1:127" s="104" customFormat="1">
      <c r="A55" s="717">
        <v>2055</v>
      </c>
      <c r="B55" s="718" t="s">
        <v>384</v>
      </c>
      <c r="C55" s="717">
        <v>2055</v>
      </c>
      <c r="D55" s="719" t="s">
        <v>6470</v>
      </c>
      <c r="E55" s="719" t="s">
        <v>341</v>
      </c>
      <c r="F55" s="719" t="s">
        <v>6</v>
      </c>
      <c r="G55" s="719" t="s">
        <v>921</v>
      </c>
      <c r="H55" s="720">
        <v>2370472.5099999998</v>
      </c>
      <c r="I55" s="720">
        <v>0</v>
      </c>
      <c r="J55" s="720">
        <v>93328.27</v>
      </c>
      <c r="K55" s="720">
        <v>0</v>
      </c>
      <c r="L55" s="720">
        <v>168280</v>
      </c>
      <c r="M55" s="720">
        <v>1056.93</v>
      </c>
      <c r="N55" s="720">
        <v>0</v>
      </c>
      <c r="O55" s="720">
        <v>8584</v>
      </c>
      <c r="P55" s="720">
        <v>5788.95</v>
      </c>
      <c r="Q55" s="720">
        <v>37139.199999999997</v>
      </c>
      <c r="R55" s="720">
        <v>0</v>
      </c>
      <c r="S55" s="720">
        <v>0</v>
      </c>
      <c r="T55" s="720">
        <v>56716.7</v>
      </c>
      <c r="U55" s="720">
        <v>220264.56</v>
      </c>
      <c r="V55" s="720">
        <v>0</v>
      </c>
      <c r="W55" s="720">
        <v>2670.83</v>
      </c>
      <c r="X55" s="720">
        <v>86394</v>
      </c>
      <c r="Y55" s="720">
        <v>3050695.9500000007</v>
      </c>
      <c r="Z55" s="720">
        <v>1328057.29</v>
      </c>
      <c r="AA55" s="720">
        <v>0</v>
      </c>
      <c r="AB55" s="720">
        <v>339128.35</v>
      </c>
      <c r="AC55" s="720">
        <v>250.25</v>
      </c>
      <c r="AD55" s="720">
        <v>420195.53</v>
      </c>
      <c r="AE55" s="720">
        <v>0</v>
      </c>
      <c r="AF55" s="720">
        <v>211816.08</v>
      </c>
      <c r="AG55" s="720">
        <v>9356.8700000000008</v>
      </c>
      <c r="AH55" s="720">
        <v>16148</v>
      </c>
      <c r="AI55" s="720">
        <v>0</v>
      </c>
      <c r="AJ55" s="720">
        <v>0</v>
      </c>
      <c r="AK55" s="720">
        <v>32195.46</v>
      </c>
      <c r="AL55" s="720">
        <v>0</v>
      </c>
      <c r="AM55" s="720">
        <v>36403.410000000003</v>
      </c>
      <c r="AN55" s="720">
        <v>5395.17</v>
      </c>
      <c r="AO55" s="720">
        <v>40573.040000000001</v>
      </c>
      <c r="AP55" s="720">
        <v>27824.83</v>
      </c>
      <c r="AQ55" s="720">
        <v>2125.7399999999998</v>
      </c>
      <c r="AR55" s="720">
        <v>100041.37</v>
      </c>
      <c r="AS55" s="720">
        <v>100292.28</v>
      </c>
      <c r="AT55" s="720">
        <v>0</v>
      </c>
      <c r="AU55" s="720">
        <v>2217.77</v>
      </c>
      <c r="AV55" s="720">
        <v>11075</v>
      </c>
      <c r="AW55" s="720">
        <v>4078</v>
      </c>
      <c r="AX55" s="720">
        <v>130413.16</v>
      </c>
      <c r="AY55" s="720">
        <v>76482.34</v>
      </c>
      <c r="AZ55" s="720">
        <v>65904.69</v>
      </c>
      <c r="BA55" s="720">
        <v>74150.490000000005</v>
      </c>
      <c r="BB55" s="720">
        <v>0</v>
      </c>
      <c r="BC55" s="720">
        <v>0</v>
      </c>
      <c r="BD55" s="720">
        <v>46572.77</v>
      </c>
      <c r="BE55" s="720">
        <v>3080697.8900000006</v>
      </c>
      <c r="BF55" s="720">
        <v>462765.31000000011</v>
      </c>
      <c r="BG55" s="720">
        <v>-30001.939999999944</v>
      </c>
      <c r="BH55" s="720">
        <v>432763.37000000017</v>
      </c>
      <c r="BI55" s="720">
        <v>8948.2000000000007</v>
      </c>
      <c r="BJ55" s="720">
        <v>0</v>
      </c>
      <c r="BK55" s="720">
        <v>46572.77</v>
      </c>
      <c r="BL55" s="720">
        <v>55520.97</v>
      </c>
      <c r="BM55" s="720">
        <v>0</v>
      </c>
      <c r="BN55" s="720">
        <v>0</v>
      </c>
      <c r="BO55" s="720">
        <v>0</v>
      </c>
      <c r="BP55" s="720">
        <v>61482</v>
      </c>
      <c r="BQ55" s="720">
        <v>61482</v>
      </c>
      <c r="BR55" s="720">
        <v>5961.0299999999988</v>
      </c>
      <c r="BS55" s="720">
        <v>-5961.0299999999988</v>
      </c>
      <c r="BT55" s="720">
        <v>0</v>
      </c>
      <c r="BU55" s="720">
        <v>0</v>
      </c>
      <c r="BV55" s="720">
        <v>0</v>
      </c>
      <c r="BW55" s="720">
        <v>0</v>
      </c>
      <c r="BX55" s="720">
        <v>0</v>
      </c>
      <c r="BY55" s="720">
        <v>0</v>
      </c>
      <c r="BZ55" s="720">
        <v>0</v>
      </c>
      <c r="CA55" s="720">
        <v>0</v>
      </c>
      <c r="CB55" s="720">
        <v>0</v>
      </c>
      <c r="CC55" s="720">
        <v>0</v>
      </c>
      <c r="CD55" s="720">
        <v>432763.37000000017</v>
      </c>
      <c r="CE55" s="720">
        <v>0</v>
      </c>
      <c r="CF55" s="720">
        <v>0</v>
      </c>
      <c r="CG55" s="720">
        <v>0</v>
      </c>
      <c r="CH55" s="720">
        <v>0</v>
      </c>
      <c r="CI55" s="720">
        <f t="shared" si="0"/>
        <v>432763.37000000017</v>
      </c>
      <c r="CJ55" s="720">
        <v>601681.48</v>
      </c>
      <c r="CK55" s="720">
        <v>190432.74</v>
      </c>
      <c r="CL55" s="720">
        <v>0</v>
      </c>
      <c r="CM55" s="720">
        <v>411248.74</v>
      </c>
      <c r="CN55" s="720">
        <v>0</v>
      </c>
      <c r="CO55" s="720">
        <v>0</v>
      </c>
      <c r="CP55" s="720">
        <v>4944.34</v>
      </c>
      <c r="CQ55" s="720">
        <v>0</v>
      </c>
      <c r="CR55" s="720">
        <v>12769.87</v>
      </c>
      <c r="CS55" s="720">
        <v>428962.95</v>
      </c>
      <c r="CT55" s="720">
        <v>0</v>
      </c>
      <c r="CU55" s="720">
        <v>0</v>
      </c>
      <c r="CV55" s="720">
        <v>0</v>
      </c>
      <c r="CW55" s="720">
        <v>0</v>
      </c>
      <c r="CX55" s="720"/>
      <c r="CY55" s="720"/>
      <c r="CZ55" s="720"/>
      <c r="DA55" s="720">
        <v>0</v>
      </c>
      <c r="DB55" s="720">
        <v>0</v>
      </c>
      <c r="DC55" s="720">
        <v>0</v>
      </c>
      <c r="DD55" s="720">
        <v>3800.75</v>
      </c>
      <c r="DE55" s="720">
        <v>0</v>
      </c>
      <c r="DF55" s="720">
        <v>0</v>
      </c>
      <c r="DG55" s="720">
        <v>0</v>
      </c>
      <c r="DH55" s="720">
        <v>0</v>
      </c>
      <c r="DI55" s="720">
        <v>0</v>
      </c>
      <c r="DJ55" s="720">
        <v>0</v>
      </c>
      <c r="DK55" s="720">
        <v>3800.75</v>
      </c>
      <c r="DL55" s="720">
        <v>0</v>
      </c>
      <c r="DM55" s="720">
        <v>0</v>
      </c>
      <c r="DN55" s="720">
        <v>0</v>
      </c>
      <c r="DO55" s="720">
        <v>0</v>
      </c>
      <c r="DP55" s="720">
        <v>0</v>
      </c>
      <c r="DQ55" s="721"/>
      <c r="DR55" s="722">
        <v>2308804.37</v>
      </c>
      <c r="DS55" s="723">
        <v>771893.52000000048</v>
      </c>
      <c r="DT55" s="722">
        <v>76482.34</v>
      </c>
      <c r="DU55" s="722">
        <v>108228.84999999999</v>
      </c>
      <c r="DV55" s="722">
        <v>220264.56</v>
      </c>
      <c r="DW55" s="722">
        <v>0</v>
      </c>
    </row>
    <row r="56" spans="1:127" s="104" customFormat="1">
      <c r="A56" s="717">
        <v>1802</v>
      </c>
      <c r="B56" s="718" t="s">
        <v>480</v>
      </c>
      <c r="C56" s="717">
        <v>1802</v>
      </c>
      <c r="D56" s="719" t="s">
        <v>6470</v>
      </c>
      <c r="E56" s="719" t="s">
        <v>786</v>
      </c>
      <c r="F56" s="719" t="s">
        <v>6</v>
      </c>
      <c r="G56" s="719" t="s">
        <v>923</v>
      </c>
      <c r="H56" s="720">
        <v>652598</v>
      </c>
      <c r="I56" s="720">
        <v>0</v>
      </c>
      <c r="J56" s="720">
        <v>29633</v>
      </c>
      <c r="K56" s="720">
        <v>0</v>
      </c>
      <c r="L56" s="720">
        <v>0</v>
      </c>
      <c r="M56" s="720">
        <v>0</v>
      </c>
      <c r="N56" s="720">
        <v>0</v>
      </c>
      <c r="O56" s="720">
        <v>0</v>
      </c>
      <c r="P56" s="720">
        <v>652</v>
      </c>
      <c r="Q56" s="720">
        <v>0</v>
      </c>
      <c r="R56" s="720">
        <v>0</v>
      </c>
      <c r="S56" s="720">
        <v>0</v>
      </c>
      <c r="T56" s="720">
        <v>20660</v>
      </c>
      <c r="U56" s="720">
        <v>23980</v>
      </c>
      <c r="V56" s="720">
        <v>0</v>
      </c>
      <c r="W56" s="720">
        <v>0</v>
      </c>
      <c r="X56" s="720">
        <v>0</v>
      </c>
      <c r="Y56" s="720">
        <v>727523</v>
      </c>
      <c r="Z56" s="720">
        <v>131645</v>
      </c>
      <c r="AA56" s="720">
        <v>2329</v>
      </c>
      <c r="AB56" s="720">
        <v>230074</v>
      </c>
      <c r="AC56" s="720">
        <v>14553</v>
      </c>
      <c r="AD56" s="720">
        <v>32058</v>
      </c>
      <c r="AE56" s="720">
        <v>0</v>
      </c>
      <c r="AF56" s="720">
        <v>29194</v>
      </c>
      <c r="AG56" s="720">
        <v>1922</v>
      </c>
      <c r="AH56" s="720">
        <v>852</v>
      </c>
      <c r="AI56" s="720">
        <v>2477</v>
      </c>
      <c r="AJ56" s="720">
        <v>0</v>
      </c>
      <c r="AK56" s="720">
        <v>0</v>
      </c>
      <c r="AL56" s="720">
        <v>0</v>
      </c>
      <c r="AM56" s="720">
        <v>3706</v>
      </c>
      <c r="AN56" s="720">
        <v>1015</v>
      </c>
      <c r="AO56" s="720">
        <v>15207</v>
      </c>
      <c r="AP56" s="720">
        <v>0</v>
      </c>
      <c r="AQ56" s="720">
        <v>-6125</v>
      </c>
      <c r="AR56" s="720">
        <v>12637</v>
      </c>
      <c r="AS56" s="720">
        <v>6697</v>
      </c>
      <c r="AT56" s="720">
        <v>0</v>
      </c>
      <c r="AU56" s="720">
        <v>4907</v>
      </c>
      <c r="AV56" s="720">
        <v>3292</v>
      </c>
      <c r="AW56" s="720">
        <v>0</v>
      </c>
      <c r="AX56" s="720">
        <v>6019</v>
      </c>
      <c r="AY56" s="720">
        <v>9038</v>
      </c>
      <c r="AZ56" s="720">
        <v>3000</v>
      </c>
      <c r="BA56" s="720">
        <v>35916</v>
      </c>
      <c r="BB56" s="720">
        <v>0</v>
      </c>
      <c r="BC56" s="720">
        <v>0</v>
      </c>
      <c r="BD56" s="720">
        <v>0</v>
      </c>
      <c r="BE56" s="720">
        <v>540413</v>
      </c>
      <c r="BF56" s="720">
        <v>-119817</v>
      </c>
      <c r="BG56" s="720">
        <v>187110</v>
      </c>
      <c r="BH56" s="720">
        <v>67293</v>
      </c>
      <c r="BI56" s="720">
        <v>4709</v>
      </c>
      <c r="BJ56" s="720">
        <v>0</v>
      </c>
      <c r="BK56" s="720">
        <v>0</v>
      </c>
      <c r="BL56" s="720">
        <v>4709</v>
      </c>
      <c r="BM56" s="720">
        <v>0</v>
      </c>
      <c r="BN56" s="720">
        <v>0</v>
      </c>
      <c r="BO56" s="720">
        <v>0</v>
      </c>
      <c r="BP56" s="720">
        <v>0</v>
      </c>
      <c r="BQ56" s="720">
        <v>0</v>
      </c>
      <c r="BR56" s="720">
        <v>15621</v>
      </c>
      <c r="BS56" s="720">
        <v>4709</v>
      </c>
      <c r="BT56" s="720">
        <v>20329</v>
      </c>
      <c r="BU56" s="720">
        <v>0</v>
      </c>
      <c r="BV56" s="720">
        <v>0</v>
      </c>
      <c r="BW56" s="720">
        <v>0</v>
      </c>
      <c r="BX56" s="720">
        <v>0</v>
      </c>
      <c r="BY56" s="720">
        <v>0</v>
      </c>
      <c r="BZ56" s="720">
        <v>0</v>
      </c>
      <c r="CA56" s="720">
        <v>0</v>
      </c>
      <c r="CB56" s="720">
        <v>0</v>
      </c>
      <c r="CC56" s="720">
        <v>0</v>
      </c>
      <c r="CD56" s="720">
        <v>67293</v>
      </c>
      <c r="CE56" s="720">
        <v>0</v>
      </c>
      <c r="CF56" s="720">
        <v>20329</v>
      </c>
      <c r="CG56" s="720">
        <v>0</v>
      </c>
      <c r="CH56" s="720">
        <v>0</v>
      </c>
      <c r="CI56" s="720">
        <f t="shared" si="0"/>
        <v>87622</v>
      </c>
      <c r="CJ56" s="720">
        <v>0</v>
      </c>
      <c r="CK56" s="720">
        <v>0</v>
      </c>
      <c r="CL56" s="720">
        <v>0</v>
      </c>
      <c r="CM56" s="720">
        <v>0</v>
      </c>
      <c r="CN56" s="720">
        <v>602</v>
      </c>
      <c r="CO56" s="720">
        <v>0</v>
      </c>
      <c r="CP56" s="720">
        <v>0</v>
      </c>
      <c r="CQ56" s="720">
        <v>0</v>
      </c>
      <c r="CR56" s="720">
        <v>0</v>
      </c>
      <c r="CS56" s="720">
        <v>602</v>
      </c>
      <c r="CT56" s="720">
        <v>0</v>
      </c>
      <c r="CU56" s="720">
        <v>0</v>
      </c>
      <c r="CV56" s="720">
        <v>0</v>
      </c>
      <c r="CW56" s="720">
        <v>0</v>
      </c>
      <c r="CX56" s="720"/>
      <c r="CY56" s="720"/>
      <c r="CZ56" s="720"/>
      <c r="DA56" s="720">
        <v>85651</v>
      </c>
      <c r="DB56" s="720">
        <v>85651</v>
      </c>
      <c r="DC56" s="720">
        <v>0</v>
      </c>
      <c r="DD56" s="720">
        <v>4980</v>
      </c>
      <c r="DE56" s="720">
        <v>0</v>
      </c>
      <c r="DF56" s="720">
        <v>0</v>
      </c>
      <c r="DG56" s="720">
        <v>-3611</v>
      </c>
      <c r="DH56" s="720">
        <v>0</v>
      </c>
      <c r="DI56" s="720">
        <v>0</v>
      </c>
      <c r="DJ56" s="720">
        <v>0</v>
      </c>
      <c r="DK56" s="720">
        <v>1369</v>
      </c>
      <c r="DL56" s="720">
        <v>0</v>
      </c>
      <c r="DM56" s="720">
        <v>0</v>
      </c>
      <c r="DN56" s="720">
        <v>0</v>
      </c>
      <c r="DO56" s="720">
        <v>0</v>
      </c>
      <c r="DP56" s="720">
        <v>0</v>
      </c>
      <c r="DQ56" s="721">
        <v>-3.2480299999999998E-10</v>
      </c>
      <c r="DR56" s="722">
        <v>441775</v>
      </c>
      <c r="DS56" s="723">
        <v>98638</v>
      </c>
      <c r="DT56" s="722">
        <v>9038</v>
      </c>
      <c r="DU56" s="722">
        <v>21312</v>
      </c>
      <c r="DV56" s="722">
        <v>23980</v>
      </c>
      <c r="DW56" s="722">
        <v>0</v>
      </c>
    </row>
    <row r="57" spans="1:127" s="104" customFormat="1">
      <c r="A57" s="717">
        <v>2454</v>
      </c>
      <c r="B57" s="718" t="s">
        <v>438</v>
      </c>
      <c r="C57" s="717">
        <v>2454</v>
      </c>
      <c r="D57" s="719" t="s">
        <v>6470</v>
      </c>
      <c r="E57" s="719" t="s">
        <v>341</v>
      </c>
      <c r="F57" s="719" t="s">
        <v>6</v>
      </c>
      <c r="G57" s="719" t="s">
        <v>921</v>
      </c>
      <c r="H57" s="720">
        <v>2490809.15</v>
      </c>
      <c r="I57" s="720">
        <v>0</v>
      </c>
      <c r="J57" s="720">
        <v>81608.740000000005</v>
      </c>
      <c r="K57" s="720">
        <v>0</v>
      </c>
      <c r="L57" s="720">
        <v>338450</v>
      </c>
      <c r="M57" s="720">
        <v>5000</v>
      </c>
      <c r="N57" s="720">
        <v>0</v>
      </c>
      <c r="O57" s="720">
        <v>0</v>
      </c>
      <c r="P57" s="720">
        <v>16749.79</v>
      </c>
      <c r="Q57" s="720">
        <v>5166.8499999999985</v>
      </c>
      <c r="R57" s="720">
        <v>0</v>
      </c>
      <c r="S57" s="720">
        <v>0</v>
      </c>
      <c r="T57" s="720">
        <v>11566.340000000004</v>
      </c>
      <c r="U57" s="720">
        <v>41115.46</v>
      </c>
      <c r="V57" s="720">
        <v>0</v>
      </c>
      <c r="W57" s="720">
        <v>10530.46</v>
      </c>
      <c r="X57" s="720">
        <v>43601</v>
      </c>
      <c r="Y57" s="720">
        <v>3044597.79</v>
      </c>
      <c r="Z57" s="720">
        <v>1329186.98</v>
      </c>
      <c r="AA57" s="720">
        <v>0</v>
      </c>
      <c r="AB57" s="720">
        <v>544662.18999999994</v>
      </c>
      <c r="AC57" s="720">
        <v>0</v>
      </c>
      <c r="AD57" s="720">
        <v>133161.1</v>
      </c>
      <c r="AE57" s="720">
        <v>0</v>
      </c>
      <c r="AF57" s="720">
        <v>52521.169999999518</v>
      </c>
      <c r="AG57" s="720">
        <v>9603.0700000000143</v>
      </c>
      <c r="AH57" s="720">
        <v>5502.9</v>
      </c>
      <c r="AI57" s="720">
        <v>0</v>
      </c>
      <c r="AJ57" s="720">
        <v>0</v>
      </c>
      <c r="AK57" s="720">
        <v>33301.320000000007</v>
      </c>
      <c r="AL57" s="720">
        <v>100</v>
      </c>
      <c r="AM57" s="720">
        <v>69340.210000000006</v>
      </c>
      <c r="AN57" s="720">
        <v>9409</v>
      </c>
      <c r="AO57" s="720">
        <v>34598.499999999993</v>
      </c>
      <c r="AP57" s="720">
        <v>30475.86</v>
      </c>
      <c r="AQ57" s="720">
        <v>112203.09999999999</v>
      </c>
      <c r="AR57" s="720">
        <v>165292.99000000002</v>
      </c>
      <c r="AS57" s="720">
        <v>6534.85</v>
      </c>
      <c r="AT57" s="720">
        <v>0</v>
      </c>
      <c r="AU57" s="720">
        <v>118379.38999999998</v>
      </c>
      <c r="AV57" s="720">
        <v>10121</v>
      </c>
      <c r="AW57" s="720">
        <v>7415</v>
      </c>
      <c r="AX57" s="720">
        <v>80005.86</v>
      </c>
      <c r="AY57" s="720">
        <v>94321.499999999985</v>
      </c>
      <c r="AZ57" s="720">
        <v>170</v>
      </c>
      <c r="BA57" s="720">
        <v>224708.80000000002</v>
      </c>
      <c r="BB57" s="720">
        <v>0</v>
      </c>
      <c r="BC57" s="720">
        <v>0</v>
      </c>
      <c r="BD57" s="720">
        <v>0</v>
      </c>
      <c r="BE57" s="720">
        <v>3071014.7899999996</v>
      </c>
      <c r="BF57" s="720">
        <v>510242.99999999983</v>
      </c>
      <c r="BG57" s="720">
        <v>-26416.999999999534</v>
      </c>
      <c r="BH57" s="720">
        <v>483826.00000000029</v>
      </c>
      <c r="BI57" s="720">
        <v>8214.25</v>
      </c>
      <c r="BJ57" s="720">
        <v>0</v>
      </c>
      <c r="BK57" s="720">
        <v>0</v>
      </c>
      <c r="BL57" s="720">
        <v>8214.25</v>
      </c>
      <c r="BM57" s="720">
        <v>0</v>
      </c>
      <c r="BN57" s="720">
        <v>0</v>
      </c>
      <c r="BO57" s="720">
        <v>0</v>
      </c>
      <c r="BP57" s="720">
        <v>0</v>
      </c>
      <c r="BQ57" s="720">
        <v>0</v>
      </c>
      <c r="BR57" s="720">
        <v>8433</v>
      </c>
      <c r="BS57" s="720">
        <v>8214.25</v>
      </c>
      <c r="BT57" s="720">
        <v>16647.25</v>
      </c>
      <c r="BU57" s="720">
        <v>0</v>
      </c>
      <c r="BV57" s="720">
        <v>0</v>
      </c>
      <c r="BW57" s="720">
        <v>0</v>
      </c>
      <c r="BX57" s="720">
        <v>0</v>
      </c>
      <c r="BY57" s="720">
        <v>0</v>
      </c>
      <c r="BZ57" s="720">
        <v>0</v>
      </c>
      <c r="CA57" s="720">
        <v>0</v>
      </c>
      <c r="CB57" s="720">
        <v>0</v>
      </c>
      <c r="CC57" s="720">
        <v>0</v>
      </c>
      <c r="CD57" s="720">
        <v>483826</v>
      </c>
      <c r="CE57" s="720">
        <v>0</v>
      </c>
      <c r="CF57" s="720">
        <v>16647.25</v>
      </c>
      <c r="CG57" s="720">
        <v>0</v>
      </c>
      <c r="CH57" s="720">
        <v>0</v>
      </c>
      <c r="CI57" s="720">
        <f t="shared" si="0"/>
        <v>500473.25</v>
      </c>
      <c r="CJ57" s="720">
        <v>715039.42</v>
      </c>
      <c r="CK57" s="720">
        <v>58727.839999999997</v>
      </c>
      <c r="CL57" s="720">
        <v>0</v>
      </c>
      <c r="CM57" s="720">
        <v>656311.58000000007</v>
      </c>
      <c r="CN57" s="720">
        <v>7.45</v>
      </c>
      <c r="CO57" s="720">
        <v>0</v>
      </c>
      <c r="CP57" s="720">
        <v>16105.49</v>
      </c>
      <c r="CQ57" s="720">
        <v>5297.47</v>
      </c>
      <c r="CR57" s="720">
        <v>-39702.459999999963</v>
      </c>
      <c r="CS57" s="720">
        <v>638019.53</v>
      </c>
      <c r="CT57" s="720">
        <v>0</v>
      </c>
      <c r="CU57" s="720">
        <v>0</v>
      </c>
      <c r="CV57" s="720">
        <v>0</v>
      </c>
      <c r="CW57" s="720">
        <v>0</v>
      </c>
      <c r="CX57" s="720"/>
      <c r="CY57" s="720"/>
      <c r="CZ57" s="720"/>
      <c r="DA57" s="720">
        <v>0</v>
      </c>
      <c r="DB57" s="720">
        <v>0</v>
      </c>
      <c r="DC57" s="720">
        <v>0</v>
      </c>
      <c r="DD57" s="720">
        <v>15974.12</v>
      </c>
      <c r="DE57" s="720">
        <v>0</v>
      </c>
      <c r="DF57" s="720">
        <v>0</v>
      </c>
      <c r="DG57" s="720">
        <v>-21817.39</v>
      </c>
      <c r="DH57" s="720">
        <v>-70314.92</v>
      </c>
      <c r="DI57" s="720">
        <v>0</v>
      </c>
      <c r="DJ57" s="720">
        <v>0</v>
      </c>
      <c r="DK57" s="720">
        <v>-5843.2699999999986</v>
      </c>
      <c r="DL57" s="720">
        <v>0</v>
      </c>
      <c r="DM57" s="720">
        <v>0</v>
      </c>
      <c r="DN57" s="720">
        <v>-250</v>
      </c>
      <c r="DO57" s="720">
        <v>-100841</v>
      </c>
      <c r="DP57" s="720">
        <v>0</v>
      </c>
      <c r="DQ57" s="721">
        <v>-30612.010000000009</v>
      </c>
      <c r="DR57" s="722">
        <v>-30612.010000000038</v>
      </c>
      <c r="DS57" s="723"/>
      <c r="DT57" s="722"/>
      <c r="DU57" s="722"/>
      <c r="DV57" s="722"/>
      <c r="DW57" s="722">
        <v>-101091</v>
      </c>
    </row>
    <row r="58" spans="1:127" s="104" customFormat="1">
      <c r="A58" s="717">
        <v>3321</v>
      </c>
      <c r="B58" s="718" t="s">
        <v>439</v>
      </c>
      <c r="C58" s="717">
        <v>3321</v>
      </c>
      <c r="D58" s="719" t="s">
        <v>6470</v>
      </c>
      <c r="E58" s="719" t="s">
        <v>341</v>
      </c>
      <c r="F58" s="719" t="s">
        <v>6</v>
      </c>
      <c r="G58" s="719" t="s">
        <v>921</v>
      </c>
      <c r="H58" s="720">
        <v>2069498.55</v>
      </c>
      <c r="I58" s="720">
        <v>0</v>
      </c>
      <c r="J58" s="720">
        <v>104150.85</v>
      </c>
      <c r="K58" s="720">
        <v>0</v>
      </c>
      <c r="L58" s="720">
        <v>214210</v>
      </c>
      <c r="M58" s="720">
        <v>8056.93</v>
      </c>
      <c r="N58" s="720">
        <v>0</v>
      </c>
      <c r="O58" s="720">
        <v>0</v>
      </c>
      <c r="P58" s="720">
        <v>28805.299999999996</v>
      </c>
      <c r="Q58" s="720">
        <v>0</v>
      </c>
      <c r="R58" s="720">
        <v>0</v>
      </c>
      <c r="S58" s="720">
        <v>0</v>
      </c>
      <c r="T58" s="720">
        <v>4438.6200000000008</v>
      </c>
      <c r="U58" s="720">
        <v>4950.390000000014</v>
      </c>
      <c r="V58" s="720">
        <v>0</v>
      </c>
      <c r="W58" s="720">
        <v>2833.13</v>
      </c>
      <c r="X58" s="720">
        <v>59241</v>
      </c>
      <c r="Y58" s="720">
        <v>2496184.77</v>
      </c>
      <c r="Z58" s="720">
        <v>1029614.2600000013</v>
      </c>
      <c r="AA58" s="720">
        <v>0</v>
      </c>
      <c r="AB58" s="720">
        <v>425038.67</v>
      </c>
      <c r="AC58" s="720">
        <v>62199.90000000078</v>
      </c>
      <c r="AD58" s="720">
        <v>100726.22</v>
      </c>
      <c r="AE58" s="720">
        <v>0</v>
      </c>
      <c r="AF58" s="720">
        <v>29826.73999999935</v>
      </c>
      <c r="AG58" s="720">
        <v>1.6370904631912708E-11</v>
      </c>
      <c r="AH58" s="720">
        <v>10758.26</v>
      </c>
      <c r="AI58" s="720">
        <v>0</v>
      </c>
      <c r="AJ58" s="720">
        <v>0</v>
      </c>
      <c r="AK58" s="720">
        <v>58068.619999999995</v>
      </c>
      <c r="AL58" s="720">
        <v>8539</v>
      </c>
      <c r="AM58" s="720">
        <v>17594.16</v>
      </c>
      <c r="AN58" s="720">
        <v>3079.39</v>
      </c>
      <c r="AO58" s="720">
        <v>45701.89</v>
      </c>
      <c r="AP58" s="720">
        <v>3815.97</v>
      </c>
      <c r="AQ58" s="720">
        <v>11280.21</v>
      </c>
      <c r="AR58" s="720">
        <v>130742.96000000009</v>
      </c>
      <c r="AS58" s="720">
        <v>14001.959999999992</v>
      </c>
      <c r="AT58" s="720">
        <v>0</v>
      </c>
      <c r="AU58" s="720">
        <v>3283.18</v>
      </c>
      <c r="AV58" s="720">
        <v>15576.34</v>
      </c>
      <c r="AW58" s="720">
        <v>3275</v>
      </c>
      <c r="AX58" s="720">
        <v>97035.693999999989</v>
      </c>
      <c r="AY58" s="720">
        <v>201909.24999999994</v>
      </c>
      <c r="AZ58" s="720">
        <v>39192.26</v>
      </c>
      <c r="BA58" s="720">
        <v>75850.959999999992</v>
      </c>
      <c r="BB58" s="720">
        <v>0</v>
      </c>
      <c r="BC58" s="720">
        <v>0</v>
      </c>
      <c r="BD58" s="720">
        <v>0</v>
      </c>
      <c r="BE58" s="720">
        <v>2387110.8940000008</v>
      </c>
      <c r="BF58" s="720">
        <v>238037.67000000013</v>
      </c>
      <c r="BG58" s="720">
        <v>109073.87599999923</v>
      </c>
      <c r="BH58" s="720">
        <v>347111.54599999939</v>
      </c>
      <c r="BI58" s="720">
        <v>0</v>
      </c>
      <c r="BJ58" s="720">
        <v>0</v>
      </c>
      <c r="BK58" s="720">
        <v>0</v>
      </c>
      <c r="BL58" s="720">
        <v>0</v>
      </c>
      <c r="BM58" s="720">
        <v>0</v>
      </c>
      <c r="BN58" s="720">
        <v>0</v>
      </c>
      <c r="BO58" s="720">
        <v>0</v>
      </c>
      <c r="BP58" s="720">
        <v>0</v>
      </c>
      <c r="BQ58" s="720">
        <v>0</v>
      </c>
      <c r="BR58" s="720">
        <v>0</v>
      </c>
      <c r="BS58" s="720">
        <v>0</v>
      </c>
      <c r="BT58" s="720">
        <v>0</v>
      </c>
      <c r="BU58" s="720">
        <v>0</v>
      </c>
      <c r="BV58" s="720">
        <v>0</v>
      </c>
      <c r="BW58" s="720">
        <v>0</v>
      </c>
      <c r="BX58" s="720">
        <v>0</v>
      </c>
      <c r="BY58" s="720">
        <v>0</v>
      </c>
      <c r="BZ58" s="720">
        <v>0</v>
      </c>
      <c r="CA58" s="720">
        <v>0</v>
      </c>
      <c r="CB58" s="720">
        <v>0</v>
      </c>
      <c r="CC58" s="720">
        <v>0</v>
      </c>
      <c r="CD58" s="720">
        <v>347111.54599999939</v>
      </c>
      <c r="CE58" s="720">
        <v>0</v>
      </c>
      <c r="CF58" s="720">
        <v>0</v>
      </c>
      <c r="CG58" s="720">
        <v>0</v>
      </c>
      <c r="CH58" s="720">
        <v>0</v>
      </c>
      <c r="CI58" s="720">
        <f t="shared" si="0"/>
        <v>347111.54599999939</v>
      </c>
      <c r="CJ58" s="720">
        <v>601391.44999999995</v>
      </c>
      <c r="CK58" s="720">
        <v>1896.2</v>
      </c>
      <c r="CL58" s="720">
        <v>0</v>
      </c>
      <c r="CM58" s="720">
        <v>599495.25</v>
      </c>
      <c r="CN58" s="720">
        <v>0</v>
      </c>
      <c r="CO58" s="720">
        <v>0</v>
      </c>
      <c r="CP58" s="720">
        <v>9412.2900000000009</v>
      </c>
      <c r="CQ58" s="720">
        <v>0</v>
      </c>
      <c r="CR58" s="720">
        <v>-221535.92</v>
      </c>
      <c r="CS58" s="720">
        <v>387371.62</v>
      </c>
      <c r="CT58" s="720">
        <v>0</v>
      </c>
      <c r="CU58" s="720">
        <v>0</v>
      </c>
      <c r="CV58" s="720">
        <v>0</v>
      </c>
      <c r="CW58" s="720">
        <v>0</v>
      </c>
      <c r="CX58" s="720"/>
      <c r="CY58" s="720"/>
      <c r="CZ58" s="720"/>
      <c r="DA58" s="720">
        <v>0</v>
      </c>
      <c r="DB58" s="720">
        <v>0</v>
      </c>
      <c r="DC58" s="720">
        <v>0</v>
      </c>
      <c r="DD58" s="720">
        <v>7599.38</v>
      </c>
      <c r="DE58" s="720">
        <v>0</v>
      </c>
      <c r="DF58" s="720">
        <v>0</v>
      </c>
      <c r="DG58" s="720">
        <v>-8023.91</v>
      </c>
      <c r="DH58" s="720">
        <v>-39835.453999999998</v>
      </c>
      <c r="DI58" s="720">
        <v>0</v>
      </c>
      <c r="DJ58" s="720">
        <v>0</v>
      </c>
      <c r="DK58" s="720">
        <v>-40259.983999999997</v>
      </c>
      <c r="DL58" s="720">
        <v>0</v>
      </c>
      <c r="DM58" s="720">
        <v>0</v>
      </c>
      <c r="DN58" s="720">
        <v>0</v>
      </c>
      <c r="DO58" s="720">
        <v>0</v>
      </c>
      <c r="DP58" s="720">
        <v>0</v>
      </c>
      <c r="DQ58" s="721">
        <v>-8.999999996740371E-2</v>
      </c>
      <c r="DR58" s="722">
        <v>1647405.7900000014</v>
      </c>
      <c r="DS58" s="723">
        <v>739705.10399999935</v>
      </c>
      <c r="DT58" s="722">
        <v>201909.24999999994</v>
      </c>
      <c r="DU58" s="722">
        <v>33243.919999999998</v>
      </c>
      <c r="DV58" s="722">
        <v>4950.390000000014</v>
      </c>
      <c r="DW58" s="722">
        <v>0</v>
      </c>
    </row>
    <row r="59" spans="1:127" s="104" customFormat="1">
      <c r="A59" s="717">
        <v>1026</v>
      </c>
      <c r="B59" s="718" t="s">
        <v>496</v>
      </c>
      <c r="C59" s="717">
        <v>1026</v>
      </c>
      <c r="D59" s="719" t="s">
        <v>6470</v>
      </c>
      <c r="E59" s="719" t="s">
        <v>786</v>
      </c>
      <c r="F59" s="719" t="s">
        <v>6</v>
      </c>
      <c r="G59" s="719" t="s">
        <v>921</v>
      </c>
      <c r="H59" s="720">
        <v>800925</v>
      </c>
      <c r="I59" s="720">
        <v>0</v>
      </c>
      <c r="J59" s="720">
        <v>24481</v>
      </c>
      <c r="K59" s="720">
        <v>0</v>
      </c>
      <c r="L59" s="720">
        <v>0</v>
      </c>
      <c r="M59" s="720">
        <v>0</v>
      </c>
      <c r="N59" s="720">
        <v>135724</v>
      </c>
      <c r="O59" s="720">
        <v>24356</v>
      </c>
      <c r="P59" s="720">
        <v>7253</v>
      </c>
      <c r="Q59" s="720">
        <v>0</v>
      </c>
      <c r="R59" s="720">
        <v>0</v>
      </c>
      <c r="S59" s="720">
        <v>0</v>
      </c>
      <c r="T59" s="720">
        <v>22228</v>
      </c>
      <c r="U59" s="720">
        <v>34918</v>
      </c>
      <c r="V59" s="720">
        <v>0</v>
      </c>
      <c r="W59" s="720">
        <v>0</v>
      </c>
      <c r="X59" s="720">
        <v>0</v>
      </c>
      <c r="Y59" s="720">
        <v>1049885</v>
      </c>
      <c r="Z59" s="720">
        <v>137633</v>
      </c>
      <c r="AA59" s="720">
        <v>0</v>
      </c>
      <c r="AB59" s="720">
        <v>294234</v>
      </c>
      <c r="AC59" s="720">
        <v>26902</v>
      </c>
      <c r="AD59" s="720">
        <v>70418</v>
      </c>
      <c r="AE59" s="720">
        <v>0</v>
      </c>
      <c r="AF59" s="720">
        <v>-31869</v>
      </c>
      <c r="AG59" s="720">
        <v>2519</v>
      </c>
      <c r="AH59" s="720">
        <v>0</v>
      </c>
      <c r="AI59" s="720">
        <v>0</v>
      </c>
      <c r="AJ59" s="720">
        <v>0</v>
      </c>
      <c r="AK59" s="720">
        <v>24831</v>
      </c>
      <c r="AL59" s="720">
        <v>22</v>
      </c>
      <c r="AM59" s="720">
        <v>2277</v>
      </c>
      <c r="AN59" s="720">
        <v>5704</v>
      </c>
      <c r="AO59" s="720">
        <v>18753</v>
      </c>
      <c r="AP59" s="720">
        <v>0</v>
      </c>
      <c r="AQ59" s="720">
        <v>22917</v>
      </c>
      <c r="AR59" s="720">
        <v>15112</v>
      </c>
      <c r="AS59" s="720">
        <v>0</v>
      </c>
      <c r="AT59" s="720">
        <v>0</v>
      </c>
      <c r="AU59" s="720">
        <v>174507</v>
      </c>
      <c r="AV59" s="720">
        <v>3292</v>
      </c>
      <c r="AW59" s="720">
        <v>0</v>
      </c>
      <c r="AX59" s="720">
        <v>18411</v>
      </c>
      <c r="AY59" s="720">
        <v>70230</v>
      </c>
      <c r="AZ59" s="720">
        <v>380</v>
      </c>
      <c r="BA59" s="720">
        <v>40277</v>
      </c>
      <c r="BB59" s="720">
        <v>0</v>
      </c>
      <c r="BC59" s="720">
        <v>0</v>
      </c>
      <c r="BD59" s="720">
        <v>0</v>
      </c>
      <c r="BE59" s="720">
        <v>896551</v>
      </c>
      <c r="BF59" s="720">
        <v>201529</v>
      </c>
      <c r="BG59" s="720">
        <v>153334</v>
      </c>
      <c r="BH59" s="720">
        <v>354863</v>
      </c>
      <c r="BI59" s="720">
        <v>17313</v>
      </c>
      <c r="BJ59" s="720">
        <v>0</v>
      </c>
      <c r="BK59" s="720">
        <v>0</v>
      </c>
      <c r="BL59" s="720">
        <v>17313</v>
      </c>
      <c r="BM59" s="720">
        <v>0</v>
      </c>
      <c r="BN59" s="720">
        <v>0</v>
      </c>
      <c r="BO59" s="720">
        <v>0</v>
      </c>
      <c r="BP59" s="720">
        <v>0</v>
      </c>
      <c r="BQ59" s="720">
        <v>0</v>
      </c>
      <c r="BR59" s="720">
        <v>0</v>
      </c>
      <c r="BS59" s="720">
        <v>17313</v>
      </c>
      <c r="BT59" s="720">
        <v>17313</v>
      </c>
      <c r="BU59" s="720">
        <v>0</v>
      </c>
      <c r="BV59" s="720">
        <v>0</v>
      </c>
      <c r="BW59" s="720">
        <v>0</v>
      </c>
      <c r="BX59" s="720">
        <v>0</v>
      </c>
      <c r="BY59" s="720">
        <v>0</v>
      </c>
      <c r="BZ59" s="720">
        <v>0</v>
      </c>
      <c r="CA59" s="720">
        <v>0</v>
      </c>
      <c r="CB59" s="720">
        <v>0</v>
      </c>
      <c r="CC59" s="720">
        <v>0</v>
      </c>
      <c r="CD59" s="720">
        <v>354863</v>
      </c>
      <c r="CE59" s="720">
        <v>0</v>
      </c>
      <c r="CF59" s="720">
        <v>17313</v>
      </c>
      <c r="CG59" s="720">
        <v>0</v>
      </c>
      <c r="CH59" s="720">
        <v>0</v>
      </c>
      <c r="CI59" s="720">
        <f t="shared" si="0"/>
        <v>372176</v>
      </c>
      <c r="CJ59" s="720">
        <v>210818</v>
      </c>
      <c r="CK59" s="720">
        <v>0</v>
      </c>
      <c r="CL59" s="720">
        <v>0</v>
      </c>
      <c r="CM59" s="720">
        <v>210818</v>
      </c>
      <c r="CN59" s="720">
        <v>8530</v>
      </c>
      <c r="CO59" s="720">
        <v>0</v>
      </c>
      <c r="CP59" s="720">
        <v>1582</v>
      </c>
      <c r="CQ59" s="720">
        <v>19</v>
      </c>
      <c r="CR59" s="720">
        <v>0</v>
      </c>
      <c r="CS59" s="720">
        <v>220949</v>
      </c>
      <c r="CT59" s="720">
        <v>50019</v>
      </c>
      <c r="CU59" s="720">
        <v>0</v>
      </c>
      <c r="CV59" s="720">
        <v>0</v>
      </c>
      <c r="CW59" s="720">
        <v>50019</v>
      </c>
      <c r="CX59" s="720"/>
      <c r="CY59" s="720"/>
      <c r="CZ59" s="720"/>
      <c r="DA59" s="720">
        <v>0</v>
      </c>
      <c r="DB59" s="720">
        <v>50019</v>
      </c>
      <c r="DC59" s="720">
        <v>0</v>
      </c>
      <c r="DD59" s="720">
        <v>7232</v>
      </c>
      <c r="DE59" s="720">
        <v>0</v>
      </c>
      <c r="DF59" s="720">
        <v>0</v>
      </c>
      <c r="DG59" s="720">
        <v>0</v>
      </c>
      <c r="DH59" s="720">
        <v>0</v>
      </c>
      <c r="DI59" s="720">
        <v>0</v>
      </c>
      <c r="DJ59" s="720">
        <v>0</v>
      </c>
      <c r="DK59" s="720">
        <v>7232</v>
      </c>
      <c r="DL59" s="720">
        <v>1601</v>
      </c>
      <c r="DM59" s="720">
        <v>94663</v>
      </c>
      <c r="DN59" s="720">
        <v>-2287</v>
      </c>
      <c r="DO59" s="720">
        <v>0</v>
      </c>
      <c r="DP59" s="720">
        <v>0</v>
      </c>
      <c r="DQ59" s="721">
        <v>-0.37</v>
      </c>
      <c r="DR59" s="722">
        <v>499837</v>
      </c>
      <c r="DS59" s="723">
        <v>396714</v>
      </c>
      <c r="DT59" s="722">
        <v>70230</v>
      </c>
      <c r="DU59" s="722">
        <v>53837</v>
      </c>
      <c r="DV59" s="722">
        <v>34918</v>
      </c>
      <c r="DW59" s="722">
        <v>93977</v>
      </c>
    </row>
    <row r="60" spans="1:127" s="104" customFormat="1">
      <c r="A60" s="717">
        <v>2294</v>
      </c>
      <c r="B60" s="718" t="s">
        <v>497</v>
      </c>
      <c r="C60" s="717">
        <v>2294</v>
      </c>
      <c r="D60" s="719" t="s">
        <v>6470</v>
      </c>
      <c r="E60" s="719" t="s">
        <v>341</v>
      </c>
      <c r="F60" s="719" t="s">
        <v>6</v>
      </c>
      <c r="G60" s="719" t="s">
        <v>921</v>
      </c>
      <c r="H60" s="720">
        <v>2461218</v>
      </c>
      <c r="I60" s="720">
        <v>0</v>
      </c>
      <c r="J60" s="720">
        <v>193696</v>
      </c>
      <c r="K60" s="720">
        <v>0</v>
      </c>
      <c r="L60" s="720">
        <v>279720</v>
      </c>
      <c r="M60" s="720">
        <v>9828</v>
      </c>
      <c r="N60" s="720">
        <v>0</v>
      </c>
      <c r="O60" s="720">
        <v>0</v>
      </c>
      <c r="P60" s="720">
        <v>29749</v>
      </c>
      <c r="Q60" s="720">
        <v>16056</v>
      </c>
      <c r="R60" s="720">
        <v>0</v>
      </c>
      <c r="S60" s="720">
        <v>0</v>
      </c>
      <c r="T60" s="720">
        <v>4675</v>
      </c>
      <c r="U60" s="720">
        <v>0</v>
      </c>
      <c r="V60" s="720">
        <v>0</v>
      </c>
      <c r="W60" s="720">
        <v>7050</v>
      </c>
      <c r="X60" s="720">
        <v>66098</v>
      </c>
      <c r="Y60" s="720">
        <v>3068090</v>
      </c>
      <c r="Z60" s="720">
        <v>1136356</v>
      </c>
      <c r="AA60" s="720">
        <v>0</v>
      </c>
      <c r="AB60" s="720">
        <v>432628</v>
      </c>
      <c r="AC60" s="720">
        <v>91035</v>
      </c>
      <c r="AD60" s="720">
        <v>148872</v>
      </c>
      <c r="AE60" s="720">
        <v>0</v>
      </c>
      <c r="AF60" s="720">
        <v>57875</v>
      </c>
      <c r="AG60" s="720">
        <v>-1154</v>
      </c>
      <c r="AH60" s="720">
        <v>8336</v>
      </c>
      <c r="AI60" s="720">
        <v>0</v>
      </c>
      <c r="AJ60" s="720">
        <v>0</v>
      </c>
      <c r="AK60" s="720">
        <v>26521</v>
      </c>
      <c r="AL60" s="720">
        <v>1800</v>
      </c>
      <c r="AM60" s="720">
        <v>14926</v>
      </c>
      <c r="AN60" s="720">
        <v>2463</v>
      </c>
      <c r="AO60" s="720">
        <v>46138</v>
      </c>
      <c r="AP60" s="720">
        <v>28090</v>
      </c>
      <c r="AQ60" s="720">
        <v>44556</v>
      </c>
      <c r="AR60" s="720">
        <v>100628</v>
      </c>
      <c r="AS60" s="720">
        <v>3427</v>
      </c>
      <c r="AT60" s="720">
        <v>0</v>
      </c>
      <c r="AU60" s="720">
        <v>27177</v>
      </c>
      <c r="AV60" s="720">
        <v>11095</v>
      </c>
      <c r="AW60" s="720">
        <v>10058</v>
      </c>
      <c r="AX60" s="720">
        <v>156873.07</v>
      </c>
      <c r="AY60" s="720">
        <v>217011</v>
      </c>
      <c r="AZ60" s="720">
        <v>29341</v>
      </c>
      <c r="BA60" s="720">
        <v>388572</v>
      </c>
      <c r="BB60" s="720">
        <v>0</v>
      </c>
      <c r="BC60" s="720">
        <v>0</v>
      </c>
      <c r="BD60" s="720">
        <v>0</v>
      </c>
      <c r="BE60" s="720">
        <v>2982623.07</v>
      </c>
      <c r="BF60" s="720">
        <v>539386</v>
      </c>
      <c r="BG60" s="720">
        <v>85466.930000000168</v>
      </c>
      <c r="BH60" s="720">
        <v>624852.93000000017</v>
      </c>
      <c r="BI60" s="720">
        <v>8691</v>
      </c>
      <c r="BJ60" s="720">
        <v>0</v>
      </c>
      <c r="BK60" s="720">
        <v>0</v>
      </c>
      <c r="BL60" s="720">
        <v>8691</v>
      </c>
      <c r="BM60" s="720">
        <v>0</v>
      </c>
      <c r="BN60" s="720">
        <v>0</v>
      </c>
      <c r="BO60" s="720">
        <v>0</v>
      </c>
      <c r="BP60" s="720">
        <v>0</v>
      </c>
      <c r="BQ60" s="720">
        <v>0</v>
      </c>
      <c r="BR60" s="720">
        <v>4828</v>
      </c>
      <c r="BS60" s="720">
        <v>8691</v>
      </c>
      <c r="BT60" s="720">
        <v>13520</v>
      </c>
      <c r="BU60" s="720">
        <v>0</v>
      </c>
      <c r="BV60" s="720">
        <v>0</v>
      </c>
      <c r="BW60" s="720">
        <v>0</v>
      </c>
      <c r="BX60" s="720">
        <v>0</v>
      </c>
      <c r="BY60" s="720">
        <v>0</v>
      </c>
      <c r="BZ60" s="720">
        <v>0</v>
      </c>
      <c r="CA60" s="720">
        <v>0</v>
      </c>
      <c r="CB60" s="720">
        <v>0</v>
      </c>
      <c r="CC60" s="720">
        <v>0</v>
      </c>
      <c r="CD60" s="720">
        <v>624852.93000000017</v>
      </c>
      <c r="CE60" s="720">
        <v>0</v>
      </c>
      <c r="CF60" s="720">
        <v>13520</v>
      </c>
      <c r="CG60" s="720">
        <v>0</v>
      </c>
      <c r="CH60" s="720">
        <v>0</v>
      </c>
      <c r="CI60" s="720">
        <f t="shared" si="0"/>
        <v>638372.93000000017</v>
      </c>
      <c r="CJ60" s="720">
        <v>801800</v>
      </c>
      <c r="CK60" s="720">
        <v>0</v>
      </c>
      <c r="CL60" s="720">
        <v>0</v>
      </c>
      <c r="CM60" s="720">
        <v>801800</v>
      </c>
      <c r="CN60" s="720">
        <v>0</v>
      </c>
      <c r="CO60" s="720">
        <v>0</v>
      </c>
      <c r="CP60" s="720">
        <v>10407</v>
      </c>
      <c r="CQ60" s="720">
        <v>18362</v>
      </c>
      <c r="CR60" s="720">
        <v>576</v>
      </c>
      <c r="CS60" s="720">
        <v>831146</v>
      </c>
      <c r="CT60" s="720">
        <v>0</v>
      </c>
      <c r="CU60" s="720">
        <v>0</v>
      </c>
      <c r="CV60" s="720">
        <v>0</v>
      </c>
      <c r="CW60" s="720">
        <v>0</v>
      </c>
      <c r="CX60" s="720"/>
      <c r="CY60" s="720"/>
      <c r="CZ60" s="720"/>
      <c r="DA60" s="720">
        <v>0</v>
      </c>
      <c r="DB60" s="720">
        <v>0</v>
      </c>
      <c r="DC60" s="720">
        <v>0</v>
      </c>
      <c r="DD60" s="720">
        <v>19188.72</v>
      </c>
      <c r="DE60" s="720">
        <v>0</v>
      </c>
      <c r="DF60" s="720">
        <v>0</v>
      </c>
      <c r="DG60" s="720">
        <v>0</v>
      </c>
      <c r="DH60" s="720">
        <v>-38095.07</v>
      </c>
      <c r="DI60" s="720">
        <v>0</v>
      </c>
      <c r="DJ60" s="720">
        <v>0</v>
      </c>
      <c r="DK60" s="720">
        <v>-18906.349999999999</v>
      </c>
      <c r="DL60" s="720">
        <v>0</v>
      </c>
      <c r="DM60" s="720">
        <v>0</v>
      </c>
      <c r="DN60" s="720">
        <v>-525</v>
      </c>
      <c r="DO60" s="720">
        <v>-173343</v>
      </c>
      <c r="DP60" s="720">
        <v>0</v>
      </c>
      <c r="DQ60" s="721">
        <v>0.09</v>
      </c>
      <c r="DR60" s="722">
        <v>1865612</v>
      </c>
      <c r="DS60" s="723">
        <v>1117011.0699999998</v>
      </c>
      <c r="DT60" s="722">
        <v>217011</v>
      </c>
      <c r="DU60" s="722">
        <v>50480</v>
      </c>
      <c r="DV60" s="722">
        <v>0</v>
      </c>
      <c r="DW60" s="722">
        <v>-173868</v>
      </c>
    </row>
    <row r="61" spans="1:127" s="104" customFormat="1">
      <c r="A61" s="717">
        <v>2486</v>
      </c>
      <c r="B61" s="718" t="s">
        <v>385</v>
      </c>
      <c r="C61" s="717">
        <v>2486</v>
      </c>
      <c r="D61" s="719" t="s">
        <v>6470</v>
      </c>
      <c r="E61" s="719" t="s">
        <v>341</v>
      </c>
      <c r="F61" s="719" t="s">
        <v>6</v>
      </c>
      <c r="G61" s="719" t="s">
        <v>921</v>
      </c>
      <c r="H61" s="720">
        <v>1454335.95</v>
      </c>
      <c r="I61" s="720">
        <v>0</v>
      </c>
      <c r="J61" s="720">
        <v>111650.58</v>
      </c>
      <c r="K61" s="720">
        <v>0</v>
      </c>
      <c r="L61" s="720">
        <v>207960</v>
      </c>
      <c r="M61" s="720">
        <v>0</v>
      </c>
      <c r="N61" s="720">
        <v>0</v>
      </c>
      <c r="O61" s="720">
        <v>200</v>
      </c>
      <c r="P61" s="720">
        <v>8195.76</v>
      </c>
      <c r="Q61" s="720">
        <v>4360.3999999999996</v>
      </c>
      <c r="R61" s="720">
        <v>0</v>
      </c>
      <c r="S61" s="720">
        <v>0</v>
      </c>
      <c r="T61" s="720">
        <v>2506</v>
      </c>
      <c r="U61" s="720">
        <v>11806.67</v>
      </c>
      <c r="V61" s="720">
        <v>0</v>
      </c>
      <c r="W61" s="720">
        <v>5844.25</v>
      </c>
      <c r="X61" s="720">
        <v>30554</v>
      </c>
      <c r="Y61" s="720">
        <v>1837413.6099999999</v>
      </c>
      <c r="Z61" s="720">
        <v>708072.24</v>
      </c>
      <c r="AA61" s="720">
        <v>0</v>
      </c>
      <c r="AB61" s="720">
        <v>408139.72</v>
      </c>
      <c r="AC61" s="720">
        <v>78119.350000000006</v>
      </c>
      <c r="AD61" s="720">
        <v>102318.94</v>
      </c>
      <c r="AE61" s="720">
        <v>78088.240000000005</v>
      </c>
      <c r="AF61" s="720">
        <v>52328.21</v>
      </c>
      <c r="AG61" s="720">
        <v>3000.16</v>
      </c>
      <c r="AH61" s="720">
        <v>5947</v>
      </c>
      <c r="AI61" s="720">
        <v>0</v>
      </c>
      <c r="AJ61" s="720">
        <v>0</v>
      </c>
      <c r="AK61" s="720">
        <v>21990.63</v>
      </c>
      <c r="AL61" s="720">
        <v>3562.1</v>
      </c>
      <c r="AM61" s="720">
        <v>3713.74</v>
      </c>
      <c r="AN61" s="720">
        <v>4200.24</v>
      </c>
      <c r="AO61" s="720">
        <v>61286.31</v>
      </c>
      <c r="AP61" s="720">
        <v>14979.66</v>
      </c>
      <c r="AQ61" s="720">
        <v>25972.1</v>
      </c>
      <c r="AR61" s="720">
        <v>41118.5</v>
      </c>
      <c r="AS61" s="720">
        <v>8260.23</v>
      </c>
      <c r="AT61" s="720">
        <v>0</v>
      </c>
      <c r="AU61" s="720">
        <v>11227.33</v>
      </c>
      <c r="AV61" s="720">
        <v>4925</v>
      </c>
      <c r="AW61" s="720">
        <v>0</v>
      </c>
      <c r="AX61" s="720">
        <v>40315.81</v>
      </c>
      <c r="AY61" s="720">
        <v>88841.85</v>
      </c>
      <c r="AZ61" s="720">
        <v>33073.46</v>
      </c>
      <c r="BA61" s="720">
        <v>67909.75</v>
      </c>
      <c r="BB61" s="720">
        <v>0</v>
      </c>
      <c r="BC61" s="720">
        <v>0</v>
      </c>
      <c r="BD61" s="720">
        <v>0</v>
      </c>
      <c r="BE61" s="720">
        <v>1867390.57</v>
      </c>
      <c r="BF61" s="720">
        <v>309284.0700000003</v>
      </c>
      <c r="BG61" s="720">
        <v>-29976.960000000196</v>
      </c>
      <c r="BH61" s="720">
        <v>279307.1100000001</v>
      </c>
      <c r="BI61" s="720">
        <v>6295</v>
      </c>
      <c r="BJ61" s="720">
        <v>0</v>
      </c>
      <c r="BK61" s="720">
        <v>0</v>
      </c>
      <c r="BL61" s="720">
        <v>6295</v>
      </c>
      <c r="BM61" s="720">
        <v>0</v>
      </c>
      <c r="BN61" s="720">
        <v>0</v>
      </c>
      <c r="BO61" s="720">
        <v>0</v>
      </c>
      <c r="BP61" s="720">
        <v>6870.5</v>
      </c>
      <c r="BQ61" s="720">
        <v>6870.5</v>
      </c>
      <c r="BR61" s="720">
        <v>5540.7000000000007</v>
      </c>
      <c r="BS61" s="720">
        <v>-575.5</v>
      </c>
      <c r="BT61" s="720">
        <v>4965.2000000000007</v>
      </c>
      <c r="BU61" s="720">
        <v>0</v>
      </c>
      <c r="BV61" s="720">
        <v>0</v>
      </c>
      <c r="BW61" s="720">
        <v>0</v>
      </c>
      <c r="BX61" s="720">
        <v>0</v>
      </c>
      <c r="BY61" s="720">
        <v>0</v>
      </c>
      <c r="BZ61" s="720">
        <v>0</v>
      </c>
      <c r="CA61" s="720">
        <v>0</v>
      </c>
      <c r="CB61" s="720">
        <v>0</v>
      </c>
      <c r="CC61" s="720">
        <v>0</v>
      </c>
      <c r="CD61" s="720">
        <v>279307.1100000001</v>
      </c>
      <c r="CE61" s="720">
        <v>0</v>
      </c>
      <c r="CF61" s="720">
        <v>4965.2000000000007</v>
      </c>
      <c r="CG61" s="720">
        <v>0</v>
      </c>
      <c r="CH61" s="720">
        <v>0</v>
      </c>
      <c r="CI61" s="720">
        <f t="shared" si="0"/>
        <v>284272.31000000011</v>
      </c>
      <c r="CJ61" s="720">
        <v>202366.11</v>
      </c>
      <c r="CK61" s="720">
        <v>0</v>
      </c>
      <c r="CL61" s="720">
        <v>0</v>
      </c>
      <c r="CM61" s="720">
        <v>202366.11</v>
      </c>
      <c r="CN61" s="720">
        <v>0</v>
      </c>
      <c r="CO61" s="720">
        <v>0</v>
      </c>
      <c r="CP61" s="720">
        <v>4467.5600000000004</v>
      </c>
      <c r="CQ61" s="720">
        <v>0</v>
      </c>
      <c r="CR61" s="720">
        <v>0</v>
      </c>
      <c r="CS61" s="720">
        <v>206833.66999999998</v>
      </c>
      <c r="CT61" s="720">
        <v>102735.67</v>
      </c>
      <c r="CU61" s="720">
        <v>0</v>
      </c>
      <c r="CV61" s="720">
        <v>0</v>
      </c>
      <c r="CW61" s="720">
        <v>102735.67</v>
      </c>
      <c r="CX61" s="720"/>
      <c r="CY61" s="720"/>
      <c r="CZ61" s="720"/>
      <c r="DA61" s="720">
        <v>0</v>
      </c>
      <c r="DB61" s="720">
        <v>102735.67</v>
      </c>
      <c r="DC61" s="720">
        <v>0</v>
      </c>
      <c r="DD61" s="720">
        <v>1825.8</v>
      </c>
      <c r="DE61" s="720">
        <v>0</v>
      </c>
      <c r="DF61" s="720">
        <v>0</v>
      </c>
      <c r="DG61" s="720">
        <v>-12212.93</v>
      </c>
      <c r="DH61" s="720">
        <v>0</v>
      </c>
      <c r="DI61" s="720">
        <v>0</v>
      </c>
      <c r="DJ61" s="720">
        <v>0</v>
      </c>
      <c r="DK61" s="720">
        <v>-10387.130000000001</v>
      </c>
      <c r="DL61" s="720">
        <v>0</v>
      </c>
      <c r="DM61" s="720">
        <v>5558</v>
      </c>
      <c r="DN61" s="720">
        <v>0</v>
      </c>
      <c r="DO61" s="720">
        <v>-20468.169999999998</v>
      </c>
      <c r="DP61" s="720">
        <v>0</v>
      </c>
      <c r="DQ61" s="721">
        <v>0.27000000001862645</v>
      </c>
      <c r="DR61" s="722">
        <v>1430066.8599999999</v>
      </c>
      <c r="DS61" s="723">
        <v>437323.7100000002</v>
      </c>
      <c r="DT61" s="722">
        <v>88841.85</v>
      </c>
      <c r="DU61" s="722">
        <v>15262.16</v>
      </c>
      <c r="DV61" s="722">
        <v>11806.67</v>
      </c>
      <c r="DW61" s="722">
        <v>-14910.169999999998</v>
      </c>
    </row>
    <row r="62" spans="1:127" s="104" customFormat="1">
      <c r="A62" s="717">
        <v>3435</v>
      </c>
      <c r="B62" s="718" t="s">
        <v>440</v>
      </c>
      <c r="C62" s="717">
        <v>3435</v>
      </c>
      <c r="D62" s="719" t="s">
        <v>6470</v>
      </c>
      <c r="E62" s="719" t="s">
        <v>341</v>
      </c>
      <c r="F62" s="719" t="s">
        <v>6</v>
      </c>
      <c r="G62" s="719" t="s">
        <v>921</v>
      </c>
      <c r="H62" s="720">
        <v>2054320.97</v>
      </c>
      <c r="I62" s="720">
        <v>0</v>
      </c>
      <c r="J62" s="720">
        <v>206440.53</v>
      </c>
      <c r="K62" s="720">
        <v>0</v>
      </c>
      <c r="L62" s="720">
        <v>66270</v>
      </c>
      <c r="M62" s="720">
        <v>3256.93</v>
      </c>
      <c r="N62" s="720">
        <v>0</v>
      </c>
      <c r="O62" s="720">
        <v>59377.820000000007</v>
      </c>
      <c r="P62" s="720">
        <v>172294.13000000003</v>
      </c>
      <c r="Q62" s="720">
        <v>0</v>
      </c>
      <c r="R62" s="720">
        <v>0</v>
      </c>
      <c r="S62" s="720">
        <v>0</v>
      </c>
      <c r="T62" s="720">
        <v>30062.42</v>
      </c>
      <c r="U62" s="720">
        <v>11080.650000000001</v>
      </c>
      <c r="V62" s="720">
        <v>0</v>
      </c>
      <c r="W62" s="720">
        <v>600.83000000000004</v>
      </c>
      <c r="X62" s="720">
        <v>100619</v>
      </c>
      <c r="Y62" s="720">
        <v>2704323.28</v>
      </c>
      <c r="Z62" s="720">
        <v>1302544.0699999996</v>
      </c>
      <c r="AA62" s="720">
        <v>0</v>
      </c>
      <c r="AB62" s="720">
        <v>404864.01</v>
      </c>
      <c r="AC62" s="720">
        <v>105052.80999999854</v>
      </c>
      <c r="AD62" s="720">
        <v>131615.04999999999</v>
      </c>
      <c r="AE62" s="720">
        <v>0</v>
      </c>
      <c r="AF62" s="720">
        <v>85909.570000000065</v>
      </c>
      <c r="AG62" s="720">
        <v>7149.300000000002</v>
      </c>
      <c r="AH62" s="720">
        <v>6027.04</v>
      </c>
      <c r="AI62" s="720">
        <v>0</v>
      </c>
      <c r="AJ62" s="720">
        <v>0</v>
      </c>
      <c r="AK62" s="720">
        <v>9913.2099999999991</v>
      </c>
      <c r="AL62" s="720">
        <v>3829.3200000000006</v>
      </c>
      <c r="AM62" s="720">
        <v>3173.64</v>
      </c>
      <c r="AN62" s="720">
        <v>10042.09</v>
      </c>
      <c r="AO62" s="720">
        <v>39094.25</v>
      </c>
      <c r="AP62" s="720">
        <v>5193.97</v>
      </c>
      <c r="AQ62" s="720">
        <v>6954.4</v>
      </c>
      <c r="AR62" s="720">
        <v>75638.880000000092</v>
      </c>
      <c r="AS62" s="720">
        <v>7909.6000000000013</v>
      </c>
      <c r="AT62" s="720">
        <v>0</v>
      </c>
      <c r="AU62" s="720">
        <v>19290.12</v>
      </c>
      <c r="AV62" s="720">
        <v>10240.799999999999</v>
      </c>
      <c r="AW62" s="720">
        <v>0</v>
      </c>
      <c r="AX62" s="720">
        <v>242236.85</v>
      </c>
      <c r="AY62" s="720">
        <v>35978.680000000008</v>
      </c>
      <c r="AZ62" s="720">
        <v>10579.54</v>
      </c>
      <c r="BA62" s="720">
        <v>196447.64</v>
      </c>
      <c r="BB62" s="720">
        <v>0</v>
      </c>
      <c r="BC62" s="720">
        <v>0</v>
      </c>
      <c r="BD62" s="720">
        <v>0</v>
      </c>
      <c r="BE62" s="720">
        <v>2719684.8399999989</v>
      </c>
      <c r="BF62" s="720">
        <v>173560.11999999988</v>
      </c>
      <c r="BG62" s="720">
        <v>-15361.559999999125</v>
      </c>
      <c r="BH62" s="720">
        <v>158198.56000000075</v>
      </c>
      <c r="BI62" s="720">
        <v>8736.25</v>
      </c>
      <c r="BJ62" s="720">
        <v>0</v>
      </c>
      <c r="BK62" s="720">
        <v>0</v>
      </c>
      <c r="BL62" s="720">
        <v>8736.25</v>
      </c>
      <c r="BM62" s="720">
        <v>0</v>
      </c>
      <c r="BN62" s="720">
        <v>0</v>
      </c>
      <c r="BO62" s="720">
        <v>0</v>
      </c>
      <c r="BP62" s="720">
        <v>8614.59</v>
      </c>
      <c r="BQ62" s="720">
        <v>8614.59</v>
      </c>
      <c r="BR62" s="720">
        <v>11098.259999999995</v>
      </c>
      <c r="BS62" s="720">
        <v>121.65999999999985</v>
      </c>
      <c r="BT62" s="720">
        <v>11219.919999999995</v>
      </c>
      <c r="BU62" s="720">
        <v>0</v>
      </c>
      <c r="BV62" s="720">
        <v>0</v>
      </c>
      <c r="BW62" s="720">
        <v>0</v>
      </c>
      <c r="BX62" s="720">
        <v>0</v>
      </c>
      <c r="BY62" s="720">
        <v>0</v>
      </c>
      <c r="BZ62" s="720">
        <v>0</v>
      </c>
      <c r="CA62" s="720">
        <v>0</v>
      </c>
      <c r="CB62" s="720">
        <v>0</v>
      </c>
      <c r="CC62" s="720">
        <v>0</v>
      </c>
      <c r="CD62" s="720">
        <v>158198.56000000075</v>
      </c>
      <c r="CE62" s="720">
        <v>0</v>
      </c>
      <c r="CF62" s="720">
        <v>11219.919999999995</v>
      </c>
      <c r="CG62" s="720">
        <v>0</v>
      </c>
      <c r="CH62" s="720">
        <v>0</v>
      </c>
      <c r="CI62" s="720">
        <f t="shared" si="0"/>
        <v>169418.48000000074</v>
      </c>
      <c r="CJ62" s="720">
        <v>242119.88</v>
      </c>
      <c r="CK62" s="720">
        <v>2516.9499999999998</v>
      </c>
      <c r="CL62" s="720">
        <v>251857.37</v>
      </c>
      <c r="CM62" s="720">
        <v>491460.3</v>
      </c>
      <c r="CN62" s="720">
        <v>0</v>
      </c>
      <c r="CO62" s="720">
        <v>0</v>
      </c>
      <c r="CP62" s="720">
        <v>4963.76</v>
      </c>
      <c r="CQ62" s="720">
        <v>0</v>
      </c>
      <c r="CR62" s="720">
        <v>-254142.28</v>
      </c>
      <c r="CS62" s="720">
        <v>242281.78</v>
      </c>
      <c r="CT62" s="720">
        <v>0</v>
      </c>
      <c r="CU62" s="720">
        <v>0</v>
      </c>
      <c r="CV62" s="720">
        <v>0</v>
      </c>
      <c r="CW62" s="720">
        <v>0</v>
      </c>
      <c r="CX62" s="720"/>
      <c r="CY62" s="720"/>
      <c r="CZ62" s="720"/>
      <c r="DA62" s="720">
        <v>0</v>
      </c>
      <c r="DB62" s="720">
        <v>0</v>
      </c>
      <c r="DC62" s="720">
        <v>0</v>
      </c>
      <c r="DD62" s="720">
        <v>5705.68</v>
      </c>
      <c r="DE62" s="720">
        <v>0</v>
      </c>
      <c r="DF62" s="720">
        <v>0</v>
      </c>
      <c r="DG62" s="720">
        <v>-13312.94</v>
      </c>
      <c r="DH62" s="720">
        <v>-65256.04</v>
      </c>
      <c r="DI62" s="720">
        <v>0</v>
      </c>
      <c r="DJ62" s="720">
        <v>0</v>
      </c>
      <c r="DK62" s="720">
        <v>-72863.3</v>
      </c>
      <c r="DL62" s="720">
        <v>0</v>
      </c>
      <c r="DM62" s="720">
        <v>0</v>
      </c>
      <c r="DN62" s="720">
        <v>0</v>
      </c>
      <c r="DO62" s="720">
        <v>0</v>
      </c>
      <c r="DP62" s="720">
        <v>0</v>
      </c>
      <c r="DQ62" s="721">
        <v>0</v>
      </c>
      <c r="DR62" s="722">
        <v>2037134.8099999984</v>
      </c>
      <c r="DS62" s="723">
        <v>682550.03000000049</v>
      </c>
      <c r="DT62" s="722">
        <v>35978.680000000008</v>
      </c>
      <c r="DU62" s="722">
        <v>261734.37000000005</v>
      </c>
      <c r="DV62" s="722">
        <v>11080.650000000001</v>
      </c>
      <c r="DW62" s="722">
        <v>0</v>
      </c>
    </row>
    <row r="63" spans="1:127" s="104" customFormat="1">
      <c r="A63" s="717">
        <v>7050</v>
      </c>
      <c r="B63" s="718" t="s">
        <v>441</v>
      </c>
      <c r="C63" s="717">
        <v>7050</v>
      </c>
      <c r="D63" s="719" t="s">
        <v>6470</v>
      </c>
      <c r="E63" s="719" t="s">
        <v>342</v>
      </c>
      <c r="F63" s="719" t="s">
        <v>6</v>
      </c>
      <c r="G63" s="719" t="s">
        <v>921</v>
      </c>
      <c r="H63" s="720">
        <v>1300199.33</v>
      </c>
      <c r="I63" s="720">
        <v>0</v>
      </c>
      <c r="J63" s="720">
        <v>1865446.68</v>
      </c>
      <c r="K63" s="720">
        <v>0</v>
      </c>
      <c r="L63" s="720">
        <v>51450</v>
      </c>
      <c r="M63" s="720">
        <v>2400</v>
      </c>
      <c r="N63" s="720">
        <v>0</v>
      </c>
      <c r="O63" s="720">
        <v>0</v>
      </c>
      <c r="P63" s="720">
        <v>35614.840000000011</v>
      </c>
      <c r="Q63" s="720">
        <v>0</v>
      </c>
      <c r="R63" s="720">
        <v>0</v>
      </c>
      <c r="S63" s="720">
        <v>0</v>
      </c>
      <c r="T63" s="720">
        <v>2020.06</v>
      </c>
      <c r="U63" s="720">
        <v>32553.63</v>
      </c>
      <c r="V63" s="720">
        <v>0</v>
      </c>
      <c r="W63" s="720">
        <v>11936.19</v>
      </c>
      <c r="X63" s="720">
        <v>0</v>
      </c>
      <c r="Y63" s="720">
        <v>3301620.7299999995</v>
      </c>
      <c r="Z63" s="720">
        <v>1291347.4699999904</v>
      </c>
      <c r="AA63" s="720">
        <v>0</v>
      </c>
      <c r="AB63" s="720">
        <v>1016078.86</v>
      </c>
      <c r="AC63" s="720">
        <v>-1.5133991837501526E-9</v>
      </c>
      <c r="AD63" s="720">
        <v>193420.93</v>
      </c>
      <c r="AE63" s="720">
        <v>0</v>
      </c>
      <c r="AF63" s="720">
        <v>40449.490000001155</v>
      </c>
      <c r="AG63" s="720">
        <v>222.76000000002387</v>
      </c>
      <c r="AH63" s="720">
        <v>9049.7800000000025</v>
      </c>
      <c r="AI63" s="720">
        <v>0</v>
      </c>
      <c r="AJ63" s="720">
        <v>0</v>
      </c>
      <c r="AK63" s="720">
        <v>80445.53</v>
      </c>
      <c r="AL63" s="720">
        <v>3658.9199999999996</v>
      </c>
      <c r="AM63" s="720">
        <v>48109.669999999991</v>
      </c>
      <c r="AN63" s="720">
        <v>2026.64</v>
      </c>
      <c r="AO63" s="720">
        <v>21509.479999999996</v>
      </c>
      <c r="AP63" s="720">
        <v>0</v>
      </c>
      <c r="AQ63" s="720">
        <v>20305.149999999998</v>
      </c>
      <c r="AR63" s="720">
        <v>74958.380000000019</v>
      </c>
      <c r="AS63" s="720">
        <v>21932.260000000002</v>
      </c>
      <c r="AT63" s="720">
        <v>0</v>
      </c>
      <c r="AU63" s="720">
        <v>26040.060000000005</v>
      </c>
      <c r="AV63" s="720">
        <v>3291.75</v>
      </c>
      <c r="AW63" s="720">
        <v>2310</v>
      </c>
      <c r="AX63" s="720">
        <v>98289.31</v>
      </c>
      <c r="AY63" s="720">
        <v>231399.23999999996</v>
      </c>
      <c r="AZ63" s="720">
        <v>2062.81</v>
      </c>
      <c r="BA63" s="720">
        <v>140819.50999999998</v>
      </c>
      <c r="BB63" s="720">
        <v>0</v>
      </c>
      <c r="BC63" s="720">
        <v>0</v>
      </c>
      <c r="BD63" s="720">
        <v>0</v>
      </c>
      <c r="BE63" s="720">
        <v>3327727.9999999893</v>
      </c>
      <c r="BF63" s="720">
        <v>926856.29</v>
      </c>
      <c r="BG63" s="720">
        <v>-26107.269999989774</v>
      </c>
      <c r="BH63" s="720">
        <v>900749.02000001026</v>
      </c>
      <c r="BI63" s="720">
        <v>9568.75</v>
      </c>
      <c r="BJ63" s="720">
        <v>0</v>
      </c>
      <c r="BK63" s="720">
        <v>0</v>
      </c>
      <c r="BL63" s="720">
        <v>9568.75</v>
      </c>
      <c r="BM63" s="720">
        <v>0</v>
      </c>
      <c r="BN63" s="720">
        <v>7460</v>
      </c>
      <c r="BO63" s="720">
        <v>0</v>
      </c>
      <c r="BP63" s="720">
        <v>0</v>
      </c>
      <c r="BQ63" s="720">
        <v>7460</v>
      </c>
      <c r="BR63" s="720">
        <v>12581.46</v>
      </c>
      <c r="BS63" s="720">
        <v>2108.75</v>
      </c>
      <c r="BT63" s="720">
        <v>14690.21</v>
      </c>
      <c r="BU63" s="720">
        <v>0</v>
      </c>
      <c r="BV63" s="720">
        <v>0</v>
      </c>
      <c r="BW63" s="720">
        <v>0</v>
      </c>
      <c r="BX63" s="720">
        <v>0</v>
      </c>
      <c r="BY63" s="720">
        <v>0</v>
      </c>
      <c r="BZ63" s="720">
        <v>0</v>
      </c>
      <c r="CA63" s="720">
        <v>0</v>
      </c>
      <c r="CB63" s="720">
        <v>0</v>
      </c>
      <c r="CC63" s="720">
        <v>0</v>
      </c>
      <c r="CD63" s="720">
        <v>900749.02000001026</v>
      </c>
      <c r="CE63" s="720">
        <v>0</v>
      </c>
      <c r="CF63" s="720">
        <v>14690.21</v>
      </c>
      <c r="CG63" s="720">
        <v>0</v>
      </c>
      <c r="CH63" s="720">
        <v>0</v>
      </c>
      <c r="CI63" s="720">
        <f t="shared" si="0"/>
        <v>915439.23000001023</v>
      </c>
      <c r="CJ63" s="720">
        <v>1137055.8799999999</v>
      </c>
      <c r="CK63" s="720">
        <v>3952.58</v>
      </c>
      <c r="CL63" s="720">
        <v>0</v>
      </c>
      <c r="CM63" s="720">
        <v>1133103.2999999998</v>
      </c>
      <c r="CN63" s="720">
        <v>0</v>
      </c>
      <c r="CO63" s="720">
        <v>0</v>
      </c>
      <c r="CP63" s="720">
        <v>5346.58</v>
      </c>
      <c r="CQ63" s="720">
        <v>-159.14999999999964</v>
      </c>
      <c r="CR63" s="720">
        <v>-216744.86</v>
      </c>
      <c r="CS63" s="720">
        <v>921545.87</v>
      </c>
      <c r="CT63" s="720">
        <v>0</v>
      </c>
      <c r="CU63" s="720">
        <v>0</v>
      </c>
      <c r="CV63" s="720">
        <v>0</v>
      </c>
      <c r="CW63" s="720">
        <v>0</v>
      </c>
      <c r="CX63" s="720"/>
      <c r="CY63" s="720"/>
      <c r="CZ63" s="720"/>
      <c r="DA63" s="720">
        <v>0</v>
      </c>
      <c r="DB63" s="720">
        <v>0</v>
      </c>
      <c r="DC63" s="720">
        <v>0</v>
      </c>
      <c r="DD63" s="720">
        <v>29097.439999999999</v>
      </c>
      <c r="DE63" s="720">
        <v>0</v>
      </c>
      <c r="DF63" s="720">
        <v>0</v>
      </c>
      <c r="DG63" s="720">
        <v>-35203.99</v>
      </c>
      <c r="DH63" s="720">
        <v>0</v>
      </c>
      <c r="DI63" s="720">
        <v>0</v>
      </c>
      <c r="DJ63" s="720">
        <v>0</v>
      </c>
      <c r="DK63" s="720">
        <v>-6106.5499999999993</v>
      </c>
      <c r="DL63" s="720">
        <v>0</v>
      </c>
      <c r="DM63" s="720">
        <v>0</v>
      </c>
      <c r="DN63" s="720">
        <v>0</v>
      </c>
      <c r="DO63" s="720">
        <v>0</v>
      </c>
      <c r="DP63" s="720">
        <v>0</v>
      </c>
      <c r="DQ63" s="721">
        <v>-8.999999996740371E-2</v>
      </c>
      <c r="DR63" s="722">
        <v>2541519.5099999905</v>
      </c>
      <c r="DS63" s="723">
        <v>786208.48999999883</v>
      </c>
      <c r="DT63" s="722">
        <v>231399.23999999996</v>
      </c>
      <c r="DU63" s="722">
        <v>37634.900000000009</v>
      </c>
      <c r="DV63" s="722">
        <v>32553.63</v>
      </c>
      <c r="DW63" s="722">
        <v>0</v>
      </c>
    </row>
    <row r="64" spans="1:127" s="104" customFormat="1">
      <c r="A64" s="717">
        <v>1006</v>
      </c>
      <c r="B64" s="718" t="s">
        <v>498</v>
      </c>
      <c r="C64" s="717">
        <v>1006</v>
      </c>
      <c r="D64" s="719" t="s">
        <v>6470</v>
      </c>
      <c r="E64" s="719" t="s">
        <v>786</v>
      </c>
      <c r="F64" s="719" t="s">
        <v>6</v>
      </c>
      <c r="G64" s="719" t="s">
        <v>921</v>
      </c>
      <c r="H64" s="720">
        <v>646139.41</v>
      </c>
      <c r="I64" s="720">
        <v>0</v>
      </c>
      <c r="J64" s="720">
        <v>87804.29</v>
      </c>
      <c r="K64" s="720">
        <v>0</v>
      </c>
      <c r="L64" s="720">
        <v>0</v>
      </c>
      <c r="M64" s="720">
        <v>0</v>
      </c>
      <c r="N64" s="720">
        <v>0</v>
      </c>
      <c r="O64" s="720">
        <v>0</v>
      </c>
      <c r="P64" s="720">
        <v>13896.38</v>
      </c>
      <c r="Q64" s="720">
        <v>0</v>
      </c>
      <c r="R64" s="720">
        <v>0</v>
      </c>
      <c r="S64" s="720">
        <v>0</v>
      </c>
      <c r="T64" s="720">
        <v>0</v>
      </c>
      <c r="U64" s="720">
        <v>41500</v>
      </c>
      <c r="V64" s="720">
        <v>0</v>
      </c>
      <c r="W64" s="720">
        <v>0</v>
      </c>
      <c r="X64" s="720">
        <v>0</v>
      </c>
      <c r="Y64" s="720">
        <v>789340.08000000007</v>
      </c>
      <c r="Z64" s="720">
        <v>241518.38999999984</v>
      </c>
      <c r="AA64" s="720">
        <v>172.3</v>
      </c>
      <c r="AB64" s="720">
        <v>237578.63</v>
      </c>
      <c r="AC64" s="720">
        <v>44554.539999999892</v>
      </c>
      <c r="AD64" s="720">
        <v>29279.190000000002</v>
      </c>
      <c r="AE64" s="720">
        <v>0</v>
      </c>
      <c r="AF64" s="720">
        <v>48546.570000000065</v>
      </c>
      <c r="AG64" s="720">
        <v>10329.190000000004</v>
      </c>
      <c r="AH64" s="720">
        <v>1764</v>
      </c>
      <c r="AI64" s="720">
        <v>0</v>
      </c>
      <c r="AJ64" s="720">
        <v>0</v>
      </c>
      <c r="AK64" s="720">
        <v>1588.83</v>
      </c>
      <c r="AL64" s="720">
        <v>0</v>
      </c>
      <c r="AM64" s="720">
        <v>567.1</v>
      </c>
      <c r="AN64" s="720">
        <v>0</v>
      </c>
      <c r="AO64" s="720">
        <v>9407.489999999998</v>
      </c>
      <c r="AP64" s="720">
        <v>0</v>
      </c>
      <c r="AQ64" s="720">
        <v>4697.7999999999993</v>
      </c>
      <c r="AR64" s="720">
        <v>25450.059999999983</v>
      </c>
      <c r="AS64" s="720">
        <v>2555.86</v>
      </c>
      <c r="AT64" s="720">
        <v>6774.04</v>
      </c>
      <c r="AU64" s="720">
        <v>8980.1699999999983</v>
      </c>
      <c r="AV64" s="720">
        <v>3291.75</v>
      </c>
      <c r="AW64" s="720">
        <v>0</v>
      </c>
      <c r="AX64" s="720">
        <v>244.54</v>
      </c>
      <c r="AY64" s="720">
        <v>0</v>
      </c>
      <c r="AZ64" s="720">
        <v>0</v>
      </c>
      <c r="BA64" s="720">
        <v>113861.70000000007</v>
      </c>
      <c r="BB64" s="720">
        <v>0</v>
      </c>
      <c r="BC64" s="720">
        <v>0</v>
      </c>
      <c r="BD64" s="720">
        <v>0</v>
      </c>
      <c r="BE64" s="720">
        <v>791162.15</v>
      </c>
      <c r="BF64" s="720">
        <v>156942.24000000011</v>
      </c>
      <c r="BG64" s="720">
        <v>-1822.0699999999488</v>
      </c>
      <c r="BH64" s="720">
        <v>155120.17000000016</v>
      </c>
      <c r="BI64" s="720">
        <v>14449.75</v>
      </c>
      <c r="BJ64" s="720">
        <v>0</v>
      </c>
      <c r="BK64" s="720">
        <v>0</v>
      </c>
      <c r="BL64" s="720">
        <v>14449.75</v>
      </c>
      <c r="BM64" s="720">
        <v>0</v>
      </c>
      <c r="BN64" s="720">
        <v>26927.429999999997</v>
      </c>
      <c r="BO64" s="720">
        <v>0</v>
      </c>
      <c r="BP64" s="720">
        <v>0</v>
      </c>
      <c r="BQ64" s="720">
        <v>26927.429999999997</v>
      </c>
      <c r="BR64" s="720">
        <v>20824.68</v>
      </c>
      <c r="BS64" s="720">
        <v>-12477.679999999997</v>
      </c>
      <c r="BT64" s="720">
        <v>8347.0000000000036</v>
      </c>
      <c r="BU64" s="720">
        <v>0</v>
      </c>
      <c r="BV64" s="720">
        <v>0</v>
      </c>
      <c r="BW64" s="720">
        <v>0</v>
      </c>
      <c r="BX64" s="720">
        <v>0</v>
      </c>
      <c r="BY64" s="720">
        <v>0</v>
      </c>
      <c r="BZ64" s="720">
        <v>0</v>
      </c>
      <c r="CA64" s="720">
        <v>0</v>
      </c>
      <c r="CB64" s="720">
        <v>0</v>
      </c>
      <c r="CC64" s="720">
        <v>0</v>
      </c>
      <c r="CD64" s="720">
        <v>155120.17000000016</v>
      </c>
      <c r="CE64" s="720">
        <v>0</v>
      </c>
      <c r="CF64" s="720">
        <v>8347.0000000000036</v>
      </c>
      <c r="CG64" s="720">
        <v>0</v>
      </c>
      <c r="CH64" s="720">
        <v>0</v>
      </c>
      <c r="CI64" s="720">
        <f t="shared" si="0"/>
        <v>163467.17000000016</v>
      </c>
      <c r="CJ64" s="720">
        <v>201638.31</v>
      </c>
      <c r="CK64" s="720">
        <v>0</v>
      </c>
      <c r="CL64" s="720">
        <v>0</v>
      </c>
      <c r="CM64" s="720">
        <v>201638.31</v>
      </c>
      <c r="CN64" s="720">
        <v>0</v>
      </c>
      <c r="CO64" s="720">
        <v>0</v>
      </c>
      <c r="CP64" s="720">
        <v>0</v>
      </c>
      <c r="CQ64" s="720">
        <v>0</v>
      </c>
      <c r="CR64" s="720">
        <v>-40909.980000000003</v>
      </c>
      <c r="CS64" s="720">
        <v>160728.32999999999</v>
      </c>
      <c r="CT64" s="720">
        <v>0</v>
      </c>
      <c r="CU64" s="720">
        <v>0</v>
      </c>
      <c r="CV64" s="720">
        <v>0</v>
      </c>
      <c r="CW64" s="720">
        <v>0</v>
      </c>
      <c r="CX64" s="720"/>
      <c r="CY64" s="720"/>
      <c r="CZ64" s="720"/>
      <c r="DA64" s="720">
        <v>-1000</v>
      </c>
      <c r="DB64" s="720">
        <v>-1000</v>
      </c>
      <c r="DC64" s="720">
        <v>0</v>
      </c>
      <c r="DD64" s="720">
        <v>4405.09</v>
      </c>
      <c r="DE64" s="720">
        <v>0</v>
      </c>
      <c r="DF64" s="720">
        <v>0</v>
      </c>
      <c r="DG64" s="720">
        <v>-666.25</v>
      </c>
      <c r="DH64" s="720">
        <v>0</v>
      </c>
      <c r="DI64" s="720">
        <v>0</v>
      </c>
      <c r="DJ64" s="720">
        <v>0</v>
      </c>
      <c r="DK64" s="720">
        <v>3738.84</v>
      </c>
      <c r="DL64" s="720">
        <v>0</v>
      </c>
      <c r="DM64" s="720">
        <v>0</v>
      </c>
      <c r="DN64" s="720">
        <v>0</v>
      </c>
      <c r="DO64" s="720">
        <v>0</v>
      </c>
      <c r="DP64" s="720">
        <v>0</v>
      </c>
      <c r="DQ64" s="721">
        <v>0</v>
      </c>
      <c r="DR64" s="722">
        <v>611978.80999999994</v>
      </c>
      <c r="DS64" s="723">
        <v>179183.34000000008</v>
      </c>
      <c r="DT64" s="722">
        <v>0</v>
      </c>
      <c r="DU64" s="722">
        <v>13896.38</v>
      </c>
      <c r="DV64" s="722">
        <v>41500</v>
      </c>
      <c r="DW64" s="722">
        <v>0</v>
      </c>
    </row>
    <row r="65" spans="1:127" s="104" customFormat="1">
      <c r="A65" s="717">
        <v>2079</v>
      </c>
      <c r="B65" s="718" t="s">
        <v>499</v>
      </c>
      <c r="C65" s="717">
        <v>2079</v>
      </c>
      <c r="D65" s="719" t="s">
        <v>6470</v>
      </c>
      <c r="E65" s="719" t="s">
        <v>341</v>
      </c>
      <c r="F65" s="719" t="s">
        <v>6</v>
      </c>
      <c r="G65" s="719" t="s">
        <v>923</v>
      </c>
      <c r="H65" s="720">
        <v>2025759.52</v>
      </c>
      <c r="I65" s="720">
        <v>0</v>
      </c>
      <c r="J65" s="720">
        <v>177959.05</v>
      </c>
      <c r="K65" s="720">
        <v>0</v>
      </c>
      <c r="L65" s="720">
        <v>257520</v>
      </c>
      <c r="M65" s="720">
        <v>3456.93</v>
      </c>
      <c r="N65" s="720">
        <v>0</v>
      </c>
      <c r="O65" s="720">
        <v>0</v>
      </c>
      <c r="P65" s="720">
        <v>28697.479999999996</v>
      </c>
      <c r="Q65" s="720">
        <v>32147.45</v>
      </c>
      <c r="R65" s="720">
        <v>0</v>
      </c>
      <c r="S65" s="720">
        <v>0</v>
      </c>
      <c r="T65" s="720">
        <v>4387.97</v>
      </c>
      <c r="U65" s="720">
        <v>0</v>
      </c>
      <c r="V65" s="720">
        <v>0</v>
      </c>
      <c r="W65" s="720">
        <v>4676.25</v>
      </c>
      <c r="X65" s="720">
        <v>50148</v>
      </c>
      <c r="Y65" s="720">
        <v>2584752.6500000004</v>
      </c>
      <c r="Z65" s="720">
        <v>1028164.7700000011</v>
      </c>
      <c r="AA65" s="720">
        <v>15580.849999999999</v>
      </c>
      <c r="AB65" s="720">
        <v>327153.52</v>
      </c>
      <c r="AC65" s="720">
        <v>27221.120000000461</v>
      </c>
      <c r="AD65" s="720">
        <v>71423.199999999997</v>
      </c>
      <c r="AE65" s="720">
        <v>0</v>
      </c>
      <c r="AF65" s="720">
        <v>132769.65000000002</v>
      </c>
      <c r="AG65" s="720">
        <v>848.46000000001004</v>
      </c>
      <c r="AH65" s="720">
        <v>5715</v>
      </c>
      <c r="AI65" s="720">
        <v>0</v>
      </c>
      <c r="AJ65" s="720">
        <v>0</v>
      </c>
      <c r="AK65" s="720">
        <v>32140.619999999995</v>
      </c>
      <c r="AL65" s="720">
        <v>0</v>
      </c>
      <c r="AM65" s="720">
        <v>5995.88</v>
      </c>
      <c r="AN65" s="720">
        <v>9413.68</v>
      </c>
      <c r="AO65" s="720">
        <v>41599.069999999985</v>
      </c>
      <c r="AP65" s="720">
        <v>23115.16</v>
      </c>
      <c r="AQ65" s="720">
        <v>5318.28</v>
      </c>
      <c r="AR65" s="720">
        <v>77366.7</v>
      </c>
      <c r="AS65" s="720">
        <v>27755.18</v>
      </c>
      <c r="AT65" s="720">
        <v>0</v>
      </c>
      <c r="AU65" s="720">
        <v>44122.170000000006</v>
      </c>
      <c r="AV65" s="720">
        <v>8600</v>
      </c>
      <c r="AW65" s="720">
        <v>5726.3700000000008</v>
      </c>
      <c r="AX65" s="720">
        <v>162354.40000000002</v>
      </c>
      <c r="AY65" s="720">
        <v>200890.60999999996</v>
      </c>
      <c r="AZ65" s="720">
        <v>8624.08</v>
      </c>
      <c r="BA65" s="720">
        <v>208080.60000000006</v>
      </c>
      <c r="BB65" s="720">
        <v>0</v>
      </c>
      <c r="BC65" s="720">
        <v>0</v>
      </c>
      <c r="BD65" s="720">
        <v>0</v>
      </c>
      <c r="BE65" s="720">
        <v>2469979.3700000015</v>
      </c>
      <c r="BF65" s="720">
        <v>-81700.390000000305</v>
      </c>
      <c r="BG65" s="720">
        <v>114773.27999999886</v>
      </c>
      <c r="BH65" s="720">
        <v>33072.889999998559</v>
      </c>
      <c r="BI65" s="720">
        <v>8038.75</v>
      </c>
      <c r="BJ65" s="720">
        <v>0</v>
      </c>
      <c r="BK65" s="720">
        <v>0</v>
      </c>
      <c r="BL65" s="720">
        <v>8038.75</v>
      </c>
      <c r="BM65" s="720">
        <v>0</v>
      </c>
      <c r="BN65" s="720">
        <v>0</v>
      </c>
      <c r="BO65" s="720">
        <v>0</v>
      </c>
      <c r="BP65" s="720">
        <v>4527</v>
      </c>
      <c r="BQ65" s="720">
        <v>4527</v>
      </c>
      <c r="BR65" s="720">
        <v>22961.439999999999</v>
      </c>
      <c r="BS65" s="720">
        <v>3511.75</v>
      </c>
      <c r="BT65" s="720">
        <v>26473.19</v>
      </c>
      <c r="BU65" s="720">
        <v>0</v>
      </c>
      <c r="BV65" s="720">
        <v>0</v>
      </c>
      <c r="BW65" s="720">
        <v>0</v>
      </c>
      <c r="BX65" s="720">
        <v>0</v>
      </c>
      <c r="BY65" s="720">
        <v>0</v>
      </c>
      <c r="BZ65" s="720">
        <v>0</v>
      </c>
      <c r="CA65" s="720">
        <v>0</v>
      </c>
      <c r="CB65" s="720">
        <v>0</v>
      </c>
      <c r="CC65" s="720">
        <v>0</v>
      </c>
      <c r="CD65" s="720">
        <v>114467.42</v>
      </c>
      <c r="CE65" s="720">
        <v>0</v>
      </c>
      <c r="CF65" s="720">
        <v>26473.19</v>
      </c>
      <c r="CG65" s="720">
        <v>0</v>
      </c>
      <c r="CH65" s="720">
        <v>0</v>
      </c>
      <c r="CI65" s="720">
        <f t="shared" si="0"/>
        <v>140940.60999999999</v>
      </c>
      <c r="CJ65" s="720">
        <v>6286.23</v>
      </c>
      <c r="CK65" s="720">
        <v>233.8</v>
      </c>
      <c r="CL65" s="720">
        <v>96.3</v>
      </c>
      <c r="CM65" s="720">
        <v>6148.73</v>
      </c>
      <c r="CN65" s="720">
        <v>0</v>
      </c>
      <c r="CO65" s="720">
        <v>0</v>
      </c>
      <c r="CP65" s="720">
        <v>0</v>
      </c>
      <c r="CQ65" s="720">
        <v>0</v>
      </c>
      <c r="CR65" s="720">
        <v>-4745</v>
      </c>
      <c r="CS65" s="720">
        <v>1403.7299999999996</v>
      </c>
      <c r="CT65" s="720">
        <v>0</v>
      </c>
      <c r="CU65" s="720">
        <v>0</v>
      </c>
      <c r="CV65" s="720">
        <v>0</v>
      </c>
      <c r="CW65" s="720">
        <v>0</v>
      </c>
      <c r="CX65" s="720"/>
      <c r="CY65" s="720"/>
      <c r="CZ65" s="720"/>
      <c r="DA65" s="720">
        <v>169418.01999999836</v>
      </c>
      <c r="DB65" s="720">
        <v>169418.01999999836</v>
      </c>
      <c r="DC65" s="720">
        <v>0</v>
      </c>
      <c r="DD65" s="720">
        <v>38.770000000000003</v>
      </c>
      <c r="DE65" s="720">
        <v>0</v>
      </c>
      <c r="DF65" s="720">
        <v>0</v>
      </c>
      <c r="DG65" s="720">
        <v>-28516.18</v>
      </c>
      <c r="DH65" s="720">
        <v>-81394.53</v>
      </c>
      <c r="DI65" s="720">
        <v>0</v>
      </c>
      <c r="DJ65" s="720">
        <v>0</v>
      </c>
      <c r="DK65" s="720">
        <f>SUM(DC65:DJ65)</f>
        <v>-109871.94</v>
      </c>
      <c r="DL65" s="720">
        <v>0</v>
      </c>
      <c r="DM65" s="720">
        <v>0</v>
      </c>
      <c r="DN65" s="720">
        <v>0</v>
      </c>
      <c r="DO65" s="720">
        <v>0</v>
      </c>
      <c r="DP65" s="720">
        <v>0</v>
      </c>
      <c r="DQ65" s="721">
        <v>1.6298145055770874E-9</v>
      </c>
      <c r="DR65" s="722">
        <v>1603161.5700000017</v>
      </c>
      <c r="DS65" s="723">
        <v>866817.79999999981</v>
      </c>
      <c r="DT65" s="722">
        <v>200890.60999999996</v>
      </c>
      <c r="DU65" s="722">
        <v>65232.899999999994</v>
      </c>
      <c r="DV65" s="722">
        <v>0</v>
      </c>
      <c r="DW65" s="722">
        <v>0</v>
      </c>
    </row>
    <row r="66" spans="1:127" s="104" customFormat="1">
      <c r="A66" s="717">
        <v>2081</v>
      </c>
      <c r="B66" s="718" t="s">
        <v>442</v>
      </c>
      <c r="C66" s="717">
        <v>2081</v>
      </c>
      <c r="D66" s="719" t="s">
        <v>6470</v>
      </c>
      <c r="E66" s="719" t="s">
        <v>341</v>
      </c>
      <c r="F66" s="719" t="s">
        <v>6</v>
      </c>
      <c r="G66" s="719" t="s">
        <v>921</v>
      </c>
      <c r="H66" s="720">
        <v>2167302.9300000002</v>
      </c>
      <c r="I66" s="720">
        <v>0</v>
      </c>
      <c r="J66" s="720">
        <v>88193.45</v>
      </c>
      <c r="K66" s="720">
        <v>0</v>
      </c>
      <c r="L66" s="720">
        <v>223400</v>
      </c>
      <c r="M66" s="720">
        <v>856.93</v>
      </c>
      <c r="N66" s="720">
        <v>0</v>
      </c>
      <c r="O66" s="720">
        <v>0</v>
      </c>
      <c r="P66" s="720">
        <v>107193.86999999998</v>
      </c>
      <c r="Q66" s="720">
        <v>10312.399999999998</v>
      </c>
      <c r="R66" s="720">
        <v>0</v>
      </c>
      <c r="S66" s="720">
        <v>0</v>
      </c>
      <c r="T66" s="720">
        <v>12725.400000000001</v>
      </c>
      <c r="U66" s="720">
        <v>0</v>
      </c>
      <c r="V66" s="720">
        <v>0</v>
      </c>
      <c r="W66" s="720">
        <v>12369.25</v>
      </c>
      <c r="X66" s="720">
        <v>73173</v>
      </c>
      <c r="Y66" s="720">
        <v>2695527.2300000004</v>
      </c>
      <c r="Z66" s="720">
        <v>1172834.3199999989</v>
      </c>
      <c r="AA66" s="720">
        <v>0</v>
      </c>
      <c r="AB66" s="720">
        <v>318067.96999999997</v>
      </c>
      <c r="AC66" s="720">
        <v>39928.349999999627</v>
      </c>
      <c r="AD66" s="720">
        <v>171155.81</v>
      </c>
      <c r="AE66" s="720">
        <v>0</v>
      </c>
      <c r="AF66" s="720">
        <v>92207.989999999641</v>
      </c>
      <c r="AG66" s="720">
        <v>6963.1400000000031</v>
      </c>
      <c r="AH66" s="720">
        <v>1255</v>
      </c>
      <c r="AI66" s="720">
        <v>0</v>
      </c>
      <c r="AJ66" s="720">
        <v>0</v>
      </c>
      <c r="AK66" s="720">
        <v>6341.04</v>
      </c>
      <c r="AL66" s="720">
        <v>7444.21</v>
      </c>
      <c r="AM66" s="720">
        <v>41067.61</v>
      </c>
      <c r="AN66" s="720">
        <v>12349.39</v>
      </c>
      <c r="AO66" s="720">
        <v>24560.7</v>
      </c>
      <c r="AP66" s="720">
        <v>41339.75</v>
      </c>
      <c r="AQ66" s="720">
        <v>6880.45</v>
      </c>
      <c r="AR66" s="720">
        <v>156226.62000000005</v>
      </c>
      <c r="AS66" s="720">
        <v>10690.41</v>
      </c>
      <c r="AT66" s="720">
        <v>0</v>
      </c>
      <c r="AU66" s="720">
        <v>17666.52999999997</v>
      </c>
      <c r="AV66" s="720">
        <v>9471</v>
      </c>
      <c r="AW66" s="720">
        <v>4715</v>
      </c>
      <c r="AX66" s="720">
        <v>173546.37</v>
      </c>
      <c r="AY66" s="720">
        <v>230145.16999999998</v>
      </c>
      <c r="AZ66" s="720">
        <v>10479.26</v>
      </c>
      <c r="BA66" s="720">
        <v>215347.23</v>
      </c>
      <c r="BB66" s="720">
        <v>0</v>
      </c>
      <c r="BC66" s="720">
        <v>0</v>
      </c>
      <c r="BD66" s="720">
        <v>0</v>
      </c>
      <c r="BE66" s="720">
        <v>2770683.3199999975</v>
      </c>
      <c r="BF66" s="720">
        <v>128567.02000000005</v>
      </c>
      <c r="BG66" s="720">
        <v>-75156.089999997057</v>
      </c>
      <c r="BH66" s="720">
        <v>53410.930000002991</v>
      </c>
      <c r="BI66" s="720">
        <v>8754.25</v>
      </c>
      <c r="BJ66" s="720">
        <v>0</v>
      </c>
      <c r="BK66" s="720">
        <v>0</v>
      </c>
      <c r="BL66" s="720">
        <v>8754.25</v>
      </c>
      <c r="BM66" s="720">
        <v>0</v>
      </c>
      <c r="BN66" s="720">
        <v>16077.139999999998</v>
      </c>
      <c r="BO66" s="720">
        <v>0</v>
      </c>
      <c r="BP66" s="720">
        <v>3584</v>
      </c>
      <c r="BQ66" s="720">
        <v>19661.14</v>
      </c>
      <c r="BR66" s="720">
        <v>50918.68</v>
      </c>
      <c r="BS66" s="720">
        <v>-10906.89</v>
      </c>
      <c r="BT66" s="720">
        <v>40011.79</v>
      </c>
      <c r="BU66" s="720">
        <v>0</v>
      </c>
      <c r="BV66" s="720">
        <v>0</v>
      </c>
      <c r="BW66" s="720">
        <v>0</v>
      </c>
      <c r="BX66" s="720">
        <v>0</v>
      </c>
      <c r="BY66" s="720">
        <v>0</v>
      </c>
      <c r="BZ66" s="720">
        <v>0</v>
      </c>
      <c r="CA66" s="720">
        <v>0</v>
      </c>
      <c r="CB66" s="720">
        <v>0</v>
      </c>
      <c r="CC66" s="720">
        <v>0</v>
      </c>
      <c r="CD66" s="720">
        <v>53410.930000002991</v>
      </c>
      <c r="CE66" s="720">
        <v>0</v>
      </c>
      <c r="CF66" s="720">
        <v>40011.79</v>
      </c>
      <c r="CG66" s="720">
        <v>0</v>
      </c>
      <c r="CH66" s="720">
        <v>0</v>
      </c>
      <c r="CI66" s="720">
        <f t="shared" si="0"/>
        <v>93422.720000002999</v>
      </c>
      <c r="CJ66" s="720">
        <v>363161.46</v>
      </c>
      <c r="CK66" s="720">
        <v>2243.88</v>
      </c>
      <c r="CL66" s="720">
        <v>401.88</v>
      </c>
      <c r="CM66" s="720">
        <v>361319.46</v>
      </c>
      <c r="CN66" s="720">
        <v>0</v>
      </c>
      <c r="CO66" s="720">
        <v>0</v>
      </c>
      <c r="CP66" s="720">
        <v>13126.97</v>
      </c>
      <c r="CQ66" s="720">
        <v>0</v>
      </c>
      <c r="CR66" s="720">
        <v>-223938.19</v>
      </c>
      <c r="CS66" s="720">
        <v>150508.24</v>
      </c>
      <c r="CT66" s="720">
        <v>0</v>
      </c>
      <c r="CU66" s="720">
        <v>0</v>
      </c>
      <c r="CV66" s="720">
        <v>0</v>
      </c>
      <c r="CW66" s="720">
        <v>0</v>
      </c>
      <c r="CX66" s="720"/>
      <c r="CY66" s="720"/>
      <c r="CZ66" s="720"/>
      <c r="DA66" s="720">
        <v>0</v>
      </c>
      <c r="DB66" s="720">
        <v>0</v>
      </c>
      <c r="DC66" s="720">
        <v>0</v>
      </c>
      <c r="DD66" s="720">
        <v>3685.2</v>
      </c>
      <c r="DE66" s="720">
        <v>0</v>
      </c>
      <c r="DF66" s="720">
        <v>0</v>
      </c>
      <c r="DG66" s="720">
        <v>-19522.47</v>
      </c>
      <c r="DH66" s="720">
        <v>-41248.25</v>
      </c>
      <c r="DI66" s="720">
        <v>0</v>
      </c>
      <c r="DJ66" s="720">
        <v>0</v>
      </c>
      <c r="DK66" s="720">
        <v>-57085.520000000004</v>
      </c>
      <c r="DL66" s="720">
        <v>0</v>
      </c>
      <c r="DM66" s="720">
        <v>0</v>
      </c>
      <c r="DN66" s="720">
        <v>0</v>
      </c>
      <c r="DO66" s="720">
        <v>0</v>
      </c>
      <c r="DP66" s="720">
        <v>0</v>
      </c>
      <c r="DQ66" s="721">
        <v>0</v>
      </c>
      <c r="DR66" s="722">
        <v>1801157.579999998</v>
      </c>
      <c r="DS66" s="723">
        <v>969525.73999999953</v>
      </c>
      <c r="DT66" s="722">
        <v>230145.16999999998</v>
      </c>
      <c r="DU66" s="722">
        <v>130231.66999999998</v>
      </c>
      <c r="DV66" s="722">
        <v>0</v>
      </c>
      <c r="DW66" s="722">
        <v>0</v>
      </c>
    </row>
    <row r="67" spans="1:127" s="104" customFormat="1">
      <c r="A67" s="717">
        <v>2296</v>
      </c>
      <c r="B67" s="718" t="s">
        <v>386</v>
      </c>
      <c r="C67" s="717">
        <v>2296</v>
      </c>
      <c r="D67" s="719" t="s">
        <v>6470</v>
      </c>
      <c r="E67" s="719" t="s">
        <v>341</v>
      </c>
      <c r="F67" s="719" t="s">
        <v>6</v>
      </c>
      <c r="G67" s="719" t="s">
        <v>922</v>
      </c>
      <c r="H67" s="720">
        <v>1718445.75</v>
      </c>
      <c r="I67" s="720">
        <v>0</v>
      </c>
      <c r="J67" s="720">
        <v>63863.45</v>
      </c>
      <c r="K67" s="720">
        <v>0</v>
      </c>
      <c r="L67" s="720">
        <v>177130</v>
      </c>
      <c r="M67" s="720">
        <v>800</v>
      </c>
      <c r="N67" s="720">
        <v>0</v>
      </c>
      <c r="O67" s="720">
        <v>41669.03</v>
      </c>
      <c r="P67" s="720">
        <v>0</v>
      </c>
      <c r="Q67" s="720">
        <v>0</v>
      </c>
      <c r="R67" s="720">
        <v>0</v>
      </c>
      <c r="S67" s="720">
        <v>0</v>
      </c>
      <c r="T67" s="720">
        <v>19727.509999999998</v>
      </c>
      <c r="U67" s="720">
        <v>0</v>
      </c>
      <c r="V67" s="720">
        <v>0</v>
      </c>
      <c r="W67" s="720">
        <v>7455.63</v>
      </c>
      <c r="X67" s="720">
        <v>42933</v>
      </c>
      <c r="Y67" s="720">
        <v>2072024.3699999999</v>
      </c>
      <c r="Z67" s="720">
        <v>988873.91</v>
      </c>
      <c r="AA67" s="720">
        <v>0</v>
      </c>
      <c r="AB67" s="720">
        <v>172639.8</v>
      </c>
      <c r="AC67" s="720">
        <v>72871.179999999993</v>
      </c>
      <c r="AD67" s="720">
        <v>103267.66</v>
      </c>
      <c r="AE67" s="720">
        <v>7380.97</v>
      </c>
      <c r="AF67" s="720">
        <v>56332.84</v>
      </c>
      <c r="AG67" s="720">
        <v>6726.28</v>
      </c>
      <c r="AH67" s="720">
        <v>3257.6</v>
      </c>
      <c r="AI67" s="720">
        <v>0</v>
      </c>
      <c r="AJ67" s="720">
        <v>0</v>
      </c>
      <c r="AK67" s="720">
        <v>72236.63</v>
      </c>
      <c r="AL67" s="720">
        <v>2246.25</v>
      </c>
      <c r="AM67" s="720">
        <v>1564.26</v>
      </c>
      <c r="AN67" s="720">
        <v>7471.35</v>
      </c>
      <c r="AO67" s="720">
        <v>27722.6</v>
      </c>
      <c r="AP67" s="720">
        <v>31269.81</v>
      </c>
      <c r="AQ67" s="720">
        <v>19836.21</v>
      </c>
      <c r="AR67" s="720">
        <v>62521.01</v>
      </c>
      <c r="AS67" s="720">
        <v>8186.86</v>
      </c>
      <c r="AT67" s="720">
        <v>0</v>
      </c>
      <c r="AU67" s="720">
        <v>6552.09</v>
      </c>
      <c r="AV67" s="720">
        <v>5377.5</v>
      </c>
      <c r="AW67" s="720">
        <v>0</v>
      </c>
      <c r="AX67" s="720">
        <v>61163.47</v>
      </c>
      <c r="AY67" s="720">
        <v>163766.15</v>
      </c>
      <c r="AZ67" s="720">
        <v>16137.990000000002</v>
      </c>
      <c r="BA67" s="720">
        <v>98854.36</v>
      </c>
      <c r="BB67" s="720">
        <v>0</v>
      </c>
      <c r="BC67" s="720">
        <v>0</v>
      </c>
      <c r="BD67" s="720">
        <v>0</v>
      </c>
      <c r="BE67" s="720">
        <v>1996256.7800000005</v>
      </c>
      <c r="BF67" s="720">
        <v>238822.42999999991</v>
      </c>
      <c r="BG67" s="720">
        <v>75767.589999999385</v>
      </c>
      <c r="BH67" s="720">
        <v>314590.01999999932</v>
      </c>
      <c r="BI67" s="720">
        <v>7403.13</v>
      </c>
      <c r="BJ67" s="720">
        <v>0</v>
      </c>
      <c r="BK67" s="720">
        <v>0</v>
      </c>
      <c r="BL67" s="720">
        <v>7403.13</v>
      </c>
      <c r="BM67" s="720">
        <v>0</v>
      </c>
      <c r="BN67" s="720">
        <v>4990</v>
      </c>
      <c r="BO67" s="720">
        <v>0</v>
      </c>
      <c r="BP67" s="720">
        <v>0</v>
      </c>
      <c r="BQ67" s="720">
        <v>4990</v>
      </c>
      <c r="BR67" s="720">
        <v>18214.11</v>
      </c>
      <c r="BS67" s="720">
        <v>2413.13</v>
      </c>
      <c r="BT67" s="720">
        <v>20627.240000000002</v>
      </c>
      <c r="BU67" s="720">
        <v>0</v>
      </c>
      <c r="BV67" s="720">
        <v>0</v>
      </c>
      <c r="BW67" s="720">
        <v>0</v>
      </c>
      <c r="BX67" s="720">
        <v>0</v>
      </c>
      <c r="BY67" s="720">
        <v>0</v>
      </c>
      <c r="BZ67" s="720">
        <v>0</v>
      </c>
      <c r="CA67" s="720">
        <v>0</v>
      </c>
      <c r="CB67" s="720">
        <v>0</v>
      </c>
      <c r="CC67" s="720">
        <v>0</v>
      </c>
      <c r="CD67" s="720">
        <v>314590.01999999932</v>
      </c>
      <c r="CE67" s="720">
        <v>0</v>
      </c>
      <c r="CF67" s="720">
        <v>20627.240000000002</v>
      </c>
      <c r="CG67" s="720">
        <v>0</v>
      </c>
      <c r="CH67" s="720">
        <v>0</v>
      </c>
      <c r="CI67" s="720">
        <f t="shared" si="0"/>
        <v>335217.25999999931</v>
      </c>
      <c r="CJ67" s="720">
        <v>453549.5</v>
      </c>
      <c r="CK67" s="720">
        <v>136388.35999999999</v>
      </c>
      <c r="CL67" s="720">
        <v>0</v>
      </c>
      <c r="CM67" s="720">
        <v>317161.14</v>
      </c>
      <c r="CN67" s="720">
        <v>0</v>
      </c>
      <c r="CO67" s="720">
        <v>0</v>
      </c>
      <c r="CP67" s="720">
        <v>14483.179999999998</v>
      </c>
      <c r="CQ67" s="720">
        <v>-8325.9</v>
      </c>
      <c r="CR67" s="720">
        <v>33340.5</v>
      </c>
      <c r="CS67" s="720">
        <v>356658.92</v>
      </c>
      <c r="CT67" s="720">
        <v>0</v>
      </c>
      <c r="CU67" s="720">
        <v>0</v>
      </c>
      <c r="CV67" s="720">
        <v>0</v>
      </c>
      <c r="CW67" s="720">
        <v>0</v>
      </c>
      <c r="CX67" s="720"/>
      <c r="CY67" s="720"/>
      <c r="CZ67" s="720"/>
      <c r="DA67" s="720">
        <v>0</v>
      </c>
      <c r="DB67" s="720">
        <v>0</v>
      </c>
      <c r="DC67" s="720">
        <v>0</v>
      </c>
      <c r="DD67" s="720">
        <v>0</v>
      </c>
      <c r="DE67" s="720">
        <v>0</v>
      </c>
      <c r="DF67" s="720">
        <v>0</v>
      </c>
      <c r="DG67" s="720">
        <v>-21441.46</v>
      </c>
      <c r="DH67" s="720">
        <v>0</v>
      </c>
      <c r="DI67" s="720">
        <v>0</v>
      </c>
      <c r="DJ67" s="720">
        <v>0</v>
      </c>
      <c r="DK67" s="720">
        <v>-21441.46</v>
      </c>
      <c r="DL67" s="720">
        <v>0</v>
      </c>
      <c r="DM67" s="720">
        <v>0</v>
      </c>
      <c r="DN67" s="720">
        <v>0</v>
      </c>
      <c r="DO67" s="720">
        <v>0</v>
      </c>
      <c r="DP67" s="720">
        <v>0</v>
      </c>
      <c r="DQ67" s="721">
        <v>-0.19999999995343387</v>
      </c>
      <c r="DR67" s="722">
        <v>1408092.64</v>
      </c>
      <c r="DS67" s="723">
        <v>588164.1400000006</v>
      </c>
      <c r="DT67" s="722">
        <v>163766.15</v>
      </c>
      <c r="DU67" s="722">
        <v>61396.539999999994</v>
      </c>
      <c r="DV67" s="722">
        <v>0</v>
      </c>
      <c r="DW67" s="722">
        <v>0</v>
      </c>
    </row>
    <row r="68" spans="1:127" s="104" customFormat="1">
      <c r="A68" s="717">
        <v>1015</v>
      </c>
      <c r="B68" s="718" t="s">
        <v>500</v>
      </c>
      <c r="C68" s="717">
        <v>1015</v>
      </c>
      <c r="D68" s="719" t="s">
        <v>6470</v>
      </c>
      <c r="E68" s="719" t="s">
        <v>786</v>
      </c>
      <c r="F68" s="719" t="s">
        <v>6</v>
      </c>
      <c r="G68" s="719" t="s">
        <v>921</v>
      </c>
      <c r="H68" s="720">
        <v>757253.73</v>
      </c>
      <c r="I68" s="720">
        <v>0</v>
      </c>
      <c r="J68" s="720">
        <v>31748.560000000001</v>
      </c>
      <c r="K68" s="720">
        <v>0</v>
      </c>
      <c r="L68" s="720">
        <v>0</v>
      </c>
      <c r="M68" s="720">
        <v>500</v>
      </c>
      <c r="N68" s="720">
        <v>0</v>
      </c>
      <c r="O68" s="720">
        <v>0</v>
      </c>
      <c r="P68" s="720">
        <v>52228</v>
      </c>
      <c r="Q68" s="720">
        <v>0</v>
      </c>
      <c r="R68" s="720">
        <v>0</v>
      </c>
      <c r="S68" s="720">
        <v>0</v>
      </c>
      <c r="T68" s="720">
        <v>36125.370000000003</v>
      </c>
      <c r="U68" s="720">
        <v>47413.35</v>
      </c>
      <c r="V68" s="720">
        <v>0</v>
      </c>
      <c r="W68" s="720">
        <v>0</v>
      </c>
      <c r="X68" s="720">
        <v>-1087</v>
      </c>
      <c r="Y68" s="720">
        <v>924182.01</v>
      </c>
      <c r="Z68" s="720">
        <v>251515.69000000012</v>
      </c>
      <c r="AA68" s="720">
        <v>0</v>
      </c>
      <c r="AB68" s="720">
        <v>377365.54</v>
      </c>
      <c r="AC68" s="720">
        <v>32735.470000000059</v>
      </c>
      <c r="AD68" s="720">
        <v>40374.660000000003</v>
      </c>
      <c r="AE68" s="720">
        <v>0</v>
      </c>
      <c r="AF68" s="720">
        <v>9481.3700000001809</v>
      </c>
      <c r="AG68" s="720">
        <v>349.99999999999818</v>
      </c>
      <c r="AH68" s="720">
        <v>5910.83</v>
      </c>
      <c r="AI68" s="720">
        <v>0</v>
      </c>
      <c r="AJ68" s="720">
        <v>3291.75</v>
      </c>
      <c r="AK68" s="720">
        <v>39684.78</v>
      </c>
      <c r="AL68" s="720">
        <v>0</v>
      </c>
      <c r="AM68" s="720">
        <v>151</v>
      </c>
      <c r="AN68" s="720">
        <v>1781.78</v>
      </c>
      <c r="AO68" s="720">
        <v>9493.1400000000012</v>
      </c>
      <c r="AP68" s="720">
        <v>0</v>
      </c>
      <c r="AQ68" s="720">
        <v>1905.1100000000001</v>
      </c>
      <c r="AR68" s="720">
        <v>29712.69000000001</v>
      </c>
      <c r="AS68" s="720">
        <v>158.75</v>
      </c>
      <c r="AT68" s="720">
        <v>0</v>
      </c>
      <c r="AU68" s="720">
        <v>7176.4799999999959</v>
      </c>
      <c r="AV68" s="720">
        <v>3291.75</v>
      </c>
      <c r="AW68" s="720">
        <v>0</v>
      </c>
      <c r="AX68" s="720">
        <v>0</v>
      </c>
      <c r="AY68" s="720">
        <v>326.79999999997381</v>
      </c>
      <c r="AZ68" s="720">
        <v>0</v>
      </c>
      <c r="BA68" s="720">
        <v>0</v>
      </c>
      <c r="BB68" s="720">
        <v>53795.8</v>
      </c>
      <c r="BC68" s="720">
        <v>0</v>
      </c>
      <c r="BD68" s="720">
        <v>0</v>
      </c>
      <c r="BE68" s="720">
        <v>868503.39000000048</v>
      </c>
      <c r="BF68" s="720">
        <v>159353.10000000009</v>
      </c>
      <c r="BG68" s="720">
        <v>55678.61999999953</v>
      </c>
      <c r="BH68" s="720">
        <v>215031.71999999962</v>
      </c>
      <c r="BI68" s="720">
        <v>4951.75</v>
      </c>
      <c r="BJ68" s="720">
        <v>0</v>
      </c>
      <c r="BK68" s="720">
        <v>0</v>
      </c>
      <c r="BL68" s="720">
        <v>4951.75</v>
      </c>
      <c r="BM68" s="720">
        <v>0</v>
      </c>
      <c r="BN68" s="720">
        <v>4250</v>
      </c>
      <c r="BO68" s="720">
        <v>0</v>
      </c>
      <c r="BP68" s="720">
        <v>0</v>
      </c>
      <c r="BQ68" s="720">
        <v>4250</v>
      </c>
      <c r="BR68" s="720">
        <v>16487.5</v>
      </c>
      <c r="BS68" s="720">
        <v>701.75</v>
      </c>
      <c r="BT68" s="720">
        <v>17189.25</v>
      </c>
      <c r="BU68" s="720">
        <v>0</v>
      </c>
      <c r="BV68" s="720">
        <v>0</v>
      </c>
      <c r="BW68" s="720">
        <v>0</v>
      </c>
      <c r="BX68" s="720">
        <v>0</v>
      </c>
      <c r="BY68" s="720">
        <v>0</v>
      </c>
      <c r="BZ68" s="720">
        <v>0</v>
      </c>
      <c r="CA68" s="720">
        <v>0</v>
      </c>
      <c r="CB68" s="720">
        <v>0</v>
      </c>
      <c r="CC68" s="720">
        <v>0</v>
      </c>
      <c r="CD68" s="720">
        <v>215031.71999999962</v>
      </c>
      <c r="CE68" s="720">
        <v>0</v>
      </c>
      <c r="CF68" s="720">
        <v>17189.25</v>
      </c>
      <c r="CG68" s="720">
        <v>0</v>
      </c>
      <c r="CH68" s="720">
        <v>0</v>
      </c>
      <c r="CI68" s="720">
        <f t="shared" si="0"/>
        <v>232220.96999999962</v>
      </c>
      <c r="CJ68" s="720">
        <v>277308.18</v>
      </c>
      <c r="CK68" s="720">
        <v>50273</v>
      </c>
      <c r="CL68" s="720">
        <v>0</v>
      </c>
      <c r="CM68" s="720">
        <v>227035.18</v>
      </c>
      <c r="CN68" s="720">
        <v>1142.46</v>
      </c>
      <c r="CO68" s="720">
        <v>0</v>
      </c>
      <c r="CP68" s="720">
        <v>893.16</v>
      </c>
      <c r="CQ68" s="720">
        <v>0</v>
      </c>
      <c r="CR68" s="720">
        <v>0</v>
      </c>
      <c r="CS68" s="720">
        <v>229070.8</v>
      </c>
      <c r="CT68" s="720">
        <v>0</v>
      </c>
      <c r="CU68" s="720">
        <v>0</v>
      </c>
      <c r="CV68" s="720">
        <v>0</v>
      </c>
      <c r="CW68" s="720">
        <v>0</v>
      </c>
      <c r="CX68" s="720"/>
      <c r="CY68" s="720"/>
      <c r="CZ68" s="720"/>
      <c r="DA68" s="720">
        <v>0</v>
      </c>
      <c r="DB68" s="720">
        <v>0</v>
      </c>
      <c r="DC68" s="720">
        <v>0</v>
      </c>
      <c r="DD68" s="720">
        <v>4792.3999999999996</v>
      </c>
      <c r="DE68" s="720">
        <v>0</v>
      </c>
      <c r="DF68" s="720">
        <v>0</v>
      </c>
      <c r="DG68" s="720">
        <v>-3430.23</v>
      </c>
      <c r="DH68" s="720">
        <v>1788</v>
      </c>
      <c r="DI68" s="720">
        <v>0</v>
      </c>
      <c r="DJ68" s="720">
        <v>0</v>
      </c>
      <c r="DK68" s="720">
        <v>3150.1699999999996</v>
      </c>
      <c r="DL68" s="720">
        <v>0</v>
      </c>
      <c r="DM68" s="720">
        <v>0</v>
      </c>
      <c r="DN68" s="720">
        <v>0</v>
      </c>
      <c r="DO68" s="720">
        <v>0</v>
      </c>
      <c r="DP68" s="720">
        <v>0</v>
      </c>
      <c r="DQ68" s="721">
        <v>0</v>
      </c>
      <c r="DR68" s="722">
        <v>711822.73000000045</v>
      </c>
      <c r="DS68" s="723">
        <v>156680.66000000003</v>
      </c>
      <c r="DT68" s="722">
        <v>326.79999999997381</v>
      </c>
      <c r="DU68" s="722">
        <v>88353.37</v>
      </c>
      <c r="DV68" s="722">
        <v>47413.35</v>
      </c>
      <c r="DW68" s="722">
        <v>0</v>
      </c>
    </row>
    <row r="69" spans="1:127" s="104" customFormat="1">
      <c r="A69" s="717">
        <v>1022</v>
      </c>
      <c r="B69" s="718" t="s">
        <v>501</v>
      </c>
      <c r="C69" s="717">
        <v>1022</v>
      </c>
      <c r="D69" s="719" t="s">
        <v>6470</v>
      </c>
      <c r="E69" s="719" t="s">
        <v>786</v>
      </c>
      <c r="F69" s="719" t="s">
        <v>6</v>
      </c>
      <c r="G69" s="719" t="s">
        <v>921</v>
      </c>
      <c r="H69" s="720">
        <v>649121.31000000006</v>
      </c>
      <c r="I69" s="720">
        <v>0</v>
      </c>
      <c r="J69" s="720">
        <v>48141.16</v>
      </c>
      <c r="K69" s="720">
        <v>0</v>
      </c>
      <c r="L69" s="720">
        <v>0</v>
      </c>
      <c r="M69" s="720">
        <v>856.93</v>
      </c>
      <c r="N69" s="720">
        <v>0</v>
      </c>
      <c r="O69" s="720">
        <v>0</v>
      </c>
      <c r="P69" s="720">
        <v>6647.33</v>
      </c>
      <c r="Q69" s="720">
        <v>0</v>
      </c>
      <c r="R69" s="720">
        <v>0</v>
      </c>
      <c r="S69" s="720">
        <v>0</v>
      </c>
      <c r="T69" s="720">
        <v>9570.4</v>
      </c>
      <c r="U69" s="720">
        <v>54976</v>
      </c>
      <c r="V69" s="720">
        <v>0</v>
      </c>
      <c r="W69" s="720">
        <v>0</v>
      </c>
      <c r="X69" s="720">
        <v>0</v>
      </c>
      <c r="Y69" s="720">
        <v>769313.13000000012</v>
      </c>
      <c r="Z69" s="720">
        <v>205669.80000000016</v>
      </c>
      <c r="AA69" s="720">
        <v>0</v>
      </c>
      <c r="AB69" s="720">
        <v>83287.16</v>
      </c>
      <c r="AC69" s="720">
        <v>1262</v>
      </c>
      <c r="AD69" s="720">
        <v>3270.66</v>
      </c>
      <c r="AE69" s="720">
        <v>0</v>
      </c>
      <c r="AF69" s="720">
        <v>97463.950000000055</v>
      </c>
      <c r="AG69" s="720">
        <v>967.60999999999785</v>
      </c>
      <c r="AH69" s="720">
        <v>2576</v>
      </c>
      <c r="AI69" s="720">
        <v>0</v>
      </c>
      <c r="AJ69" s="720">
        <v>0</v>
      </c>
      <c r="AK69" s="720">
        <v>16286.51</v>
      </c>
      <c r="AL69" s="720">
        <v>11884.4</v>
      </c>
      <c r="AM69" s="720">
        <v>13377.09</v>
      </c>
      <c r="AN69" s="720">
        <v>1165.6699999999998</v>
      </c>
      <c r="AO69" s="720">
        <v>9282.0300000000007</v>
      </c>
      <c r="AP69" s="720">
        <v>0</v>
      </c>
      <c r="AQ69" s="720">
        <v>17111.52</v>
      </c>
      <c r="AR69" s="720">
        <v>16446.139999999996</v>
      </c>
      <c r="AS69" s="720">
        <v>893.14</v>
      </c>
      <c r="AT69" s="720">
        <v>0</v>
      </c>
      <c r="AU69" s="720">
        <v>4997.6399999999994</v>
      </c>
      <c r="AV69" s="720">
        <v>3291.75</v>
      </c>
      <c r="AW69" s="720">
        <v>0</v>
      </c>
      <c r="AX69" s="720">
        <v>1379.2399999999998</v>
      </c>
      <c r="AY69" s="720">
        <v>80488.549999999988</v>
      </c>
      <c r="AZ69" s="720">
        <v>0</v>
      </c>
      <c r="BA69" s="720">
        <v>82789.929999999993</v>
      </c>
      <c r="BB69" s="720">
        <v>0</v>
      </c>
      <c r="BC69" s="720">
        <v>0</v>
      </c>
      <c r="BD69" s="720">
        <v>0</v>
      </c>
      <c r="BE69" s="720">
        <v>653890.79000000027</v>
      </c>
      <c r="BF69" s="720">
        <v>233684.74</v>
      </c>
      <c r="BG69" s="720">
        <v>115422.33999999985</v>
      </c>
      <c r="BH69" s="720">
        <v>349107.07999999984</v>
      </c>
      <c r="BI69" s="720">
        <v>4627.75</v>
      </c>
      <c r="BJ69" s="720">
        <v>0</v>
      </c>
      <c r="BK69" s="720">
        <v>0</v>
      </c>
      <c r="BL69" s="720">
        <v>4627.75</v>
      </c>
      <c r="BM69" s="720">
        <v>0</v>
      </c>
      <c r="BN69" s="720">
        <v>0</v>
      </c>
      <c r="BO69" s="720">
        <v>0</v>
      </c>
      <c r="BP69" s="720">
        <v>0</v>
      </c>
      <c r="BQ69" s="720">
        <v>0</v>
      </c>
      <c r="BR69" s="720">
        <v>7297.5899999999965</v>
      </c>
      <c r="BS69" s="720">
        <v>4627.75</v>
      </c>
      <c r="BT69" s="720">
        <v>11925.339999999997</v>
      </c>
      <c r="BU69" s="720">
        <v>0</v>
      </c>
      <c r="BV69" s="720">
        <v>0</v>
      </c>
      <c r="BW69" s="720">
        <v>0</v>
      </c>
      <c r="BX69" s="720">
        <v>0</v>
      </c>
      <c r="BY69" s="720">
        <v>0</v>
      </c>
      <c r="BZ69" s="720">
        <v>0</v>
      </c>
      <c r="CA69" s="720">
        <v>0</v>
      </c>
      <c r="CB69" s="720">
        <v>0</v>
      </c>
      <c r="CC69" s="720">
        <v>0</v>
      </c>
      <c r="CD69" s="720">
        <v>349107.07999999984</v>
      </c>
      <c r="CE69" s="720">
        <v>0</v>
      </c>
      <c r="CF69" s="720">
        <v>11925.339999999997</v>
      </c>
      <c r="CG69" s="720">
        <v>0</v>
      </c>
      <c r="CH69" s="720">
        <v>0</v>
      </c>
      <c r="CI69" s="720">
        <f t="shared" si="0"/>
        <v>361032.41999999981</v>
      </c>
      <c r="CJ69" s="720">
        <v>363258.17</v>
      </c>
      <c r="CK69" s="720">
        <v>0</v>
      </c>
      <c r="CL69" s="720">
        <v>0</v>
      </c>
      <c r="CM69" s="720">
        <v>363258.17</v>
      </c>
      <c r="CN69" s="720">
        <v>600</v>
      </c>
      <c r="CO69" s="720">
        <v>0</v>
      </c>
      <c r="CP69" s="720">
        <v>2415.84</v>
      </c>
      <c r="CQ69" s="720">
        <v>0</v>
      </c>
      <c r="CR69" s="720">
        <v>0</v>
      </c>
      <c r="CS69" s="720">
        <v>366274.01</v>
      </c>
      <c r="CT69" s="720">
        <v>0</v>
      </c>
      <c r="CU69" s="720">
        <v>0</v>
      </c>
      <c r="CV69" s="720">
        <v>0</v>
      </c>
      <c r="CW69" s="720">
        <v>0</v>
      </c>
      <c r="CX69" s="720"/>
      <c r="CY69" s="720"/>
      <c r="CZ69" s="720"/>
      <c r="DA69" s="720">
        <v>0</v>
      </c>
      <c r="DB69" s="720">
        <v>0</v>
      </c>
      <c r="DC69" s="720">
        <v>0</v>
      </c>
      <c r="DD69" s="720">
        <v>6647.33</v>
      </c>
      <c r="DE69" s="720">
        <v>0</v>
      </c>
      <c r="DF69" s="720">
        <v>0</v>
      </c>
      <c r="DG69" s="720">
        <v>-11889.31</v>
      </c>
      <c r="DH69" s="720">
        <v>0</v>
      </c>
      <c r="DI69" s="720">
        <v>0</v>
      </c>
      <c r="DJ69" s="720">
        <v>0</v>
      </c>
      <c r="DK69" s="720">
        <v>-5241.9799999999996</v>
      </c>
      <c r="DL69" s="720">
        <v>0</v>
      </c>
      <c r="DM69" s="720">
        <v>0</v>
      </c>
      <c r="DN69" s="720">
        <v>0</v>
      </c>
      <c r="DO69" s="720">
        <v>0</v>
      </c>
      <c r="DP69" s="720">
        <v>0</v>
      </c>
      <c r="DQ69" s="721"/>
      <c r="DR69" s="722">
        <v>391921.18000000023</v>
      </c>
      <c r="DS69" s="723">
        <v>261969.61000000004</v>
      </c>
      <c r="DT69" s="722">
        <v>80488.549999999988</v>
      </c>
      <c r="DU69" s="722">
        <v>16217.73</v>
      </c>
      <c r="DV69" s="722">
        <v>54976</v>
      </c>
      <c r="DW69" s="722">
        <v>0</v>
      </c>
    </row>
    <row r="70" spans="1:127" s="104" customFormat="1">
      <c r="A70" s="717">
        <v>2087</v>
      </c>
      <c r="B70" s="718" t="s">
        <v>502</v>
      </c>
      <c r="C70" s="717">
        <v>2087</v>
      </c>
      <c r="D70" s="719" t="s">
        <v>6470</v>
      </c>
      <c r="E70" s="719" t="s">
        <v>341</v>
      </c>
      <c r="F70" s="719" t="s">
        <v>6</v>
      </c>
      <c r="G70" s="719" t="s">
        <v>921</v>
      </c>
      <c r="H70" s="720">
        <v>2219419.39</v>
      </c>
      <c r="I70" s="720">
        <v>0</v>
      </c>
      <c r="J70" s="720">
        <v>144946.63</v>
      </c>
      <c r="K70" s="720">
        <v>0</v>
      </c>
      <c r="L70" s="720">
        <v>279720</v>
      </c>
      <c r="M70" s="720">
        <v>2600</v>
      </c>
      <c r="N70" s="720">
        <v>0</v>
      </c>
      <c r="O70" s="720">
        <v>0</v>
      </c>
      <c r="P70" s="720">
        <v>51892.259999999995</v>
      </c>
      <c r="Q70" s="720">
        <v>42807.26</v>
      </c>
      <c r="R70" s="720">
        <v>0</v>
      </c>
      <c r="S70" s="720">
        <v>0</v>
      </c>
      <c r="T70" s="720">
        <v>0</v>
      </c>
      <c r="U70" s="720">
        <v>0</v>
      </c>
      <c r="V70" s="720">
        <v>0</v>
      </c>
      <c r="W70" s="720">
        <v>16175.83</v>
      </c>
      <c r="X70" s="720">
        <v>44164</v>
      </c>
      <c r="Y70" s="720">
        <v>2801725.3699999996</v>
      </c>
      <c r="Z70" s="720">
        <v>1121460.5199999968</v>
      </c>
      <c r="AA70" s="720">
        <v>-193.92999999999992</v>
      </c>
      <c r="AB70" s="720">
        <v>559.11999999999978</v>
      </c>
      <c r="AC70" s="720">
        <v>486942.93000000005</v>
      </c>
      <c r="AD70" s="720">
        <v>6.31</v>
      </c>
      <c r="AE70" s="720">
        <v>0</v>
      </c>
      <c r="AF70" s="720">
        <v>393217.04</v>
      </c>
      <c r="AG70" s="720">
        <v>20711.899999999972</v>
      </c>
      <c r="AH70" s="720">
        <v>1159.0500000000002</v>
      </c>
      <c r="AI70" s="720">
        <v>0</v>
      </c>
      <c r="AJ70" s="720">
        <v>0</v>
      </c>
      <c r="AK70" s="720">
        <v>38495.780000000013</v>
      </c>
      <c r="AL70" s="720">
        <v>4652.4400000000005</v>
      </c>
      <c r="AM70" s="720">
        <v>2404.15</v>
      </c>
      <c r="AN70" s="720">
        <v>15671.899999999998</v>
      </c>
      <c r="AO70" s="720">
        <v>35367.840000000004</v>
      </c>
      <c r="AP70" s="720">
        <v>25826.99</v>
      </c>
      <c r="AQ70" s="720">
        <v>8781.880000000001</v>
      </c>
      <c r="AR70" s="720">
        <v>155444.74000000002</v>
      </c>
      <c r="AS70" s="720">
        <v>3589.65</v>
      </c>
      <c r="AT70" s="720">
        <v>0</v>
      </c>
      <c r="AU70" s="720">
        <v>25229.160000000003</v>
      </c>
      <c r="AV70" s="720">
        <v>9471</v>
      </c>
      <c r="AW70" s="720">
        <v>1495</v>
      </c>
      <c r="AX70" s="720">
        <v>149812.95000000001</v>
      </c>
      <c r="AY70" s="720">
        <v>142998.63999999998</v>
      </c>
      <c r="AZ70" s="720">
        <v>9050.27</v>
      </c>
      <c r="BA70" s="720">
        <v>123659.98999999999</v>
      </c>
      <c r="BB70" s="720">
        <v>0</v>
      </c>
      <c r="BC70" s="720">
        <v>0</v>
      </c>
      <c r="BD70" s="720">
        <v>0</v>
      </c>
      <c r="BE70" s="720">
        <v>2775815.3199999975</v>
      </c>
      <c r="BF70" s="720">
        <v>253666.92000000022</v>
      </c>
      <c r="BG70" s="720">
        <v>25910.050000002142</v>
      </c>
      <c r="BH70" s="720">
        <v>279576.97000000236</v>
      </c>
      <c r="BI70" s="720">
        <v>8230</v>
      </c>
      <c r="BJ70" s="720">
        <v>0</v>
      </c>
      <c r="BK70" s="720">
        <v>0</v>
      </c>
      <c r="BL70" s="720">
        <v>8230</v>
      </c>
      <c r="BM70" s="720">
        <v>0</v>
      </c>
      <c r="BN70" s="720">
        <v>5523.18</v>
      </c>
      <c r="BO70" s="720">
        <v>0</v>
      </c>
      <c r="BP70" s="720">
        <v>0</v>
      </c>
      <c r="BQ70" s="720">
        <v>5523.18</v>
      </c>
      <c r="BR70" s="720">
        <v>0</v>
      </c>
      <c r="BS70" s="720">
        <v>2706.8199999999997</v>
      </c>
      <c r="BT70" s="720">
        <v>2706.8199999999997</v>
      </c>
      <c r="BU70" s="720">
        <v>0</v>
      </c>
      <c r="BV70" s="720">
        <v>0</v>
      </c>
      <c r="BW70" s="720">
        <v>0</v>
      </c>
      <c r="BX70" s="720">
        <v>0</v>
      </c>
      <c r="BY70" s="720">
        <v>0</v>
      </c>
      <c r="BZ70" s="720">
        <v>0</v>
      </c>
      <c r="CA70" s="720">
        <v>0</v>
      </c>
      <c r="CB70" s="720">
        <v>0</v>
      </c>
      <c r="CC70" s="720">
        <v>0</v>
      </c>
      <c r="CD70" s="720">
        <v>279576.97000000236</v>
      </c>
      <c r="CE70" s="720">
        <v>0</v>
      </c>
      <c r="CF70" s="720">
        <v>2706.82</v>
      </c>
      <c r="CG70" s="720">
        <v>0</v>
      </c>
      <c r="CH70" s="720">
        <v>0</v>
      </c>
      <c r="CI70" s="720">
        <f t="shared" si="0"/>
        <v>282283.79000000237</v>
      </c>
      <c r="CJ70" s="720">
        <v>725319</v>
      </c>
      <c r="CK70" s="720">
        <v>0</v>
      </c>
      <c r="CL70" s="720">
        <v>0</v>
      </c>
      <c r="CM70" s="720">
        <v>725319</v>
      </c>
      <c r="CN70" s="720">
        <v>0</v>
      </c>
      <c r="CO70" s="720">
        <v>0</v>
      </c>
      <c r="CP70" s="720">
        <v>3635</v>
      </c>
      <c r="CQ70" s="720">
        <v>0</v>
      </c>
      <c r="CR70" s="720">
        <v>-409581.18</v>
      </c>
      <c r="CS70" s="720">
        <v>319372.82</v>
      </c>
      <c r="CT70" s="720">
        <v>0</v>
      </c>
      <c r="CU70" s="720">
        <v>0</v>
      </c>
      <c r="CV70" s="720">
        <v>0</v>
      </c>
      <c r="CW70" s="720">
        <v>0</v>
      </c>
      <c r="CX70" s="720"/>
      <c r="CY70" s="720"/>
      <c r="CZ70" s="720"/>
      <c r="DA70" s="720">
        <v>0</v>
      </c>
      <c r="DB70" s="720">
        <v>0</v>
      </c>
      <c r="DC70" s="720">
        <v>0</v>
      </c>
      <c r="DD70" s="720">
        <v>7545.92</v>
      </c>
      <c r="DE70" s="720">
        <v>0</v>
      </c>
      <c r="DF70" s="720">
        <v>0</v>
      </c>
      <c r="DG70" s="720">
        <v>0</v>
      </c>
      <c r="DH70" s="720">
        <v>-44634.51</v>
      </c>
      <c r="DI70" s="720">
        <v>0</v>
      </c>
      <c r="DJ70" s="720">
        <v>0</v>
      </c>
      <c r="DK70" s="720">
        <v>-37088.590000000004</v>
      </c>
      <c r="DL70" s="720">
        <v>0</v>
      </c>
      <c r="DM70" s="720">
        <v>0</v>
      </c>
      <c r="DN70" s="720">
        <v>0</v>
      </c>
      <c r="DO70" s="720">
        <v>0</v>
      </c>
      <c r="DP70" s="720">
        <v>0</v>
      </c>
      <c r="DQ70" s="721">
        <v>-0.44000000000232831</v>
      </c>
      <c r="DR70" s="722">
        <v>2022703.8899999969</v>
      </c>
      <c r="DS70" s="723">
        <v>753111.43000000063</v>
      </c>
      <c r="DT70" s="722">
        <v>142998.63999999998</v>
      </c>
      <c r="DU70" s="722">
        <v>94699.51999999999</v>
      </c>
      <c r="DV70" s="722">
        <v>0</v>
      </c>
      <c r="DW70" s="722">
        <v>0</v>
      </c>
    </row>
    <row r="71" spans="1:127" s="104" customFormat="1">
      <c r="A71" s="717">
        <v>2466</v>
      </c>
      <c r="B71" s="718" t="s">
        <v>503</v>
      </c>
      <c r="C71" s="717">
        <v>2466</v>
      </c>
      <c r="D71" s="719" t="s">
        <v>6470</v>
      </c>
      <c r="E71" s="719" t="s">
        <v>341</v>
      </c>
      <c r="F71" s="719" t="s">
        <v>6</v>
      </c>
      <c r="G71" s="719" t="s">
        <v>921</v>
      </c>
      <c r="H71" s="720">
        <v>3737307.28</v>
      </c>
      <c r="I71" s="720">
        <v>0</v>
      </c>
      <c r="J71" s="720">
        <v>88352.22</v>
      </c>
      <c r="K71" s="720">
        <v>0</v>
      </c>
      <c r="L71" s="720">
        <v>417300</v>
      </c>
      <c r="M71" s="720">
        <v>13027.72</v>
      </c>
      <c r="N71" s="720">
        <v>0</v>
      </c>
      <c r="O71" s="720">
        <v>0</v>
      </c>
      <c r="P71" s="720">
        <v>59916.990000000005</v>
      </c>
      <c r="Q71" s="720">
        <v>1509.54</v>
      </c>
      <c r="R71" s="720">
        <v>0</v>
      </c>
      <c r="S71" s="720">
        <v>0</v>
      </c>
      <c r="T71" s="720">
        <v>9458.0400000000009</v>
      </c>
      <c r="U71" s="720">
        <v>260</v>
      </c>
      <c r="V71" s="720">
        <v>0</v>
      </c>
      <c r="W71" s="720">
        <v>22809.38</v>
      </c>
      <c r="X71" s="720">
        <v>84343</v>
      </c>
      <c r="Y71" s="720">
        <v>4434284.17</v>
      </c>
      <c r="Z71" s="720">
        <v>1869034.5500000007</v>
      </c>
      <c r="AA71" s="720">
        <v>0</v>
      </c>
      <c r="AB71" s="720">
        <v>373382.39999999997</v>
      </c>
      <c r="AC71" s="720">
        <v>293038.77000000066</v>
      </c>
      <c r="AD71" s="720">
        <v>161586.28</v>
      </c>
      <c r="AE71" s="720">
        <v>91456.07</v>
      </c>
      <c r="AF71" s="720">
        <v>160841.51000000021</v>
      </c>
      <c r="AG71" s="720">
        <v>13327.660000000022</v>
      </c>
      <c r="AH71" s="720">
        <v>289</v>
      </c>
      <c r="AI71" s="720">
        <v>0</v>
      </c>
      <c r="AJ71" s="720">
        <v>0</v>
      </c>
      <c r="AK71" s="720">
        <v>74127.380000000019</v>
      </c>
      <c r="AL71" s="720">
        <v>7750.0499999999993</v>
      </c>
      <c r="AM71" s="720">
        <v>15518.429999999997</v>
      </c>
      <c r="AN71" s="720">
        <v>19708.670000000006</v>
      </c>
      <c r="AO71" s="720">
        <v>102236.13</v>
      </c>
      <c r="AP71" s="720">
        <v>30739.81</v>
      </c>
      <c r="AQ71" s="720">
        <v>50080.3</v>
      </c>
      <c r="AR71" s="720">
        <v>179650.52000000008</v>
      </c>
      <c r="AS71" s="720">
        <v>13692.39</v>
      </c>
      <c r="AT71" s="720">
        <v>0</v>
      </c>
      <c r="AU71" s="720">
        <v>64857.619999999981</v>
      </c>
      <c r="AV71" s="720">
        <v>18745.650000000001</v>
      </c>
      <c r="AW71" s="720">
        <v>0</v>
      </c>
      <c r="AX71" s="720">
        <v>123952.86000000003</v>
      </c>
      <c r="AY71" s="720">
        <v>202923.84000000008</v>
      </c>
      <c r="AZ71" s="720">
        <v>47162.5</v>
      </c>
      <c r="BA71" s="720">
        <v>405716.70999999996</v>
      </c>
      <c r="BB71" s="720">
        <v>0</v>
      </c>
      <c r="BC71" s="720">
        <v>0</v>
      </c>
      <c r="BD71" s="720">
        <v>0</v>
      </c>
      <c r="BE71" s="720">
        <v>4319819.1000000006</v>
      </c>
      <c r="BF71" s="720">
        <v>842018.03000000026</v>
      </c>
      <c r="BG71" s="720">
        <v>114465.06999999937</v>
      </c>
      <c r="BH71" s="720">
        <v>956483.09999999963</v>
      </c>
      <c r="BI71" s="720">
        <v>11402.5</v>
      </c>
      <c r="BJ71" s="720">
        <v>0</v>
      </c>
      <c r="BK71" s="720">
        <v>0</v>
      </c>
      <c r="BL71" s="720">
        <v>11402.5</v>
      </c>
      <c r="BM71" s="720">
        <v>0</v>
      </c>
      <c r="BN71" s="720">
        <v>56612</v>
      </c>
      <c r="BO71" s="720">
        <v>0</v>
      </c>
      <c r="BP71" s="720">
        <v>0</v>
      </c>
      <c r="BQ71" s="720">
        <v>56612</v>
      </c>
      <c r="BR71" s="720">
        <v>58991</v>
      </c>
      <c r="BS71" s="720">
        <v>-45209.5</v>
      </c>
      <c r="BT71" s="720">
        <v>13781.5</v>
      </c>
      <c r="BU71" s="720">
        <v>0</v>
      </c>
      <c r="BV71" s="720">
        <v>0</v>
      </c>
      <c r="BW71" s="720">
        <v>0</v>
      </c>
      <c r="BX71" s="720">
        <v>0</v>
      </c>
      <c r="BY71" s="720">
        <v>0</v>
      </c>
      <c r="BZ71" s="720">
        <v>0</v>
      </c>
      <c r="CA71" s="720">
        <v>0</v>
      </c>
      <c r="CB71" s="720">
        <v>0</v>
      </c>
      <c r="CC71" s="720">
        <v>0</v>
      </c>
      <c r="CD71" s="720">
        <v>956483.09999999963</v>
      </c>
      <c r="CE71" s="720">
        <v>0</v>
      </c>
      <c r="CF71" s="720">
        <v>13781.5</v>
      </c>
      <c r="CG71" s="720">
        <v>0</v>
      </c>
      <c r="CH71" s="720">
        <v>0</v>
      </c>
      <c r="CI71" s="720">
        <f t="shared" si="0"/>
        <v>970264.59999999963</v>
      </c>
      <c r="CJ71" s="720">
        <v>1382428.94</v>
      </c>
      <c r="CK71" s="720">
        <v>78450.350000000006</v>
      </c>
      <c r="CL71" s="720">
        <v>0</v>
      </c>
      <c r="CM71" s="720">
        <v>1303978.5899999999</v>
      </c>
      <c r="CN71" s="720">
        <v>0</v>
      </c>
      <c r="CO71" s="720">
        <v>0</v>
      </c>
      <c r="CP71" s="720">
        <v>21803.25</v>
      </c>
      <c r="CQ71" s="720">
        <v>0</v>
      </c>
      <c r="CR71" s="720">
        <v>-284980.44</v>
      </c>
      <c r="CS71" s="720">
        <v>1040801.3999999999</v>
      </c>
      <c r="CT71" s="720">
        <v>0</v>
      </c>
      <c r="CU71" s="720">
        <v>0</v>
      </c>
      <c r="CV71" s="720">
        <v>0</v>
      </c>
      <c r="CW71" s="720">
        <v>0</v>
      </c>
      <c r="CX71" s="720"/>
      <c r="CY71" s="720"/>
      <c r="CZ71" s="720"/>
      <c r="DA71" s="720">
        <v>0</v>
      </c>
      <c r="DB71" s="720">
        <v>0</v>
      </c>
      <c r="DC71" s="720">
        <v>0</v>
      </c>
      <c r="DD71" s="720">
        <v>26393.14</v>
      </c>
      <c r="DE71" s="720">
        <v>0</v>
      </c>
      <c r="DF71" s="720">
        <v>0</v>
      </c>
      <c r="DG71" s="720">
        <v>-84462.15</v>
      </c>
      <c r="DH71" s="720">
        <v>-12197.13</v>
      </c>
      <c r="DI71" s="720">
        <v>0</v>
      </c>
      <c r="DJ71" s="720">
        <v>0</v>
      </c>
      <c r="DK71" s="720">
        <v>-70266.14</v>
      </c>
      <c r="DL71" s="720">
        <v>0</v>
      </c>
      <c r="DM71" s="720">
        <v>0</v>
      </c>
      <c r="DN71" s="720">
        <v>-270.66000000000003</v>
      </c>
      <c r="DO71" s="720">
        <v>0</v>
      </c>
      <c r="DP71" s="720">
        <v>0</v>
      </c>
      <c r="DQ71" s="721">
        <v>0</v>
      </c>
      <c r="DR71" s="722">
        <v>2962667.2400000012</v>
      </c>
      <c r="DS71" s="723">
        <v>1357151.8599999994</v>
      </c>
      <c r="DT71" s="722">
        <v>202923.84000000008</v>
      </c>
      <c r="DU71" s="722">
        <v>70884.570000000007</v>
      </c>
      <c r="DV71" s="722">
        <v>260</v>
      </c>
      <c r="DW71" s="722">
        <v>-270.66000000000003</v>
      </c>
    </row>
    <row r="72" spans="1:127" s="104" customFormat="1">
      <c r="A72" s="717">
        <v>2091</v>
      </c>
      <c r="B72" s="718" t="s">
        <v>504</v>
      </c>
      <c r="C72" s="717">
        <v>2091</v>
      </c>
      <c r="D72" s="719" t="s">
        <v>6470</v>
      </c>
      <c r="E72" s="719" t="s">
        <v>341</v>
      </c>
      <c r="F72" s="719" t="s">
        <v>6</v>
      </c>
      <c r="G72" s="719" t="s">
        <v>923</v>
      </c>
      <c r="H72" s="720">
        <v>1128540.3999999999</v>
      </c>
      <c r="I72" s="720">
        <v>0</v>
      </c>
      <c r="J72" s="720">
        <v>102537.17</v>
      </c>
      <c r="K72" s="720">
        <v>0</v>
      </c>
      <c r="L72" s="720">
        <v>128690</v>
      </c>
      <c r="M72" s="720">
        <v>2706</v>
      </c>
      <c r="N72" s="720">
        <v>0</v>
      </c>
      <c r="O72" s="720">
        <v>15155</v>
      </c>
      <c r="P72" s="720">
        <v>36357.409999999996</v>
      </c>
      <c r="Q72" s="720">
        <v>1289.92</v>
      </c>
      <c r="R72" s="720">
        <v>0</v>
      </c>
      <c r="S72" s="720">
        <v>0</v>
      </c>
      <c r="T72" s="720">
        <v>12872.26</v>
      </c>
      <c r="U72" s="720">
        <v>3857.0699999999997</v>
      </c>
      <c r="V72" s="720">
        <v>0</v>
      </c>
      <c r="W72" s="720">
        <v>7168.55</v>
      </c>
      <c r="X72" s="720">
        <v>35012</v>
      </c>
      <c r="Y72" s="720">
        <v>1474185.7799999998</v>
      </c>
      <c r="Z72" s="720">
        <v>640779.74999999907</v>
      </c>
      <c r="AA72" s="720">
        <v>1205.2600000000002</v>
      </c>
      <c r="AB72" s="720">
        <v>195.60000000000014</v>
      </c>
      <c r="AC72" s="720">
        <v>328399.58000000025</v>
      </c>
      <c r="AD72" s="720">
        <v>39.989999999999888</v>
      </c>
      <c r="AE72" s="720">
        <v>0</v>
      </c>
      <c r="AF72" s="720">
        <v>370819.13999999937</v>
      </c>
      <c r="AG72" s="720">
        <v>15373.560000000009</v>
      </c>
      <c r="AH72" s="720">
        <v>3337.67</v>
      </c>
      <c r="AI72" s="720">
        <v>0</v>
      </c>
      <c r="AJ72" s="720">
        <v>1084.74</v>
      </c>
      <c r="AK72" s="720">
        <v>51931.020000000004</v>
      </c>
      <c r="AL72" s="720">
        <v>0</v>
      </c>
      <c r="AM72" s="720">
        <v>15865.500000000007</v>
      </c>
      <c r="AN72" s="720">
        <v>9098.92</v>
      </c>
      <c r="AO72" s="720">
        <v>25067.630000000005</v>
      </c>
      <c r="AP72" s="720">
        <v>16916.68</v>
      </c>
      <c r="AQ72" s="720">
        <v>11847.689999999997</v>
      </c>
      <c r="AR72" s="720">
        <v>48973.630000000026</v>
      </c>
      <c r="AS72" s="720">
        <v>346.49</v>
      </c>
      <c r="AT72" s="720">
        <v>0</v>
      </c>
      <c r="AU72" s="720">
        <v>17670.419999999984</v>
      </c>
      <c r="AV72" s="720">
        <v>5139.75</v>
      </c>
      <c r="AW72" s="720">
        <v>4505</v>
      </c>
      <c r="AX72" s="720">
        <v>61620.2</v>
      </c>
      <c r="AY72" s="720">
        <v>64146.03</v>
      </c>
      <c r="AZ72" s="720">
        <v>4462.46</v>
      </c>
      <c r="BA72" s="720">
        <v>147059.66</v>
      </c>
      <c r="BB72" s="720">
        <v>0</v>
      </c>
      <c r="BC72" s="720">
        <v>0</v>
      </c>
      <c r="BD72" s="720">
        <v>0</v>
      </c>
      <c r="BE72" s="720">
        <v>1845886.3699999982</v>
      </c>
      <c r="BF72" s="720">
        <v>-278013.80000000028</v>
      </c>
      <c r="BG72" s="720">
        <v>-371700.58999999845</v>
      </c>
      <c r="BH72" s="720">
        <v>-649714.38999999873</v>
      </c>
      <c r="BI72" s="720">
        <v>6098.13</v>
      </c>
      <c r="BJ72" s="720">
        <v>0</v>
      </c>
      <c r="BK72" s="720">
        <v>0</v>
      </c>
      <c r="BL72" s="720">
        <v>6098.13</v>
      </c>
      <c r="BM72" s="720">
        <v>0</v>
      </c>
      <c r="BN72" s="720">
        <v>0</v>
      </c>
      <c r="BO72" s="720">
        <v>0</v>
      </c>
      <c r="BP72" s="720">
        <v>0</v>
      </c>
      <c r="BQ72" s="720">
        <v>0</v>
      </c>
      <c r="BR72" s="720">
        <v>0</v>
      </c>
      <c r="BS72" s="720">
        <v>6098.13</v>
      </c>
      <c r="BT72" s="720">
        <v>6098.13</v>
      </c>
      <c r="BU72" s="720">
        <v>0</v>
      </c>
      <c r="BV72" s="720">
        <v>0</v>
      </c>
      <c r="BW72" s="720">
        <v>0</v>
      </c>
      <c r="BX72" s="720">
        <v>0</v>
      </c>
      <c r="BY72" s="720">
        <v>0</v>
      </c>
      <c r="BZ72" s="720">
        <v>0</v>
      </c>
      <c r="CA72" s="720">
        <v>0</v>
      </c>
      <c r="CB72" s="720">
        <v>0</v>
      </c>
      <c r="CC72" s="720">
        <v>0</v>
      </c>
      <c r="CD72" s="720">
        <v>-649714.38999999873</v>
      </c>
      <c r="CE72" s="720">
        <v>0</v>
      </c>
      <c r="CF72" s="720">
        <v>6098.13</v>
      </c>
      <c r="CG72" s="720">
        <v>0</v>
      </c>
      <c r="CH72" s="720">
        <v>0</v>
      </c>
      <c r="CI72" s="720">
        <f t="shared" si="0"/>
        <v>-643616.25999999873</v>
      </c>
      <c r="CJ72" s="720">
        <v>0</v>
      </c>
      <c r="CK72" s="720">
        <v>0</v>
      </c>
      <c r="CL72" s="720">
        <v>0</v>
      </c>
      <c r="CM72" s="720">
        <v>0</v>
      </c>
      <c r="CN72" s="720">
        <v>0</v>
      </c>
      <c r="CO72" s="720">
        <v>0</v>
      </c>
      <c r="CP72" s="720">
        <v>0</v>
      </c>
      <c r="CQ72" s="720">
        <v>0</v>
      </c>
      <c r="CR72" s="720">
        <v>0</v>
      </c>
      <c r="CS72" s="720">
        <v>0</v>
      </c>
      <c r="CT72" s="720">
        <v>0</v>
      </c>
      <c r="CU72" s="720">
        <v>0</v>
      </c>
      <c r="CV72" s="720">
        <v>0</v>
      </c>
      <c r="CW72" s="720">
        <v>0</v>
      </c>
      <c r="CX72" s="720"/>
      <c r="CY72" s="720"/>
      <c r="CZ72" s="720"/>
      <c r="DA72" s="720">
        <v>-650507.57999999868</v>
      </c>
      <c r="DB72" s="720">
        <v>-650507.57999999868</v>
      </c>
      <c r="DC72" s="720">
        <v>31000</v>
      </c>
      <c r="DD72" s="720">
        <v>0</v>
      </c>
      <c r="DE72" s="720">
        <v>0</v>
      </c>
      <c r="DF72" s="720">
        <v>0</v>
      </c>
      <c r="DG72" s="720">
        <v>-24108.68</v>
      </c>
      <c r="DH72" s="720">
        <v>0</v>
      </c>
      <c r="DI72" s="720">
        <v>0</v>
      </c>
      <c r="DJ72" s="720">
        <v>0</v>
      </c>
      <c r="DK72" s="720">
        <v>6891.32</v>
      </c>
      <c r="DL72" s="720">
        <v>0</v>
      </c>
      <c r="DM72" s="720">
        <v>0</v>
      </c>
      <c r="DN72" s="720">
        <v>0</v>
      </c>
      <c r="DO72" s="720">
        <v>0</v>
      </c>
      <c r="DP72" s="720">
        <v>0</v>
      </c>
      <c r="DQ72" s="721">
        <v>-1.280568540096283E-9</v>
      </c>
      <c r="DR72" s="722">
        <v>1356812.8799999987</v>
      </c>
      <c r="DS72" s="723">
        <v>489073.48999999953</v>
      </c>
      <c r="DT72" s="722">
        <v>64146.03</v>
      </c>
      <c r="DU72" s="722">
        <v>65674.59</v>
      </c>
      <c r="DV72" s="722">
        <v>3857.0699999999997</v>
      </c>
      <c r="DW72" s="722">
        <v>0</v>
      </c>
    </row>
    <row r="73" spans="1:127" s="104" customFormat="1">
      <c r="A73" s="717">
        <v>2093</v>
      </c>
      <c r="B73" s="718" t="s">
        <v>443</v>
      </c>
      <c r="C73" s="717">
        <v>2093</v>
      </c>
      <c r="D73" s="719" t="s">
        <v>6470</v>
      </c>
      <c r="E73" s="719" t="s">
        <v>341</v>
      </c>
      <c r="F73" s="719" t="s">
        <v>6</v>
      </c>
      <c r="G73" s="719" t="s">
        <v>921</v>
      </c>
      <c r="H73" s="720">
        <v>2049486.62</v>
      </c>
      <c r="I73" s="720">
        <v>0</v>
      </c>
      <c r="J73" s="720">
        <v>99597.5</v>
      </c>
      <c r="K73" s="720">
        <v>0</v>
      </c>
      <c r="L73" s="720">
        <v>114560</v>
      </c>
      <c r="M73" s="720">
        <v>5771.29</v>
      </c>
      <c r="N73" s="720">
        <v>0</v>
      </c>
      <c r="O73" s="720">
        <v>0</v>
      </c>
      <c r="P73" s="720">
        <v>108146.32999999999</v>
      </c>
      <c r="Q73" s="720">
        <v>919.00000000000728</v>
      </c>
      <c r="R73" s="720">
        <v>0</v>
      </c>
      <c r="S73" s="720">
        <v>0</v>
      </c>
      <c r="T73" s="720">
        <v>34895.61</v>
      </c>
      <c r="U73" s="720">
        <v>0</v>
      </c>
      <c r="V73" s="720">
        <v>0</v>
      </c>
      <c r="W73" s="720">
        <v>6295.21</v>
      </c>
      <c r="X73" s="720">
        <v>148416</v>
      </c>
      <c r="Y73" s="720">
        <v>2568087.56</v>
      </c>
      <c r="Z73" s="720">
        <v>840964.75000000012</v>
      </c>
      <c r="AA73" s="720">
        <v>2768.0299999999997</v>
      </c>
      <c r="AB73" s="720">
        <v>1679.7699999999991</v>
      </c>
      <c r="AC73" s="720">
        <v>392189.47000000038</v>
      </c>
      <c r="AD73" s="720">
        <v>1670.87</v>
      </c>
      <c r="AE73" s="720">
        <v>0</v>
      </c>
      <c r="AF73" s="720">
        <v>318140.40999999957</v>
      </c>
      <c r="AG73" s="720">
        <v>18992.349999999995</v>
      </c>
      <c r="AH73" s="720">
        <v>3018.26</v>
      </c>
      <c r="AI73" s="720">
        <v>0</v>
      </c>
      <c r="AJ73" s="720">
        <v>0</v>
      </c>
      <c r="AK73" s="720">
        <v>145377.53999999998</v>
      </c>
      <c r="AL73" s="720">
        <v>0</v>
      </c>
      <c r="AM73" s="720">
        <v>4628.45</v>
      </c>
      <c r="AN73" s="720">
        <v>10706.08</v>
      </c>
      <c r="AO73" s="720">
        <v>58033.279999999999</v>
      </c>
      <c r="AP73" s="720">
        <v>19886.79</v>
      </c>
      <c r="AQ73" s="720">
        <v>8880.4400000000023</v>
      </c>
      <c r="AR73" s="720">
        <v>79647.409999999989</v>
      </c>
      <c r="AS73" s="720">
        <v>17807.919999999998</v>
      </c>
      <c r="AT73" s="720">
        <v>-2792.75</v>
      </c>
      <c r="AU73" s="720">
        <v>29194.720000000005</v>
      </c>
      <c r="AV73" s="720">
        <v>0</v>
      </c>
      <c r="AW73" s="720">
        <v>100</v>
      </c>
      <c r="AX73" s="720">
        <v>185199.23</v>
      </c>
      <c r="AY73" s="720">
        <v>195525</v>
      </c>
      <c r="AZ73" s="720">
        <v>17290</v>
      </c>
      <c r="BA73" s="720">
        <v>45309.000000000015</v>
      </c>
      <c r="BB73" s="720">
        <v>0</v>
      </c>
      <c r="BC73" s="720">
        <v>0</v>
      </c>
      <c r="BD73" s="720">
        <v>0</v>
      </c>
      <c r="BE73" s="720">
        <v>2394217.0200000005</v>
      </c>
      <c r="BF73" s="720">
        <v>365168.97999999981</v>
      </c>
      <c r="BG73" s="720">
        <v>173870.53999999957</v>
      </c>
      <c r="BH73" s="720">
        <v>539039.51999999932</v>
      </c>
      <c r="BI73" s="720">
        <v>49690</v>
      </c>
      <c r="BJ73" s="720">
        <v>0</v>
      </c>
      <c r="BK73" s="720">
        <v>0</v>
      </c>
      <c r="BL73" s="720">
        <v>49690</v>
      </c>
      <c r="BM73" s="720">
        <v>0</v>
      </c>
      <c r="BN73" s="720">
        <v>34570</v>
      </c>
      <c r="BO73" s="720">
        <v>41343</v>
      </c>
      <c r="BP73" s="720">
        <v>0</v>
      </c>
      <c r="BQ73" s="720">
        <v>75913</v>
      </c>
      <c r="BR73" s="720">
        <v>66732.479999999996</v>
      </c>
      <c r="BS73" s="720">
        <v>-26223</v>
      </c>
      <c r="BT73" s="720">
        <v>40509.479999999996</v>
      </c>
      <c r="BU73" s="720">
        <v>0</v>
      </c>
      <c r="BV73" s="720">
        <v>0</v>
      </c>
      <c r="BW73" s="720">
        <v>0</v>
      </c>
      <c r="BX73" s="720">
        <v>0</v>
      </c>
      <c r="BY73" s="720">
        <v>0</v>
      </c>
      <c r="BZ73" s="720">
        <v>0</v>
      </c>
      <c r="CA73" s="720">
        <v>0</v>
      </c>
      <c r="CB73" s="720">
        <v>0</v>
      </c>
      <c r="CC73" s="720">
        <v>0</v>
      </c>
      <c r="CD73" s="720">
        <v>539039.51999999932</v>
      </c>
      <c r="CE73" s="720">
        <v>0</v>
      </c>
      <c r="CF73" s="720">
        <v>40509.479999999996</v>
      </c>
      <c r="CG73" s="720">
        <v>0</v>
      </c>
      <c r="CH73" s="720">
        <v>0</v>
      </c>
      <c r="CI73" s="720">
        <f t="shared" ref="CI73:CI136" si="1">SUM(CD73:CF73)</f>
        <v>579548.9999999993</v>
      </c>
      <c r="CJ73" s="720">
        <v>735039.98</v>
      </c>
      <c r="CK73" s="720">
        <v>0</v>
      </c>
      <c r="CL73" s="720">
        <v>0</v>
      </c>
      <c r="CM73" s="720">
        <v>735039.98</v>
      </c>
      <c r="CN73" s="720">
        <v>0</v>
      </c>
      <c r="CO73" s="720">
        <v>0</v>
      </c>
      <c r="CP73" s="720">
        <v>5335.57</v>
      </c>
      <c r="CQ73" s="720">
        <v>0</v>
      </c>
      <c r="CR73" s="720">
        <v>-125318.04062500004</v>
      </c>
      <c r="CS73" s="720">
        <v>615057.50937499991</v>
      </c>
      <c r="CT73" s="720">
        <v>0</v>
      </c>
      <c r="CU73" s="720">
        <v>0</v>
      </c>
      <c r="CV73" s="720">
        <v>0</v>
      </c>
      <c r="CW73" s="720">
        <v>0</v>
      </c>
      <c r="CX73" s="720"/>
      <c r="CY73" s="720"/>
      <c r="CZ73" s="720"/>
      <c r="DA73" s="720">
        <v>0</v>
      </c>
      <c r="DB73" s="720">
        <v>0</v>
      </c>
      <c r="DC73" s="720">
        <v>0</v>
      </c>
      <c r="DD73" s="720">
        <v>11094.84</v>
      </c>
      <c r="DE73" s="720">
        <v>0</v>
      </c>
      <c r="DF73" s="720">
        <v>0</v>
      </c>
      <c r="DG73" s="720">
        <v>0</v>
      </c>
      <c r="DH73" s="720">
        <v>-46603.35</v>
      </c>
      <c r="DI73" s="720">
        <v>0</v>
      </c>
      <c r="DJ73" s="720">
        <v>0</v>
      </c>
      <c r="DK73" s="720">
        <v>-35508.509999999995</v>
      </c>
      <c r="DL73" s="720">
        <v>0</v>
      </c>
      <c r="DM73" s="720">
        <v>0</v>
      </c>
      <c r="DN73" s="720">
        <v>0</v>
      </c>
      <c r="DO73" s="720">
        <v>0</v>
      </c>
      <c r="DP73" s="720">
        <v>0</v>
      </c>
      <c r="DQ73" s="721">
        <v>6.2500010244548321E-4</v>
      </c>
      <c r="DR73" s="722">
        <v>1576405.6500000004</v>
      </c>
      <c r="DS73" s="723">
        <v>817811.37000000011</v>
      </c>
      <c r="DT73" s="722">
        <v>195525</v>
      </c>
      <c r="DU73" s="722">
        <v>143960.94</v>
      </c>
      <c r="DV73" s="722">
        <v>0</v>
      </c>
      <c r="DW73" s="722">
        <v>0</v>
      </c>
    </row>
    <row r="74" spans="1:127" s="104" customFormat="1">
      <c r="A74" s="717">
        <v>2092</v>
      </c>
      <c r="B74" s="718" t="s">
        <v>387</v>
      </c>
      <c r="C74" s="717">
        <v>2092</v>
      </c>
      <c r="D74" s="719" t="s">
        <v>6470</v>
      </c>
      <c r="E74" s="719" t="s">
        <v>341</v>
      </c>
      <c r="F74" s="719" t="s">
        <v>6</v>
      </c>
      <c r="G74" s="719" t="s">
        <v>921</v>
      </c>
      <c r="H74" s="720">
        <v>2442727.85</v>
      </c>
      <c r="I74" s="720">
        <v>0</v>
      </c>
      <c r="J74" s="720">
        <v>97393.56</v>
      </c>
      <c r="K74" s="720">
        <v>0</v>
      </c>
      <c r="L74" s="720">
        <v>227090</v>
      </c>
      <c r="M74" s="720">
        <v>2400</v>
      </c>
      <c r="N74" s="720">
        <v>0</v>
      </c>
      <c r="O74" s="720">
        <v>0</v>
      </c>
      <c r="P74" s="720">
        <v>73403.820000000007</v>
      </c>
      <c r="Q74" s="720">
        <v>70178.710000000006</v>
      </c>
      <c r="R74" s="720">
        <v>0</v>
      </c>
      <c r="S74" s="720">
        <v>0</v>
      </c>
      <c r="T74" s="720">
        <v>25606</v>
      </c>
      <c r="U74" s="720">
        <v>186122.7</v>
      </c>
      <c r="V74" s="720">
        <v>0</v>
      </c>
      <c r="W74" s="720">
        <v>9636.25</v>
      </c>
      <c r="X74" s="720">
        <v>20807</v>
      </c>
      <c r="Y74" s="720">
        <v>3155365.89</v>
      </c>
      <c r="Z74" s="720">
        <v>1516047.85</v>
      </c>
      <c r="AA74" s="720">
        <v>0</v>
      </c>
      <c r="AB74" s="720">
        <v>158812.82999999999</v>
      </c>
      <c r="AC74" s="720">
        <v>77372.59</v>
      </c>
      <c r="AD74" s="720">
        <v>189433.54</v>
      </c>
      <c r="AE74" s="720">
        <v>0</v>
      </c>
      <c r="AF74" s="720">
        <v>80032.53</v>
      </c>
      <c r="AG74" s="720">
        <v>9248.7199999999993</v>
      </c>
      <c r="AH74" s="720">
        <v>993</v>
      </c>
      <c r="AI74" s="720">
        <v>0</v>
      </c>
      <c r="AJ74" s="720">
        <v>0</v>
      </c>
      <c r="AK74" s="720">
        <v>223838.67</v>
      </c>
      <c r="AL74" s="720">
        <v>4519.49</v>
      </c>
      <c r="AM74" s="720">
        <v>1459.42</v>
      </c>
      <c r="AN74" s="720">
        <v>8229.16</v>
      </c>
      <c r="AO74" s="720">
        <v>95351.16</v>
      </c>
      <c r="AP74" s="720">
        <v>27754.63</v>
      </c>
      <c r="AQ74" s="720">
        <v>12454.94</v>
      </c>
      <c r="AR74" s="720">
        <v>136318.24</v>
      </c>
      <c r="AS74" s="720">
        <v>49275.25</v>
      </c>
      <c r="AT74" s="720">
        <v>0</v>
      </c>
      <c r="AU74" s="720">
        <v>19382.61</v>
      </c>
      <c r="AV74" s="720">
        <v>12100</v>
      </c>
      <c r="AW74" s="720">
        <v>6783</v>
      </c>
      <c r="AX74" s="720">
        <v>145290.87</v>
      </c>
      <c r="AY74" s="720">
        <v>164224.6</v>
      </c>
      <c r="AZ74" s="720">
        <v>12133.88</v>
      </c>
      <c r="BA74" s="720">
        <v>335827.09</v>
      </c>
      <c r="BB74" s="720">
        <v>0</v>
      </c>
      <c r="BC74" s="720">
        <v>0</v>
      </c>
      <c r="BD74" s="720">
        <v>0</v>
      </c>
      <c r="BE74" s="720">
        <v>3286884.0700000003</v>
      </c>
      <c r="BF74" s="720">
        <v>928537.10000000021</v>
      </c>
      <c r="BG74" s="720">
        <v>-131518.18000000017</v>
      </c>
      <c r="BH74" s="720">
        <v>797018.92</v>
      </c>
      <c r="BI74" s="720">
        <v>9388.75</v>
      </c>
      <c r="BJ74" s="720">
        <v>0</v>
      </c>
      <c r="BK74" s="720">
        <v>0</v>
      </c>
      <c r="BL74" s="720">
        <v>9388.75</v>
      </c>
      <c r="BM74" s="720">
        <v>0</v>
      </c>
      <c r="BN74" s="720">
        <v>0</v>
      </c>
      <c r="BO74" s="720">
        <v>0</v>
      </c>
      <c r="BP74" s="720">
        <v>29048</v>
      </c>
      <c r="BQ74" s="720">
        <v>29048</v>
      </c>
      <c r="BR74" s="720">
        <v>66660.91</v>
      </c>
      <c r="BS74" s="720">
        <v>-19659.25</v>
      </c>
      <c r="BT74" s="720">
        <v>47001.66</v>
      </c>
      <c r="BU74" s="720">
        <v>0</v>
      </c>
      <c r="BV74" s="720">
        <v>0</v>
      </c>
      <c r="BW74" s="720">
        <v>0</v>
      </c>
      <c r="BX74" s="720">
        <v>0</v>
      </c>
      <c r="BY74" s="720">
        <v>0</v>
      </c>
      <c r="BZ74" s="720">
        <v>0</v>
      </c>
      <c r="CA74" s="720">
        <v>0</v>
      </c>
      <c r="CB74" s="720">
        <v>0</v>
      </c>
      <c r="CC74" s="720">
        <v>0</v>
      </c>
      <c r="CD74" s="720">
        <v>797018.92</v>
      </c>
      <c r="CE74" s="720">
        <v>0</v>
      </c>
      <c r="CF74" s="720">
        <v>47001.66</v>
      </c>
      <c r="CG74" s="720">
        <v>0</v>
      </c>
      <c r="CH74" s="720">
        <v>0</v>
      </c>
      <c r="CI74" s="720">
        <f t="shared" si="1"/>
        <v>844020.58000000007</v>
      </c>
      <c r="CJ74" s="720">
        <v>959476.43</v>
      </c>
      <c r="CK74" s="720">
        <v>-828</v>
      </c>
      <c r="CL74" s="720">
        <v>0</v>
      </c>
      <c r="CM74" s="720">
        <v>960304.43</v>
      </c>
      <c r="CN74" s="720">
        <v>0</v>
      </c>
      <c r="CO74" s="720">
        <v>0</v>
      </c>
      <c r="CP74" s="720">
        <v>10505.48</v>
      </c>
      <c r="CQ74" s="720">
        <v>8729.35</v>
      </c>
      <c r="CR74" s="720">
        <v>-172266.78</v>
      </c>
      <c r="CS74" s="720">
        <v>807272.48</v>
      </c>
      <c r="CT74" s="720">
        <v>161562.93</v>
      </c>
      <c r="CU74" s="720">
        <v>0</v>
      </c>
      <c r="CV74" s="720">
        <v>0</v>
      </c>
      <c r="CW74" s="720">
        <v>161562.93</v>
      </c>
      <c r="CX74" s="720"/>
      <c r="CY74" s="720"/>
      <c r="CZ74" s="720"/>
      <c r="DA74" s="720">
        <v>0</v>
      </c>
      <c r="DB74" s="720">
        <v>161562.93</v>
      </c>
      <c r="DC74" s="720">
        <v>0</v>
      </c>
      <c r="DD74" s="720">
        <v>0</v>
      </c>
      <c r="DE74" s="720">
        <v>1750</v>
      </c>
      <c r="DF74" s="720">
        <v>0</v>
      </c>
      <c r="DG74" s="720">
        <v>0</v>
      </c>
      <c r="DH74" s="720">
        <v>-45159.33</v>
      </c>
      <c r="DI74" s="720">
        <v>0</v>
      </c>
      <c r="DJ74" s="720">
        <v>-9520</v>
      </c>
      <c r="DK74" s="720">
        <v>-52929.33</v>
      </c>
      <c r="DL74" s="720">
        <v>0</v>
      </c>
      <c r="DM74" s="720">
        <v>0</v>
      </c>
      <c r="DN74" s="720">
        <v>-71885.320000000007</v>
      </c>
      <c r="DO74" s="720">
        <v>0</v>
      </c>
      <c r="DP74" s="720">
        <v>0</v>
      </c>
      <c r="DQ74" s="721">
        <v>-0.1799999998183921</v>
      </c>
      <c r="DR74" s="722">
        <v>2030948.0600000003</v>
      </c>
      <c r="DS74" s="723">
        <v>1255936.01</v>
      </c>
      <c r="DT74" s="722">
        <v>164224.6</v>
      </c>
      <c r="DU74" s="722">
        <v>169188.53000000003</v>
      </c>
      <c r="DV74" s="722">
        <v>186122.7</v>
      </c>
      <c r="DW74" s="722">
        <v>-71885.320000000007</v>
      </c>
    </row>
    <row r="75" spans="1:127" s="104" customFormat="1">
      <c r="A75" s="717">
        <v>7006</v>
      </c>
      <c r="B75" s="718" t="s">
        <v>505</v>
      </c>
      <c r="C75" s="717">
        <v>7006</v>
      </c>
      <c r="D75" s="719" t="s">
        <v>6470</v>
      </c>
      <c r="E75" s="719" t="s">
        <v>342</v>
      </c>
      <c r="F75" s="719" t="s">
        <v>6</v>
      </c>
      <c r="G75" s="719" t="s">
        <v>921</v>
      </c>
      <c r="H75" s="720">
        <v>1934802.45</v>
      </c>
      <c r="I75" s="720">
        <v>0</v>
      </c>
      <c r="J75" s="720">
        <v>2876689.23</v>
      </c>
      <c r="K75" s="720">
        <v>0</v>
      </c>
      <c r="L75" s="720">
        <v>129300</v>
      </c>
      <c r="M75" s="720">
        <v>2237.29</v>
      </c>
      <c r="N75" s="720">
        <v>0</v>
      </c>
      <c r="O75" s="720">
        <v>0</v>
      </c>
      <c r="P75" s="720">
        <v>15466.550000000061</v>
      </c>
      <c r="Q75" s="720">
        <v>108000.57000000005</v>
      </c>
      <c r="R75" s="720">
        <v>0</v>
      </c>
      <c r="S75" s="720">
        <v>0</v>
      </c>
      <c r="T75" s="720">
        <v>1331.1399999999999</v>
      </c>
      <c r="U75" s="720">
        <v>0</v>
      </c>
      <c r="V75" s="720">
        <v>0</v>
      </c>
      <c r="W75" s="720">
        <v>23436.89</v>
      </c>
      <c r="X75" s="720">
        <v>33555</v>
      </c>
      <c r="Y75" s="720">
        <v>5124819.1199999992</v>
      </c>
      <c r="Z75" s="720">
        <v>1198451.3999999859</v>
      </c>
      <c r="AA75" s="720">
        <v>-4288.07</v>
      </c>
      <c r="AB75" s="720">
        <v>-27021.509999999987</v>
      </c>
      <c r="AC75" s="720">
        <v>1017900.6099999987</v>
      </c>
      <c r="AD75" s="720">
        <v>107.97</v>
      </c>
      <c r="AE75" s="720">
        <v>0</v>
      </c>
      <c r="AF75" s="720">
        <v>1693309.580000004</v>
      </c>
      <c r="AG75" s="720">
        <v>56650.269999999982</v>
      </c>
      <c r="AH75" s="720">
        <v>5550</v>
      </c>
      <c r="AI75" s="720">
        <v>0</v>
      </c>
      <c r="AJ75" s="720">
        <v>0</v>
      </c>
      <c r="AK75" s="720">
        <v>115712.87999999993</v>
      </c>
      <c r="AL75" s="720">
        <v>0</v>
      </c>
      <c r="AM75" s="720">
        <v>35499.120000000003</v>
      </c>
      <c r="AN75" s="720">
        <v>12236.069999999996</v>
      </c>
      <c r="AO75" s="720">
        <v>52647.929999999986</v>
      </c>
      <c r="AP75" s="720">
        <v>0</v>
      </c>
      <c r="AQ75" s="720">
        <v>40016.110000000008</v>
      </c>
      <c r="AR75" s="720">
        <v>162931.03</v>
      </c>
      <c r="AS75" s="720">
        <v>246.32</v>
      </c>
      <c r="AT75" s="720">
        <v>0</v>
      </c>
      <c r="AU75" s="720">
        <v>61656.929999999964</v>
      </c>
      <c r="AV75" s="720">
        <v>9565.16</v>
      </c>
      <c r="AW75" s="720">
        <v>747.5</v>
      </c>
      <c r="AX75" s="720">
        <v>115064.84</v>
      </c>
      <c r="AY75" s="720">
        <v>0</v>
      </c>
      <c r="AZ75" s="720">
        <v>0</v>
      </c>
      <c r="BA75" s="720">
        <v>943509.39000000071</v>
      </c>
      <c r="BB75" s="720">
        <v>0</v>
      </c>
      <c r="BC75" s="720">
        <v>0</v>
      </c>
      <c r="BD75" s="720">
        <v>0</v>
      </c>
      <c r="BE75" s="720">
        <v>5490493.52999999</v>
      </c>
      <c r="BF75" s="720">
        <v>286048.80000000104</v>
      </c>
      <c r="BG75" s="720">
        <v>-365674.40999999084</v>
      </c>
      <c r="BH75" s="720">
        <v>-79625.6099999898</v>
      </c>
      <c r="BI75" s="720">
        <v>67170</v>
      </c>
      <c r="BJ75" s="720">
        <v>0</v>
      </c>
      <c r="BK75" s="720">
        <v>0</v>
      </c>
      <c r="BL75" s="720">
        <v>67170</v>
      </c>
      <c r="BM75" s="720">
        <v>0</v>
      </c>
      <c r="BN75" s="720">
        <v>0</v>
      </c>
      <c r="BO75" s="720">
        <v>0</v>
      </c>
      <c r="BP75" s="720">
        <v>0</v>
      </c>
      <c r="BQ75" s="720">
        <v>0</v>
      </c>
      <c r="BR75" s="720">
        <v>40338</v>
      </c>
      <c r="BS75" s="720">
        <v>67170</v>
      </c>
      <c r="BT75" s="720">
        <v>107508</v>
      </c>
      <c r="BU75" s="720">
        <v>0</v>
      </c>
      <c r="BV75" s="720">
        <v>0</v>
      </c>
      <c r="BW75" s="720">
        <v>0</v>
      </c>
      <c r="BX75" s="720">
        <v>0</v>
      </c>
      <c r="BY75" s="720">
        <v>0</v>
      </c>
      <c r="BZ75" s="720">
        <v>0</v>
      </c>
      <c r="CA75" s="720">
        <v>0</v>
      </c>
      <c r="CB75" s="720">
        <v>0</v>
      </c>
      <c r="CC75" s="720">
        <v>0</v>
      </c>
      <c r="CD75" s="720">
        <v>-79625.6099999898</v>
      </c>
      <c r="CE75" s="720">
        <v>0</v>
      </c>
      <c r="CF75" s="720">
        <v>107508</v>
      </c>
      <c r="CG75" s="720">
        <v>0</v>
      </c>
      <c r="CH75" s="720">
        <v>0</v>
      </c>
      <c r="CI75" s="720">
        <f t="shared" si="1"/>
        <v>27882.3900000102</v>
      </c>
      <c r="CJ75" s="720">
        <v>444347.13</v>
      </c>
      <c r="CK75" s="720">
        <v>0</v>
      </c>
      <c r="CL75" s="720">
        <v>0</v>
      </c>
      <c r="CM75" s="720">
        <v>444347.13</v>
      </c>
      <c r="CN75" s="720">
        <v>0</v>
      </c>
      <c r="CO75" s="720">
        <v>0</v>
      </c>
      <c r="CP75" s="720">
        <v>20269.72</v>
      </c>
      <c r="CQ75" s="720">
        <v>0</v>
      </c>
      <c r="CR75" s="720">
        <v>-408151.89</v>
      </c>
      <c r="CS75" s="720">
        <v>56464.959999999963</v>
      </c>
      <c r="CT75" s="720">
        <v>0</v>
      </c>
      <c r="CU75" s="720">
        <v>0</v>
      </c>
      <c r="CV75" s="720">
        <v>0</v>
      </c>
      <c r="CW75" s="720">
        <v>0</v>
      </c>
      <c r="CX75" s="720"/>
      <c r="CY75" s="720"/>
      <c r="CZ75" s="720"/>
      <c r="DA75" s="720">
        <v>0</v>
      </c>
      <c r="DB75" s="720">
        <v>0</v>
      </c>
      <c r="DC75" s="720">
        <v>0</v>
      </c>
      <c r="DD75" s="720">
        <v>8656.11</v>
      </c>
      <c r="DE75" s="720">
        <v>0</v>
      </c>
      <c r="DF75" s="720">
        <v>0</v>
      </c>
      <c r="DG75" s="720">
        <v>0</v>
      </c>
      <c r="DH75" s="720">
        <v>-37238.75</v>
      </c>
      <c r="DI75" s="720">
        <v>0</v>
      </c>
      <c r="DJ75" s="720">
        <v>0</v>
      </c>
      <c r="DK75" s="720">
        <v>-28582.639999999999</v>
      </c>
      <c r="DL75" s="720">
        <v>0</v>
      </c>
      <c r="DM75" s="720">
        <v>0</v>
      </c>
      <c r="DN75" s="720">
        <v>0</v>
      </c>
      <c r="DO75" s="720">
        <v>0</v>
      </c>
      <c r="DP75" s="720">
        <v>0</v>
      </c>
      <c r="DQ75" s="721">
        <v>7.000000003608875E-2</v>
      </c>
      <c r="DR75" s="722">
        <v>3935110.2499999893</v>
      </c>
      <c r="DS75" s="723">
        <v>1555383.2800000007</v>
      </c>
      <c r="DT75" s="722">
        <v>0</v>
      </c>
      <c r="DU75" s="722">
        <v>124798.26000000011</v>
      </c>
      <c r="DV75" s="722">
        <v>0</v>
      </c>
      <c r="DW75" s="722">
        <v>0</v>
      </c>
    </row>
    <row r="76" spans="1:127" s="104" customFormat="1">
      <c r="A76" s="717">
        <v>2477</v>
      </c>
      <c r="B76" s="718" t="s">
        <v>506</v>
      </c>
      <c r="C76" s="717">
        <v>2477</v>
      </c>
      <c r="D76" s="719" t="s">
        <v>6470</v>
      </c>
      <c r="E76" s="719" t="s">
        <v>341</v>
      </c>
      <c r="F76" s="719" t="s">
        <v>6</v>
      </c>
      <c r="G76" s="719" t="s">
        <v>923</v>
      </c>
      <c r="H76" s="720">
        <v>4144062.78</v>
      </c>
      <c r="I76" s="720">
        <v>0</v>
      </c>
      <c r="J76" s="720">
        <v>144950.29999999999</v>
      </c>
      <c r="K76" s="720">
        <v>0</v>
      </c>
      <c r="L76" s="720">
        <v>121230</v>
      </c>
      <c r="M76" s="720">
        <v>5456.93</v>
      </c>
      <c r="N76" s="720">
        <v>0</v>
      </c>
      <c r="O76" s="720">
        <v>0</v>
      </c>
      <c r="P76" s="720">
        <v>-164846.24999999997</v>
      </c>
      <c r="Q76" s="720">
        <v>2295.4899999999998</v>
      </c>
      <c r="R76" s="720">
        <v>0</v>
      </c>
      <c r="S76" s="720">
        <v>0</v>
      </c>
      <c r="T76" s="720">
        <v>302498.90999999992</v>
      </c>
      <c r="U76" s="720">
        <v>0</v>
      </c>
      <c r="V76" s="720">
        <v>0</v>
      </c>
      <c r="W76" s="720">
        <v>1780.83</v>
      </c>
      <c r="X76" s="720">
        <v>174033</v>
      </c>
      <c r="Y76" s="720">
        <v>4731461.99</v>
      </c>
      <c r="Z76" s="720">
        <v>2091475.4500000067</v>
      </c>
      <c r="AA76" s="720">
        <v>12858.79</v>
      </c>
      <c r="AB76" s="720">
        <v>-813.52999999999975</v>
      </c>
      <c r="AC76" s="720">
        <v>720605.05999999912</v>
      </c>
      <c r="AD76" s="720">
        <v>628.50999999999988</v>
      </c>
      <c r="AE76" s="720">
        <v>0</v>
      </c>
      <c r="AF76" s="720">
        <v>955605.33000000089</v>
      </c>
      <c r="AG76" s="720">
        <v>34088.209999999941</v>
      </c>
      <c r="AH76" s="720">
        <v>7083</v>
      </c>
      <c r="AI76" s="720">
        <v>0</v>
      </c>
      <c r="AJ76" s="720">
        <v>2385.2600000000002</v>
      </c>
      <c r="AK76" s="720">
        <v>36354.880000000005</v>
      </c>
      <c r="AL76" s="720">
        <v>0</v>
      </c>
      <c r="AM76" s="720">
        <v>93057.27</v>
      </c>
      <c r="AN76" s="720">
        <v>4908.7000000000007</v>
      </c>
      <c r="AO76" s="720">
        <v>95848.390000000014</v>
      </c>
      <c r="AP76" s="720">
        <v>33389.800000000003</v>
      </c>
      <c r="AQ76" s="720">
        <v>43786.73</v>
      </c>
      <c r="AR76" s="720">
        <v>116871.4800000001</v>
      </c>
      <c r="AS76" s="720">
        <v>20262.36</v>
      </c>
      <c r="AT76" s="720">
        <v>95</v>
      </c>
      <c r="AU76" s="720">
        <v>50566.959999999992</v>
      </c>
      <c r="AV76" s="720">
        <v>24312.75</v>
      </c>
      <c r="AW76" s="720">
        <v>7794.6</v>
      </c>
      <c r="AX76" s="720">
        <v>171339.42</v>
      </c>
      <c r="AY76" s="720">
        <v>274396.14000000013</v>
      </c>
      <c r="AZ76" s="720">
        <v>35335.5</v>
      </c>
      <c r="BA76" s="720">
        <v>323627.32000000036</v>
      </c>
      <c r="BB76" s="720">
        <v>0</v>
      </c>
      <c r="BC76" s="720">
        <v>0</v>
      </c>
      <c r="BD76" s="720">
        <v>0</v>
      </c>
      <c r="BE76" s="720">
        <v>5155863.3800000064</v>
      </c>
      <c r="BF76" s="720">
        <v>-76900.000000000524</v>
      </c>
      <c r="BG76" s="720">
        <v>-424401.39000000618</v>
      </c>
      <c r="BH76" s="720">
        <v>-501301.39000000671</v>
      </c>
      <c r="BI76" s="720">
        <v>44621.38</v>
      </c>
      <c r="BJ76" s="720">
        <v>0</v>
      </c>
      <c r="BK76" s="720">
        <v>0</v>
      </c>
      <c r="BL76" s="720">
        <v>44621.38</v>
      </c>
      <c r="BM76" s="720">
        <v>0</v>
      </c>
      <c r="BN76" s="720">
        <v>0</v>
      </c>
      <c r="BO76" s="720">
        <v>0</v>
      </c>
      <c r="BP76" s="720">
        <v>0</v>
      </c>
      <c r="BQ76" s="720">
        <v>0</v>
      </c>
      <c r="BR76" s="720">
        <v>1214.1100000000006</v>
      </c>
      <c r="BS76" s="720">
        <v>44621.38</v>
      </c>
      <c r="BT76" s="720">
        <v>45835.49</v>
      </c>
      <c r="BU76" s="720">
        <v>0</v>
      </c>
      <c r="BV76" s="720">
        <v>0</v>
      </c>
      <c r="BW76" s="720">
        <v>0</v>
      </c>
      <c r="BX76" s="720">
        <v>0</v>
      </c>
      <c r="BY76" s="720">
        <v>0</v>
      </c>
      <c r="BZ76" s="720">
        <v>0</v>
      </c>
      <c r="CA76" s="720">
        <v>0</v>
      </c>
      <c r="CB76" s="720">
        <v>0</v>
      </c>
      <c r="CC76" s="720">
        <v>0</v>
      </c>
      <c r="CD76" s="720">
        <v>-501301.39000000671</v>
      </c>
      <c r="CE76" s="720">
        <v>0</v>
      </c>
      <c r="CF76" s="720">
        <v>45835.49</v>
      </c>
      <c r="CG76" s="720">
        <v>0</v>
      </c>
      <c r="CH76" s="720">
        <v>0</v>
      </c>
      <c r="CI76" s="720">
        <f t="shared" si="1"/>
        <v>-455465.90000000672</v>
      </c>
      <c r="CJ76" s="720">
        <v>0</v>
      </c>
      <c r="CK76" s="720">
        <v>0</v>
      </c>
      <c r="CL76" s="720">
        <v>0</v>
      </c>
      <c r="CM76" s="720">
        <v>0</v>
      </c>
      <c r="CN76" s="720">
        <v>0</v>
      </c>
      <c r="CO76" s="720">
        <v>0</v>
      </c>
      <c r="CP76" s="720">
        <v>0</v>
      </c>
      <c r="CQ76" s="720">
        <v>0</v>
      </c>
      <c r="CR76" s="720">
        <v>0</v>
      </c>
      <c r="CS76" s="720">
        <v>0</v>
      </c>
      <c r="CT76" s="720">
        <v>0</v>
      </c>
      <c r="CU76" s="720">
        <v>0</v>
      </c>
      <c r="CV76" s="720">
        <v>0</v>
      </c>
      <c r="CW76" s="720">
        <v>0</v>
      </c>
      <c r="CX76" s="720"/>
      <c r="CY76" s="720"/>
      <c r="CZ76" s="720"/>
      <c r="DA76" s="720">
        <v>-383258.91000000673</v>
      </c>
      <c r="DB76" s="720">
        <v>-383258.91000000673</v>
      </c>
      <c r="DC76" s="720">
        <v>0</v>
      </c>
      <c r="DD76" s="720">
        <v>10177.959999999999</v>
      </c>
      <c r="DE76" s="720">
        <v>0</v>
      </c>
      <c r="DF76" s="720">
        <v>0</v>
      </c>
      <c r="DG76" s="720">
        <v>-81866.25</v>
      </c>
      <c r="DH76" s="720">
        <v>-518.70000000000005</v>
      </c>
      <c r="DI76" s="720">
        <v>0</v>
      </c>
      <c r="DJ76" s="720">
        <v>0</v>
      </c>
      <c r="DK76" s="720">
        <v>-72206.990000000005</v>
      </c>
      <c r="DL76" s="720">
        <v>0</v>
      </c>
      <c r="DM76" s="720">
        <v>0</v>
      </c>
      <c r="DN76" s="720">
        <v>0</v>
      </c>
      <c r="DO76" s="720">
        <v>0</v>
      </c>
      <c r="DP76" s="720">
        <v>0</v>
      </c>
      <c r="DQ76" s="721">
        <v>6.6938810050487518E-9</v>
      </c>
      <c r="DR76" s="722">
        <v>3814447.8200000068</v>
      </c>
      <c r="DS76" s="723">
        <v>1341415.5599999996</v>
      </c>
      <c r="DT76" s="722">
        <v>274396.14000000013</v>
      </c>
      <c r="DU76" s="722">
        <v>139948.14999999994</v>
      </c>
      <c r="DV76" s="722">
        <v>0</v>
      </c>
      <c r="DW76" s="722">
        <v>0</v>
      </c>
    </row>
    <row r="77" spans="1:127" s="104" customFormat="1">
      <c r="A77" s="717">
        <v>3436</v>
      </c>
      <c r="B77" s="718" t="s">
        <v>507</v>
      </c>
      <c r="C77" s="717">
        <v>3436</v>
      </c>
      <c r="D77" s="719" t="s">
        <v>6470</v>
      </c>
      <c r="E77" s="719" t="s">
        <v>341</v>
      </c>
      <c r="F77" s="719" t="s">
        <v>6</v>
      </c>
      <c r="G77" s="719" t="s">
        <v>923</v>
      </c>
      <c r="H77" s="720">
        <v>1118443.71</v>
      </c>
      <c r="I77" s="720">
        <v>0</v>
      </c>
      <c r="J77" s="720">
        <v>43566.81</v>
      </c>
      <c r="K77" s="720">
        <v>0</v>
      </c>
      <c r="L77" s="720">
        <v>107210</v>
      </c>
      <c r="M77" s="720">
        <v>4800</v>
      </c>
      <c r="N77" s="720">
        <v>0</v>
      </c>
      <c r="O77" s="720">
        <v>0</v>
      </c>
      <c r="P77" s="720">
        <v>27470.04</v>
      </c>
      <c r="Q77" s="720">
        <v>0</v>
      </c>
      <c r="R77" s="720">
        <v>0</v>
      </c>
      <c r="S77" s="720">
        <v>0</v>
      </c>
      <c r="T77" s="720">
        <v>-28</v>
      </c>
      <c r="U77" s="720">
        <v>0</v>
      </c>
      <c r="V77" s="720">
        <v>0</v>
      </c>
      <c r="W77" s="720">
        <v>1520</v>
      </c>
      <c r="X77" s="720">
        <v>42676</v>
      </c>
      <c r="Y77" s="720">
        <v>1345658.56</v>
      </c>
      <c r="Z77" s="720">
        <v>423547.79000000015</v>
      </c>
      <c r="AA77" s="720">
        <v>1830.37</v>
      </c>
      <c r="AB77" s="720">
        <v>-70.88</v>
      </c>
      <c r="AC77" s="720">
        <v>255178.15999999983</v>
      </c>
      <c r="AD77" s="720">
        <v>880.73</v>
      </c>
      <c r="AE77" s="720">
        <v>0</v>
      </c>
      <c r="AF77" s="720">
        <v>201305.31999999998</v>
      </c>
      <c r="AG77" s="720">
        <v>11296.239999999996</v>
      </c>
      <c r="AH77" s="720">
        <v>946.99</v>
      </c>
      <c r="AI77" s="720">
        <v>0</v>
      </c>
      <c r="AJ77" s="720">
        <v>0</v>
      </c>
      <c r="AK77" s="720">
        <v>14510.239999999998</v>
      </c>
      <c r="AL77" s="720">
        <v>0</v>
      </c>
      <c r="AM77" s="720">
        <v>2273.48</v>
      </c>
      <c r="AN77" s="720">
        <v>4623.87</v>
      </c>
      <c r="AO77" s="720">
        <v>16867.159999999996</v>
      </c>
      <c r="AP77" s="720">
        <v>6677.96</v>
      </c>
      <c r="AQ77" s="720">
        <v>3401.5600000000004</v>
      </c>
      <c r="AR77" s="720">
        <v>44674.720000000001</v>
      </c>
      <c r="AS77" s="720">
        <v>9380.64</v>
      </c>
      <c r="AT77" s="720">
        <v>0</v>
      </c>
      <c r="AU77" s="720">
        <v>23457.74</v>
      </c>
      <c r="AV77" s="720">
        <v>5139.75</v>
      </c>
      <c r="AW77" s="720">
        <v>0</v>
      </c>
      <c r="AX77" s="720">
        <v>80061.999999999956</v>
      </c>
      <c r="AY77" s="720">
        <v>165229.26999999999</v>
      </c>
      <c r="AZ77" s="720">
        <v>4412.32</v>
      </c>
      <c r="BA77" s="720">
        <v>78319.689999999988</v>
      </c>
      <c r="BB77" s="720">
        <v>0</v>
      </c>
      <c r="BC77" s="720">
        <v>0</v>
      </c>
      <c r="BD77" s="720">
        <v>0</v>
      </c>
      <c r="BE77" s="720">
        <v>1353945.1199999999</v>
      </c>
      <c r="BF77" s="720">
        <v>-605549.74000000022</v>
      </c>
      <c r="BG77" s="720">
        <v>-8286.559999999823</v>
      </c>
      <c r="BH77" s="720">
        <v>-613836.30000000005</v>
      </c>
      <c r="BI77" s="720">
        <v>0</v>
      </c>
      <c r="BJ77" s="720">
        <v>0</v>
      </c>
      <c r="BK77" s="720">
        <v>0</v>
      </c>
      <c r="BL77" s="720">
        <v>0</v>
      </c>
      <c r="BM77" s="720">
        <v>0</v>
      </c>
      <c r="BN77" s="720">
        <v>0</v>
      </c>
      <c r="BO77" s="720">
        <v>0</v>
      </c>
      <c r="BP77" s="720">
        <v>0</v>
      </c>
      <c r="BQ77" s="720">
        <v>0</v>
      </c>
      <c r="BR77" s="720">
        <v>0</v>
      </c>
      <c r="BS77" s="720">
        <v>0</v>
      </c>
      <c r="BT77" s="720">
        <v>0</v>
      </c>
      <c r="BU77" s="720">
        <v>0</v>
      </c>
      <c r="BV77" s="720">
        <v>0</v>
      </c>
      <c r="BW77" s="720">
        <v>0</v>
      </c>
      <c r="BX77" s="720">
        <v>0</v>
      </c>
      <c r="BY77" s="720">
        <v>0</v>
      </c>
      <c r="BZ77" s="720">
        <v>0</v>
      </c>
      <c r="CA77" s="720">
        <v>0</v>
      </c>
      <c r="CB77" s="720">
        <v>0</v>
      </c>
      <c r="CC77" s="720">
        <v>0</v>
      </c>
      <c r="CD77" s="720">
        <v>-613836.30000000005</v>
      </c>
      <c r="CE77" s="720">
        <v>0</v>
      </c>
      <c r="CF77" s="720">
        <v>0</v>
      </c>
      <c r="CG77" s="720">
        <v>0</v>
      </c>
      <c r="CH77" s="720">
        <v>0</v>
      </c>
      <c r="CI77" s="720">
        <f t="shared" si="1"/>
        <v>-613836.30000000005</v>
      </c>
      <c r="CJ77" s="720">
        <v>0</v>
      </c>
      <c r="CK77" s="720">
        <v>0</v>
      </c>
      <c r="CL77" s="720">
        <v>0</v>
      </c>
      <c r="CM77" s="720">
        <v>0</v>
      </c>
      <c r="CN77" s="720">
        <v>0</v>
      </c>
      <c r="CO77" s="720">
        <v>0</v>
      </c>
      <c r="CP77" s="720">
        <v>0</v>
      </c>
      <c r="CQ77" s="720">
        <v>0</v>
      </c>
      <c r="CR77" s="720">
        <v>0</v>
      </c>
      <c r="CS77" s="720">
        <v>0</v>
      </c>
      <c r="CT77" s="720">
        <v>0</v>
      </c>
      <c r="CU77" s="720">
        <v>0</v>
      </c>
      <c r="CV77" s="720">
        <v>0</v>
      </c>
      <c r="CW77" s="720">
        <v>0</v>
      </c>
      <c r="CX77" s="720"/>
      <c r="CY77" s="720"/>
      <c r="CZ77" s="720"/>
      <c r="DA77" s="720">
        <v>-613710.30000000005</v>
      </c>
      <c r="DB77" s="720">
        <v>-613710.30000000005</v>
      </c>
      <c r="DC77" s="720">
        <v>0</v>
      </c>
      <c r="DD77" s="720">
        <v>0</v>
      </c>
      <c r="DE77" s="720">
        <v>0</v>
      </c>
      <c r="DF77" s="720">
        <v>0</v>
      </c>
      <c r="DG77" s="720">
        <v>0</v>
      </c>
      <c r="DH77" s="720">
        <v>-126</v>
      </c>
      <c r="DI77" s="720">
        <v>0</v>
      </c>
      <c r="DJ77" s="720">
        <v>0</v>
      </c>
      <c r="DK77" s="720">
        <v>-126</v>
      </c>
      <c r="DL77" s="720">
        <v>0</v>
      </c>
      <c r="DM77" s="720">
        <v>0</v>
      </c>
      <c r="DN77" s="720">
        <v>0</v>
      </c>
      <c r="DO77" s="720">
        <v>0</v>
      </c>
      <c r="DP77" s="720">
        <v>0</v>
      </c>
      <c r="DQ77" s="721">
        <v>0</v>
      </c>
      <c r="DR77" s="722">
        <v>893967.72999999986</v>
      </c>
      <c r="DS77" s="723">
        <v>459977.39</v>
      </c>
      <c r="DT77" s="722">
        <v>165229.26999999999</v>
      </c>
      <c r="DU77" s="722">
        <v>27442.04</v>
      </c>
      <c r="DV77" s="722">
        <v>0</v>
      </c>
      <c r="DW77" s="722">
        <v>0</v>
      </c>
    </row>
    <row r="78" spans="1:127" s="104" customFormat="1">
      <c r="A78" s="717">
        <v>2099</v>
      </c>
      <c r="B78" s="718" t="s">
        <v>444</v>
      </c>
      <c r="C78" s="717">
        <v>2099</v>
      </c>
      <c r="D78" s="719" t="s">
        <v>6470</v>
      </c>
      <c r="E78" s="719" t="s">
        <v>341</v>
      </c>
      <c r="F78" s="719" t="s">
        <v>6</v>
      </c>
      <c r="G78" s="719" t="s">
        <v>921</v>
      </c>
      <c r="H78" s="720">
        <v>1535898.12</v>
      </c>
      <c r="I78" s="720">
        <v>0</v>
      </c>
      <c r="J78" s="720">
        <v>139135.32999999999</v>
      </c>
      <c r="K78" s="720">
        <v>0</v>
      </c>
      <c r="L78" s="720">
        <v>176330</v>
      </c>
      <c r="M78" s="720">
        <v>800</v>
      </c>
      <c r="N78" s="720">
        <v>0</v>
      </c>
      <c r="O78" s="720">
        <v>0</v>
      </c>
      <c r="P78" s="720">
        <v>21717.980000000003</v>
      </c>
      <c r="Q78" s="720">
        <v>2581</v>
      </c>
      <c r="R78" s="720">
        <v>0</v>
      </c>
      <c r="S78" s="720">
        <v>0</v>
      </c>
      <c r="T78" s="720">
        <v>0</v>
      </c>
      <c r="U78" s="720">
        <v>0</v>
      </c>
      <c r="V78" s="720">
        <v>0</v>
      </c>
      <c r="W78" s="720">
        <v>2836.13</v>
      </c>
      <c r="X78" s="720">
        <v>38266</v>
      </c>
      <c r="Y78" s="720">
        <v>1917564.56</v>
      </c>
      <c r="Z78" s="720">
        <v>1056806.4500000002</v>
      </c>
      <c r="AA78" s="720">
        <v>0</v>
      </c>
      <c r="AB78" s="720">
        <v>263550.07</v>
      </c>
      <c r="AC78" s="720">
        <v>79531.02999999997</v>
      </c>
      <c r="AD78" s="720">
        <v>89249.82</v>
      </c>
      <c r="AE78" s="720">
        <v>50599.3</v>
      </c>
      <c r="AF78" s="720">
        <v>39999.719999999623</v>
      </c>
      <c r="AG78" s="720">
        <v>5954.6699999999855</v>
      </c>
      <c r="AH78" s="720">
        <v>12822.099999999999</v>
      </c>
      <c r="AI78" s="720">
        <v>0</v>
      </c>
      <c r="AJ78" s="720">
        <v>0</v>
      </c>
      <c r="AK78" s="720">
        <v>38811.950000000004</v>
      </c>
      <c r="AL78" s="720">
        <v>1904</v>
      </c>
      <c r="AM78" s="720">
        <v>3878.07</v>
      </c>
      <c r="AN78" s="720">
        <v>5122.33</v>
      </c>
      <c r="AO78" s="720">
        <v>24775.179999999997</v>
      </c>
      <c r="AP78" s="720">
        <v>15883.6</v>
      </c>
      <c r="AQ78" s="720">
        <v>10062.530000000001</v>
      </c>
      <c r="AR78" s="720">
        <v>46103.829999999973</v>
      </c>
      <c r="AS78" s="720">
        <v>67991.26999999999</v>
      </c>
      <c r="AT78" s="720">
        <v>0</v>
      </c>
      <c r="AU78" s="720">
        <v>11141.269999999997</v>
      </c>
      <c r="AV78" s="720">
        <v>7368.3899999999994</v>
      </c>
      <c r="AW78" s="720">
        <v>540</v>
      </c>
      <c r="AX78" s="720">
        <v>25711.999999999993</v>
      </c>
      <c r="AY78" s="720">
        <v>27832.68</v>
      </c>
      <c r="AZ78" s="720">
        <v>38126.78</v>
      </c>
      <c r="BA78" s="720">
        <v>55390.31</v>
      </c>
      <c r="BB78" s="720">
        <v>0</v>
      </c>
      <c r="BC78" s="720">
        <v>0</v>
      </c>
      <c r="BD78" s="720">
        <v>0</v>
      </c>
      <c r="BE78" s="720">
        <v>1979157.3500000003</v>
      </c>
      <c r="BF78" s="720">
        <v>272057.28999999992</v>
      </c>
      <c r="BG78" s="720">
        <v>-61592.79000000027</v>
      </c>
      <c r="BH78" s="720">
        <v>210464.49999999965</v>
      </c>
      <c r="BI78" s="720">
        <v>6484</v>
      </c>
      <c r="BJ78" s="720">
        <v>0</v>
      </c>
      <c r="BK78" s="720">
        <v>0</v>
      </c>
      <c r="BL78" s="720">
        <v>6484</v>
      </c>
      <c r="BM78" s="720">
        <v>0</v>
      </c>
      <c r="BN78" s="720">
        <v>11761</v>
      </c>
      <c r="BO78" s="720">
        <v>0</v>
      </c>
      <c r="BP78" s="720">
        <v>0</v>
      </c>
      <c r="BQ78" s="720">
        <v>11761</v>
      </c>
      <c r="BR78" s="720">
        <v>7586.25</v>
      </c>
      <c r="BS78" s="720">
        <v>-5277</v>
      </c>
      <c r="BT78" s="720">
        <v>2309.25</v>
      </c>
      <c r="BU78" s="720">
        <v>0</v>
      </c>
      <c r="BV78" s="720">
        <v>0</v>
      </c>
      <c r="BW78" s="720">
        <v>0</v>
      </c>
      <c r="BX78" s="720">
        <v>0</v>
      </c>
      <c r="BY78" s="720">
        <v>0</v>
      </c>
      <c r="BZ78" s="720">
        <v>0</v>
      </c>
      <c r="CA78" s="720">
        <v>0</v>
      </c>
      <c r="CB78" s="720">
        <v>0</v>
      </c>
      <c r="CC78" s="720">
        <v>0</v>
      </c>
      <c r="CD78" s="720">
        <v>210464.49999999965</v>
      </c>
      <c r="CE78" s="720">
        <v>0</v>
      </c>
      <c r="CF78" s="720">
        <v>2309.25</v>
      </c>
      <c r="CG78" s="720">
        <v>0</v>
      </c>
      <c r="CH78" s="720">
        <v>0</v>
      </c>
      <c r="CI78" s="720">
        <f t="shared" si="1"/>
        <v>212773.74999999965</v>
      </c>
      <c r="CJ78" s="720">
        <v>343162.77</v>
      </c>
      <c r="CK78" s="720">
        <v>0</v>
      </c>
      <c r="CL78" s="720">
        <v>3130</v>
      </c>
      <c r="CM78" s="720">
        <v>346292.77</v>
      </c>
      <c r="CN78" s="720">
        <v>0</v>
      </c>
      <c r="CO78" s="720">
        <v>0</v>
      </c>
      <c r="CP78" s="720">
        <v>1312</v>
      </c>
      <c r="CQ78" s="720">
        <v>0</v>
      </c>
      <c r="CR78" s="720">
        <v>-136940</v>
      </c>
      <c r="CS78" s="720">
        <v>210664.77000000002</v>
      </c>
      <c r="CT78" s="720">
        <v>2601.96</v>
      </c>
      <c r="CU78" s="720">
        <v>0</v>
      </c>
      <c r="CV78" s="720">
        <v>0</v>
      </c>
      <c r="CW78" s="720">
        <v>2601.96</v>
      </c>
      <c r="CX78" s="720"/>
      <c r="CY78" s="720"/>
      <c r="CZ78" s="720"/>
      <c r="DA78" s="720">
        <v>0</v>
      </c>
      <c r="DB78" s="720">
        <v>2601.96</v>
      </c>
      <c r="DC78" s="720">
        <v>0</v>
      </c>
      <c r="DD78" s="720">
        <v>8337.09</v>
      </c>
      <c r="DE78" s="720">
        <v>0</v>
      </c>
      <c r="DF78" s="720">
        <v>0</v>
      </c>
      <c r="DG78" s="720">
        <v>-7755.62</v>
      </c>
      <c r="DH78" s="720">
        <v>0</v>
      </c>
      <c r="DI78" s="720">
        <v>0</v>
      </c>
      <c r="DJ78" s="720">
        <v>0</v>
      </c>
      <c r="DK78" s="720">
        <v>581.47000000000025</v>
      </c>
      <c r="DL78" s="720">
        <v>0</v>
      </c>
      <c r="DM78" s="720">
        <v>0</v>
      </c>
      <c r="DN78" s="720">
        <v>-1074</v>
      </c>
      <c r="DO78" s="720">
        <v>0</v>
      </c>
      <c r="DP78" s="720">
        <v>0</v>
      </c>
      <c r="DQ78" s="721">
        <v>-0.45000000001164153</v>
      </c>
      <c r="DR78" s="722">
        <v>1585691.06</v>
      </c>
      <c r="DS78" s="723">
        <v>393466.29000000027</v>
      </c>
      <c r="DT78" s="722">
        <v>27832.68</v>
      </c>
      <c r="DU78" s="722">
        <v>24298.980000000003</v>
      </c>
      <c r="DV78" s="722">
        <v>0</v>
      </c>
      <c r="DW78" s="722">
        <v>-1074</v>
      </c>
    </row>
    <row r="79" spans="1:127" s="104" customFormat="1">
      <c r="A79" s="717">
        <v>1010</v>
      </c>
      <c r="B79" s="718" t="s">
        <v>508</v>
      </c>
      <c r="C79" s="717">
        <v>1010</v>
      </c>
      <c r="D79" s="719" t="s">
        <v>6470</v>
      </c>
      <c r="E79" s="719" t="s">
        <v>786</v>
      </c>
      <c r="F79" s="719" t="s">
        <v>6</v>
      </c>
      <c r="G79" s="719" t="s">
        <v>921</v>
      </c>
      <c r="H79" s="720">
        <v>971712.42</v>
      </c>
      <c r="I79" s="720">
        <v>0</v>
      </c>
      <c r="J79" s="720">
        <v>36145.61</v>
      </c>
      <c r="K79" s="720">
        <v>0</v>
      </c>
      <c r="L79" s="720">
        <v>0</v>
      </c>
      <c r="M79" s="720">
        <v>0</v>
      </c>
      <c r="N79" s="720">
        <v>0</v>
      </c>
      <c r="O79" s="720">
        <v>0</v>
      </c>
      <c r="P79" s="720">
        <v>83907.32</v>
      </c>
      <c r="Q79" s="720">
        <v>0</v>
      </c>
      <c r="R79" s="720">
        <v>0</v>
      </c>
      <c r="S79" s="720">
        <v>0</v>
      </c>
      <c r="T79" s="720">
        <v>1516</v>
      </c>
      <c r="U79" s="720">
        <v>43011.19</v>
      </c>
      <c r="V79" s="720">
        <v>0</v>
      </c>
      <c r="W79" s="720">
        <v>0</v>
      </c>
      <c r="X79" s="720">
        <v>0</v>
      </c>
      <c r="Y79" s="720">
        <v>1136292.54</v>
      </c>
      <c r="Z79" s="720">
        <v>248198.83000000007</v>
      </c>
      <c r="AA79" s="720">
        <v>0</v>
      </c>
      <c r="AB79" s="720">
        <v>224411.61</v>
      </c>
      <c r="AC79" s="720">
        <v>0</v>
      </c>
      <c r="AD79" s="720">
        <v>47521.1</v>
      </c>
      <c r="AE79" s="720">
        <v>0</v>
      </c>
      <c r="AF79" s="720">
        <v>0</v>
      </c>
      <c r="AG79" s="720">
        <v>6150.2900000000045</v>
      </c>
      <c r="AH79" s="720">
        <v>3147.51</v>
      </c>
      <c r="AI79" s="720">
        <v>0</v>
      </c>
      <c r="AJ79" s="720">
        <v>0</v>
      </c>
      <c r="AK79" s="720">
        <v>14844.799999999996</v>
      </c>
      <c r="AL79" s="720">
        <v>12575.52</v>
      </c>
      <c r="AM79" s="720">
        <v>1747.92</v>
      </c>
      <c r="AN79" s="720">
        <v>526.73</v>
      </c>
      <c r="AO79" s="720">
        <v>8318.9500000000007</v>
      </c>
      <c r="AP79" s="720">
        <v>0</v>
      </c>
      <c r="AQ79" s="720">
        <v>17479.809999999998</v>
      </c>
      <c r="AR79" s="720">
        <v>35973.660000000003</v>
      </c>
      <c r="AS79" s="720">
        <v>0.03</v>
      </c>
      <c r="AT79" s="720">
        <v>0</v>
      </c>
      <c r="AU79" s="720">
        <v>75760.489999999976</v>
      </c>
      <c r="AV79" s="720">
        <v>3291.75</v>
      </c>
      <c r="AW79" s="720">
        <v>0</v>
      </c>
      <c r="AX79" s="720">
        <v>7104.42</v>
      </c>
      <c r="AY79" s="720">
        <v>117925.15</v>
      </c>
      <c r="AZ79" s="720">
        <v>4637.49</v>
      </c>
      <c r="BA79" s="720">
        <v>305455.76</v>
      </c>
      <c r="BB79" s="720">
        <v>0</v>
      </c>
      <c r="BC79" s="720">
        <v>0</v>
      </c>
      <c r="BD79" s="720">
        <v>0</v>
      </c>
      <c r="BE79" s="720">
        <v>1135071.8200000003</v>
      </c>
      <c r="BF79" s="720">
        <v>468903.78</v>
      </c>
      <c r="BG79" s="720">
        <v>1220.7199999997392</v>
      </c>
      <c r="BH79" s="720">
        <v>470124.49999999977</v>
      </c>
      <c r="BI79" s="720">
        <v>5194.75</v>
      </c>
      <c r="BJ79" s="720">
        <v>0</v>
      </c>
      <c r="BK79" s="720">
        <v>0</v>
      </c>
      <c r="BL79" s="720">
        <v>5194.75</v>
      </c>
      <c r="BM79" s="720">
        <v>0</v>
      </c>
      <c r="BN79" s="720">
        <v>0</v>
      </c>
      <c r="BO79" s="720">
        <v>0</v>
      </c>
      <c r="BP79" s="720">
        <v>0</v>
      </c>
      <c r="BQ79" s="720">
        <v>0</v>
      </c>
      <c r="BR79" s="720">
        <v>0</v>
      </c>
      <c r="BS79" s="720">
        <v>5194.75</v>
      </c>
      <c r="BT79" s="720">
        <v>5194.75</v>
      </c>
      <c r="BU79" s="720">
        <v>0</v>
      </c>
      <c r="BV79" s="720">
        <v>0</v>
      </c>
      <c r="BW79" s="720">
        <v>0</v>
      </c>
      <c r="BX79" s="720">
        <v>0</v>
      </c>
      <c r="BY79" s="720">
        <v>0</v>
      </c>
      <c r="BZ79" s="720">
        <v>0</v>
      </c>
      <c r="CA79" s="720">
        <v>0</v>
      </c>
      <c r="CB79" s="720">
        <v>0</v>
      </c>
      <c r="CC79" s="720">
        <v>0</v>
      </c>
      <c r="CD79" s="720">
        <v>470124.49999999977</v>
      </c>
      <c r="CE79" s="720">
        <v>0</v>
      </c>
      <c r="CF79" s="720">
        <v>5194.75</v>
      </c>
      <c r="CG79" s="720">
        <v>0</v>
      </c>
      <c r="CH79" s="720">
        <v>0</v>
      </c>
      <c r="CI79" s="720">
        <f t="shared" si="1"/>
        <v>475319.24999999977</v>
      </c>
      <c r="CJ79" s="720">
        <v>540418.16</v>
      </c>
      <c r="CK79" s="720">
        <v>0</v>
      </c>
      <c r="CL79" s="720">
        <v>0</v>
      </c>
      <c r="CM79" s="720">
        <v>540418.16</v>
      </c>
      <c r="CN79" s="720">
        <v>0</v>
      </c>
      <c r="CO79" s="720">
        <v>0</v>
      </c>
      <c r="CP79" s="720">
        <v>0</v>
      </c>
      <c r="CQ79" s="720">
        <v>0</v>
      </c>
      <c r="CR79" s="720">
        <v>11623.2</v>
      </c>
      <c r="CS79" s="720">
        <v>552041.36</v>
      </c>
      <c r="CT79" s="720">
        <v>0</v>
      </c>
      <c r="CU79" s="720">
        <v>0</v>
      </c>
      <c r="CV79" s="720">
        <v>0</v>
      </c>
      <c r="CW79" s="720">
        <v>0</v>
      </c>
      <c r="CX79" s="720"/>
      <c r="CY79" s="720"/>
      <c r="CZ79" s="720"/>
      <c r="DA79" s="720">
        <v>0</v>
      </c>
      <c r="DB79" s="720">
        <v>0</v>
      </c>
      <c r="DC79" s="720">
        <v>0</v>
      </c>
      <c r="DD79" s="720">
        <v>16407.25</v>
      </c>
      <c r="DE79" s="720">
        <v>0</v>
      </c>
      <c r="DF79" s="720">
        <v>0</v>
      </c>
      <c r="DG79" s="720">
        <v>-93129.36</v>
      </c>
      <c r="DH79" s="720">
        <v>0</v>
      </c>
      <c r="DI79" s="720">
        <v>0</v>
      </c>
      <c r="DJ79" s="720">
        <v>0</v>
      </c>
      <c r="DK79" s="720">
        <v>-76722.11</v>
      </c>
      <c r="DL79" s="720">
        <v>0</v>
      </c>
      <c r="DM79" s="720">
        <v>0</v>
      </c>
      <c r="DN79" s="720">
        <v>0</v>
      </c>
      <c r="DO79" s="720">
        <v>0</v>
      </c>
      <c r="DP79" s="720">
        <v>0</v>
      </c>
      <c r="DQ79" s="721">
        <v>0</v>
      </c>
      <c r="DR79" s="722">
        <v>526281.83000000007</v>
      </c>
      <c r="DS79" s="723">
        <v>608789.99000000022</v>
      </c>
      <c r="DT79" s="722">
        <v>117925.15</v>
      </c>
      <c r="DU79" s="722">
        <v>85423.32</v>
      </c>
      <c r="DV79" s="722">
        <v>43011.19</v>
      </c>
      <c r="DW79" s="722">
        <v>0</v>
      </c>
    </row>
    <row r="80" spans="1:127" s="104" customFormat="1">
      <c r="A80" s="717">
        <v>1021</v>
      </c>
      <c r="B80" s="718" t="s">
        <v>509</v>
      </c>
      <c r="C80" s="717">
        <v>1021</v>
      </c>
      <c r="D80" s="719" t="s">
        <v>6470</v>
      </c>
      <c r="E80" s="719" t="s">
        <v>786</v>
      </c>
      <c r="F80" s="719" t="s">
        <v>6</v>
      </c>
      <c r="G80" s="719" t="s">
        <v>921</v>
      </c>
      <c r="H80" s="720">
        <v>423680.24</v>
      </c>
      <c r="I80" s="720">
        <v>0</v>
      </c>
      <c r="J80" s="720">
        <v>34581.629999999997</v>
      </c>
      <c r="K80" s="720">
        <v>0</v>
      </c>
      <c r="L80" s="720">
        <v>0</v>
      </c>
      <c r="M80" s="720">
        <v>93072</v>
      </c>
      <c r="N80" s="720">
        <v>0</v>
      </c>
      <c r="O80" s="720">
        <v>0</v>
      </c>
      <c r="P80" s="720">
        <v>70549.470000000016</v>
      </c>
      <c r="Q80" s="720">
        <v>184</v>
      </c>
      <c r="R80" s="720">
        <v>0</v>
      </c>
      <c r="S80" s="720">
        <v>0</v>
      </c>
      <c r="T80" s="720">
        <v>2883</v>
      </c>
      <c r="U80" s="720">
        <v>22000</v>
      </c>
      <c r="V80" s="720">
        <v>0</v>
      </c>
      <c r="W80" s="720">
        <v>0</v>
      </c>
      <c r="X80" s="720">
        <v>0</v>
      </c>
      <c r="Y80" s="720">
        <v>646950.34</v>
      </c>
      <c r="Z80" s="720">
        <v>128362.50999999994</v>
      </c>
      <c r="AA80" s="720">
        <v>171.77</v>
      </c>
      <c r="AB80" s="720">
        <v>2210.1899999999996</v>
      </c>
      <c r="AC80" s="720">
        <v>112898.8299999999</v>
      </c>
      <c r="AD80" s="720">
        <v>23.159999999999997</v>
      </c>
      <c r="AE80" s="720">
        <v>0</v>
      </c>
      <c r="AF80" s="720">
        <v>110662.86999999995</v>
      </c>
      <c r="AG80" s="720">
        <v>-4486.9500000000016</v>
      </c>
      <c r="AH80" s="720">
        <v>565</v>
      </c>
      <c r="AI80" s="720">
        <v>0</v>
      </c>
      <c r="AJ80" s="720">
        <v>0</v>
      </c>
      <c r="AK80" s="720">
        <v>4297.91</v>
      </c>
      <c r="AL80" s="720">
        <v>0</v>
      </c>
      <c r="AM80" s="720">
        <v>6131.4099999999989</v>
      </c>
      <c r="AN80" s="720">
        <v>1013.7200000000001</v>
      </c>
      <c r="AO80" s="720">
        <v>9549.4800000000014</v>
      </c>
      <c r="AP80" s="720">
        <v>0</v>
      </c>
      <c r="AQ80" s="720">
        <v>9074.3799999999974</v>
      </c>
      <c r="AR80" s="720">
        <v>43165.919999999998</v>
      </c>
      <c r="AS80" s="720">
        <v>12753.549999999997</v>
      </c>
      <c r="AT80" s="720">
        <v>0</v>
      </c>
      <c r="AU80" s="720">
        <v>1597.6699999999998</v>
      </c>
      <c r="AV80" s="720">
        <v>0</v>
      </c>
      <c r="AW80" s="720">
        <v>0</v>
      </c>
      <c r="AX80" s="720">
        <v>2855.5099999999998</v>
      </c>
      <c r="AY80" s="720">
        <v>77304.620000000039</v>
      </c>
      <c r="AZ80" s="720">
        <v>0</v>
      </c>
      <c r="BA80" s="720">
        <v>27301.219999999998</v>
      </c>
      <c r="BB80" s="720">
        <v>0</v>
      </c>
      <c r="BC80" s="720">
        <v>0</v>
      </c>
      <c r="BD80" s="720">
        <v>0</v>
      </c>
      <c r="BE80" s="720">
        <v>545452.76999999967</v>
      </c>
      <c r="BF80" s="720">
        <v>17668.729999999981</v>
      </c>
      <c r="BG80" s="720">
        <v>101497.5700000003</v>
      </c>
      <c r="BH80" s="720">
        <v>119166.30000000028</v>
      </c>
      <c r="BI80" s="720">
        <v>4425.25</v>
      </c>
      <c r="BJ80" s="720">
        <v>0</v>
      </c>
      <c r="BK80" s="720">
        <v>0</v>
      </c>
      <c r="BL80" s="720">
        <v>4425.25</v>
      </c>
      <c r="BM80" s="720">
        <v>0</v>
      </c>
      <c r="BN80" s="720">
        <v>2484.5</v>
      </c>
      <c r="BO80" s="720">
        <v>0</v>
      </c>
      <c r="BP80" s="720">
        <v>0</v>
      </c>
      <c r="BQ80" s="720">
        <v>2484.5</v>
      </c>
      <c r="BR80" s="720">
        <v>9753.5600000000013</v>
      </c>
      <c r="BS80" s="720">
        <v>1940.75</v>
      </c>
      <c r="BT80" s="720">
        <v>11694.310000000001</v>
      </c>
      <c r="BU80" s="720">
        <v>0</v>
      </c>
      <c r="BV80" s="720">
        <v>0</v>
      </c>
      <c r="BW80" s="720">
        <v>0</v>
      </c>
      <c r="BX80" s="720">
        <v>0</v>
      </c>
      <c r="BY80" s="720">
        <v>0</v>
      </c>
      <c r="BZ80" s="720">
        <v>0</v>
      </c>
      <c r="CA80" s="720">
        <v>0</v>
      </c>
      <c r="CB80" s="720">
        <v>0</v>
      </c>
      <c r="CC80" s="720">
        <v>0</v>
      </c>
      <c r="CD80" s="720">
        <v>119166.30000000028</v>
      </c>
      <c r="CE80" s="720">
        <v>0</v>
      </c>
      <c r="CF80" s="720">
        <v>11694.310000000001</v>
      </c>
      <c r="CG80" s="720">
        <v>0</v>
      </c>
      <c r="CH80" s="720">
        <v>0</v>
      </c>
      <c r="CI80" s="720">
        <f t="shared" si="1"/>
        <v>130860.61000000028</v>
      </c>
      <c r="CJ80" s="720">
        <v>148204.17000000001</v>
      </c>
      <c r="CK80" s="720">
        <v>0</v>
      </c>
      <c r="CL80" s="720">
        <v>0</v>
      </c>
      <c r="CM80" s="720">
        <v>148204.17000000001</v>
      </c>
      <c r="CN80" s="720">
        <v>0</v>
      </c>
      <c r="CO80" s="720">
        <v>0</v>
      </c>
      <c r="CP80" s="720">
        <v>3000.9300000000003</v>
      </c>
      <c r="CQ80" s="720">
        <v>0</v>
      </c>
      <c r="CR80" s="720">
        <v>-21529.43</v>
      </c>
      <c r="CS80" s="720">
        <v>129675.67000000001</v>
      </c>
      <c r="CT80" s="720">
        <v>0</v>
      </c>
      <c r="CU80" s="720">
        <v>0</v>
      </c>
      <c r="CV80" s="720">
        <v>0</v>
      </c>
      <c r="CW80" s="720">
        <v>0</v>
      </c>
      <c r="CX80" s="720"/>
      <c r="CY80" s="720"/>
      <c r="CZ80" s="720"/>
      <c r="DA80" s="720">
        <v>0</v>
      </c>
      <c r="DB80" s="720">
        <v>0</v>
      </c>
      <c r="DC80" s="720">
        <v>0</v>
      </c>
      <c r="DD80" s="720">
        <v>1184.94</v>
      </c>
      <c r="DE80" s="720">
        <v>0</v>
      </c>
      <c r="DF80" s="720">
        <v>0</v>
      </c>
      <c r="DG80" s="720">
        <v>0</v>
      </c>
      <c r="DH80" s="720">
        <v>0</v>
      </c>
      <c r="DI80" s="720">
        <v>0</v>
      </c>
      <c r="DJ80" s="720">
        <v>0</v>
      </c>
      <c r="DK80" s="720">
        <v>1184.94</v>
      </c>
      <c r="DL80" s="720">
        <v>0</v>
      </c>
      <c r="DM80" s="720">
        <v>0</v>
      </c>
      <c r="DN80" s="720">
        <v>0</v>
      </c>
      <c r="DO80" s="720">
        <v>0</v>
      </c>
      <c r="DP80" s="720">
        <v>0</v>
      </c>
      <c r="DQ80" s="721">
        <v>0</v>
      </c>
      <c r="DR80" s="722">
        <v>349842.37999999977</v>
      </c>
      <c r="DS80" s="723">
        <v>195610.3899999999</v>
      </c>
      <c r="DT80" s="722">
        <v>77304.620000000039</v>
      </c>
      <c r="DU80" s="722">
        <v>73616.470000000016</v>
      </c>
      <c r="DV80" s="722">
        <v>22000</v>
      </c>
      <c r="DW80" s="722">
        <v>0</v>
      </c>
    </row>
    <row r="81" spans="1:127" s="104" customFormat="1">
      <c r="A81" s="717">
        <v>4201</v>
      </c>
      <c r="B81" s="718" t="s">
        <v>388</v>
      </c>
      <c r="C81" s="717">
        <v>4201</v>
      </c>
      <c r="D81" s="719" t="s">
        <v>6470</v>
      </c>
      <c r="E81" s="719" t="s">
        <v>340</v>
      </c>
      <c r="F81" s="719" t="s">
        <v>6</v>
      </c>
      <c r="G81" s="719" t="s">
        <v>921</v>
      </c>
      <c r="H81" s="720">
        <v>9510413.8599999994</v>
      </c>
      <c r="I81" s="720">
        <v>0</v>
      </c>
      <c r="J81" s="720">
        <v>71797.649999999994</v>
      </c>
      <c r="K81" s="720">
        <v>0</v>
      </c>
      <c r="L81" s="720">
        <v>610450.04</v>
      </c>
      <c r="M81" s="720">
        <v>24341.58</v>
      </c>
      <c r="N81" s="720">
        <v>0</v>
      </c>
      <c r="O81" s="720">
        <v>96652</v>
      </c>
      <c r="P81" s="720">
        <v>109246</v>
      </c>
      <c r="Q81" s="720">
        <v>200092</v>
      </c>
      <c r="R81" s="720">
        <v>0</v>
      </c>
      <c r="S81" s="720">
        <v>0</v>
      </c>
      <c r="T81" s="720">
        <v>7559</v>
      </c>
      <c r="U81" s="720">
        <v>0</v>
      </c>
      <c r="V81" s="720">
        <v>0</v>
      </c>
      <c r="W81" s="720">
        <v>44923.88</v>
      </c>
      <c r="X81" s="720">
        <v>0</v>
      </c>
      <c r="Y81" s="720">
        <v>10675476.010000002</v>
      </c>
      <c r="Z81" s="720">
        <v>5830391</v>
      </c>
      <c r="AA81" s="720">
        <v>0</v>
      </c>
      <c r="AB81" s="720">
        <v>1205256</v>
      </c>
      <c r="AC81" s="720">
        <v>210786</v>
      </c>
      <c r="AD81" s="720">
        <v>545330</v>
      </c>
      <c r="AE81" s="720">
        <v>0</v>
      </c>
      <c r="AF81" s="720">
        <v>29462</v>
      </c>
      <c r="AG81" s="720">
        <v>32296</v>
      </c>
      <c r="AH81" s="720">
        <v>59014</v>
      </c>
      <c r="AI81" s="720">
        <v>0</v>
      </c>
      <c r="AJ81" s="720">
        <v>0</v>
      </c>
      <c r="AK81" s="720">
        <v>222422</v>
      </c>
      <c r="AL81" s="720">
        <v>24763</v>
      </c>
      <c r="AM81" s="720">
        <v>226289</v>
      </c>
      <c r="AN81" s="720">
        <v>15769</v>
      </c>
      <c r="AO81" s="720">
        <v>214240.47</v>
      </c>
      <c r="AP81" s="720">
        <v>176330.4</v>
      </c>
      <c r="AQ81" s="720">
        <v>108743</v>
      </c>
      <c r="AR81" s="720">
        <v>108053.78</v>
      </c>
      <c r="AS81" s="720">
        <v>216455.96</v>
      </c>
      <c r="AT81" s="720">
        <v>158775</v>
      </c>
      <c r="AU81" s="720">
        <v>200350.65</v>
      </c>
      <c r="AV81" s="720">
        <v>36599.919999999998</v>
      </c>
      <c r="AW81" s="720">
        <v>0</v>
      </c>
      <c r="AX81" s="720">
        <v>363121</v>
      </c>
      <c r="AY81" s="720">
        <v>77763</v>
      </c>
      <c r="AZ81" s="720">
        <v>230866</v>
      </c>
      <c r="BA81" s="720">
        <v>148525</v>
      </c>
      <c r="BB81" s="720">
        <v>0</v>
      </c>
      <c r="BC81" s="720">
        <v>0</v>
      </c>
      <c r="BD81" s="720">
        <v>0</v>
      </c>
      <c r="BE81" s="720">
        <v>10441602.180000002</v>
      </c>
      <c r="BF81" s="720">
        <v>2228245.3800000018</v>
      </c>
      <c r="BG81" s="720">
        <v>233873.83000000007</v>
      </c>
      <c r="BH81" s="720">
        <v>2462119.2100000018</v>
      </c>
      <c r="BI81" s="720">
        <v>24562.19</v>
      </c>
      <c r="BJ81" s="720">
        <v>0</v>
      </c>
      <c r="BK81" s="720">
        <v>0</v>
      </c>
      <c r="BL81" s="720">
        <v>24562.19</v>
      </c>
      <c r="BM81" s="720">
        <v>0</v>
      </c>
      <c r="BN81" s="720">
        <v>23800</v>
      </c>
      <c r="BO81" s="720">
        <v>10466.219999999999</v>
      </c>
      <c r="BP81" s="720">
        <v>0</v>
      </c>
      <c r="BQ81" s="720">
        <v>34266.22</v>
      </c>
      <c r="BR81" s="720">
        <v>24491.869999999995</v>
      </c>
      <c r="BS81" s="720">
        <v>-9704.0300000000025</v>
      </c>
      <c r="BT81" s="720">
        <v>14787.839999999993</v>
      </c>
      <c r="BU81" s="720">
        <v>0</v>
      </c>
      <c r="BV81" s="720">
        <v>0</v>
      </c>
      <c r="BW81" s="720">
        <v>0</v>
      </c>
      <c r="BX81" s="720">
        <v>0</v>
      </c>
      <c r="BY81" s="720">
        <v>0</v>
      </c>
      <c r="BZ81" s="720">
        <v>0</v>
      </c>
      <c r="CA81" s="720">
        <v>0</v>
      </c>
      <c r="CB81" s="720">
        <v>0</v>
      </c>
      <c r="CC81" s="720">
        <v>0</v>
      </c>
      <c r="CD81" s="720">
        <v>2462119.2100000018</v>
      </c>
      <c r="CE81" s="720">
        <v>0</v>
      </c>
      <c r="CF81" s="720">
        <v>14787.839999999993</v>
      </c>
      <c r="CG81" s="720">
        <v>0</v>
      </c>
      <c r="CH81" s="720">
        <v>0</v>
      </c>
      <c r="CI81" s="720">
        <f t="shared" si="1"/>
        <v>2476907.0500000017</v>
      </c>
      <c r="CJ81" s="720">
        <v>3261966.3</v>
      </c>
      <c r="CK81" s="720">
        <v>710252.04</v>
      </c>
      <c r="CL81" s="720">
        <v>888.55</v>
      </c>
      <c r="CM81" s="720">
        <v>2552602.8099999996</v>
      </c>
      <c r="CN81" s="720">
        <v>0</v>
      </c>
      <c r="CO81" s="720">
        <v>0</v>
      </c>
      <c r="CP81" s="720">
        <v>37830.839999999997</v>
      </c>
      <c r="CQ81" s="720">
        <v>0</v>
      </c>
      <c r="CR81" s="720">
        <v>0</v>
      </c>
      <c r="CS81" s="720">
        <v>2590433.6499999994</v>
      </c>
      <c r="CT81" s="720">
        <v>0</v>
      </c>
      <c r="CU81" s="720">
        <v>0</v>
      </c>
      <c r="CV81" s="720">
        <v>0</v>
      </c>
      <c r="CW81" s="720">
        <v>0</v>
      </c>
      <c r="CX81" s="720"/>
      <c r="CY81" s="720"/>
      <c r="CZ81" s="720"/>
      <c r="DA81" s="720">
        <v>0</v>
      </c>
      <c r="DB81" s="720">
        <v>0</v>
      </c>
      <c r="DC81" s="720">
        <v>0</v>
      </c>
      <c r="DD81" s="720">
        <v>0</v>
      </c>
      <c r="DE81" s="720">
        <v>0</v>
      </c>
      <c r="DF81" s="720">
        <v>0</v>
      </c>
      <c r="DG81" s="720">
        <v>-113527.08</v>
      </c>
      <c r="DH81" s="720">
        <v>0</v>
      </c>
      <c r="DI81" s="720">
        <v>0</v>
      </c>
      <c r="DJ81" s="720">
        <v>0</v>
      </c>
      <c r="DK81" s="720">
        <v>-113527.08</v>
      </c>
      <c r="DL81" s="720">
        <v>0</v>
      </c>
      <c r="DM81" s="720">
        <v>0</v>
      </c>
      <c r="DN81" s="720">
        <v>0</v>
      </c>
      <c r="DO81" s="720">
        <v>0</v>
      </c>
      <c r="DP81" s="720">
        <v>0</v>
      </c>
      <c r="DQ81" s="721">
        <v>0.48000000044703484</v>
      </c>
      <c r="DR81" s="722">
        <v>7853521</v>
      </c>
      <c r="DS81" s="723">
        <v>2588081.1800000016</v>
      </c>
      <c r="DT81" s="722">
        <v>77763</v>
      </c>
      <c r="DU81" s="722">
        <v>413549</v>
      </c>
      <c r="DV81" s="722">
        <v>0</v>
      </c>
      <c r="DW81" s="722">
        <v>0</v>
      </c>
    </row>
    <row r="82" spans="1:127" s="104" customFormat="1">
      <c r="A82" s="717">
        <v>4015</v>
      </c>
      <c r="B82" s="718" t="s">
        <v>389</v>
      </c>
      <c r="C82" s="717">
        <v>4015</v>
      </c>
      <c r="D82" s="719" t="s">
        <v>6470</v>
      </c>
      <c r="E82" s="719" t="s">
        <v>340</v>
      </c>
      <c r="F82" s="719" t="s">
        <v>6</v>
      </c>
      <c r="G82" s="719" t="s">
        <v>921</v>
      </c>
      <c r="H82" s="720">
        <v>5697642.7199999997</v>
      </c>
      <c r="I82" s="720">
        <v>0</v>
      </c>
      <c r="J82" s="720">
        <v>40089.410000000003</v>
      </c>
      <c r="K82" s="720">
        <v>0</v>
      </c>
      <c r="L82" s="720">
        <v>341720</v>
      </c>
      <c r="M82" s="720">
        <v>2913.86</v>
      </c>
      <c r="N82" s="720">
        <v>0</v>
      </c>
      <c r="O82" s="720">
        <v>1010</v>
      </c>
      <c r="P82" s="720">
        <v>14592</v>
      </c>
      <c r="Q82" s="720">
        <v>0</v>
      </c>
      <c r="R82" s="720">
        <v>0</v>
      </c>
      <c r="S82" s="720">
        <v>0</v>
      </c>
      <c r="T82" s="720">
        <v>0</v>
      </c>
      <c r="U82" s="720">
        <v>6338</v>
      </c>
      <c r="V82" s="720">
        <v>0</v>
      </c>
      <c r="W82" s="720">
        <v>20302.91</v>
      </c>
      <c r="X82" s="720">
        <v>0</v>
      </c>
      <c r="Y82" s="720">
        <v>6124608.9000000004</v>
      </c>
      <c r="Z82" s="720">
        <v>3219539.13</v>
      </c>
      <c r="AA82" s="720">
        <v>0</v>
      </c>
      <c r="AB82" s="720">
        <v>677202.96</v>
      </c>
      <c r="AC82" s="720">
        <v>102128.14</v>
      </c>
      <c r="AD82" s="720">
        <v>443266.64</v>
      </c>
      <c r="AE82" s="720">
        <v>0</v>
      </c>
      <c r="AF82" s="720">
        <v>32364.55</v>
      </c>
      <c r="AG82" s="720">
        <v>36967.5</v>
      </c>
      <c r="AH82" s="720">
        <v>17155.86</v>
      </c>
      <c r="AI82" s="720">
        <v>0</v>
      </c>
      <c r="AJ82" s="720">
        <v>0</v>
      </c>
      <c r="AK82" s="720">
        <v>225404.65000000002</v>
      </c>
      <c r="AL82" s="720">
        <v>14483.31</v>
      </c>
      <c r="AM82" s="720">
        <v>109681.84</v>
      </c>
      <c r="AN82" s="720">
        <v>2771</v>
      </c>
      <c r="AO82" s="720">
        <v>161183.10999999999</v>
      </c>
      <c r="AP82" s="720">
        <v>73229.64</v>
      </c>
      <c r="AQ82" s="720">
        <v>51147.12</v>
      </c>
      <c r="AR82" s="720">
        <v>94072.55</v>
      </c>
      <c r="AS82" s="720">
        <v>236862.58</v>
      </c>
      <c r="AT82" s="720">
        <v>78754.81</v>
      </c>
      <c r="AU82" s="720">
        <v>152575.06</v>
      </c>
      <c r="AV82" s="720">
        <v>17585.939999999999</v>
      </c>
      <c r="AW82" s="720">
        <v>0</v>
      </c>
      <c r="AX82" s="720">
        <v>119754.73</v>
      </c>
      <c r="AY82" s="720">
        <v>226557.92</v>
      </c>
      <c r="AZ82" s="720">
        <v>29611.85</v>
      </c>
      <c r="BA82" s="720">
        <v>96691.28</v>
      </c>
      <c r="BB82" s="720">
        <v>0</v>
      </c>
      <c r="BC82" s="720">
        <v>0</v>
      </c>
      <c r="BD82" s="720">
        <v>0</v>
      </c>
      <c r="BE82" s="720">
        <v>6218992.1699999999</v>
      </c>
      <c r="BF82" s="720">
        <v>1262002.4000000006</v>
      </c>
      <c r="BG82" s="720">
        <v>-94383.269999999553</v>
      </c>
      <c r="BH82" s="720">
        <v>1167619.1300000011</v>
      </c>
      <c r="BI82" s="720">
        <v>16546.560000000001</v>
      </c>
      <c r="BJ82" s="720">
        <v>0</v>
      </c>
      <c r="BK82" s="720">
        <v>0</v>
      </c>
      <c r="BL82" s="720">
        <v>16546.560000000001</v>
      </c>
      <c r="BM82" s="720">
        <v>0</v>
      </c>
      <c r="BN82" s="720">
        <v>0</v>
      </c>
      <c r="BO82" s="720">
        <v>0</v>
      </c>
      <c r="BP82" s="720">
        <v>0</v>
      </c>
      <c r="BQ82" s="720">
        <v>0</v>
      </c>
      <c r="BR82" s="720">
        <v>27444.28</v>
      </c>
      <c r="BS82" s="720">
        <v>16546.560000000001</v>
      </c>
      <c r="BT82" s="720">
        <v>43990.84</v>
      </c>
      <c r="BU82" s="720">
        <v>0</v>
      </c>
      <c r="BV82" s="720">
        <v>0</v>
      </c>
      <c r="BW82" s="720">
        <v>0</v>
      </c>
      <c r="BX82" s="720">
        <v>0</v>
      </c>
      <c r="BY82" s="720">
        <v>0</v>
      </c>
      <c r="BZ82" s="720">
        <v>0</v>
      </c>
      <c r="CA82" s="720">
        <v>0</v>
      </c>
      <c r="CB82" s="720">
        <v>0</v>
      </c>
      <c r="CC82" s="720">
        <v>0</v>
      </c>
      <c r="CD82" s="720">
        <v>1167619.1300000011</v>
      </c>
      <c r="CE82" s="720">
        <v>0</v>
      </c>
      <c r="CF82" s="720">
        <v>43990.84</v>
      </c>
      <c r="CG82" s="720">
        <v>0</v>
      </c>
      <c r="CH82" s="720">
        <v>0</v>
      </c>
      <c r="CI82" s="720">
        <f t="shared" si="1"/>
        <v>1211609.9700000011</v>
      </c>
      <c r="CJ82" s="720">
        <v>1602922.85</v>
      </c>
      <c r="CK82" s="720">
        <v>0</v>
      </c>
      <c r="CL82" s="720">
        <v>0</v>
      </c>
      <c r="CM82" s="720">
        <v>1602922.85</v>
      </c>
      <c r="CN82" s="720">
        <v>117.4</v>
      </c>
      <c r="CO82" s="720">
        <v>0</v>
      </c>
      <c r="CP82" s="720">
        <v>26164.799999999999</v>
      </c>
      <c r="CQ82" s="720">
        <v>0</v>
      </c>
      <c r="CR82" s="720">
        <v>0</v>
      </c>
      <c r="CS82" s="720">
        <v>1629205.05</v>
      </c>
      <c r="CT82" s="720">
        <v>2688.87</v>
      </c>
      <c r="CU82" s="720">
        <v>0</v>
      </c>
      <c r="CV82" s="720">
        <v>0</v>
      </c>
      <c r="CW82" s="720">
        <v>2688.87</v>
      </c>
      <c r="CX82" s="720"/>
      <c r="CY82" s="720"/>
      <c r="CZ82" s="720"/>
      <c r="DA82" s="720">
        <v>0</v>
      </c>
      <c r="DB82" s="720">
        <v>2688.87</v>
      </c>
      <c r="DC82" s="720">
        <v>0</v>
      </c>
      <c r="DD82" s="720">
        <v>0</v>
      </c>
      <c r="DE82" s="720">
        <v>0</v>
      </c>
      <c r="DF82" s="720">
        <v>0</v>
      </c>
      <c r="DG82" s="720">
        <v>-35892.089999999997</v>
      </c>
      <c r="DH82" s="720">
        <v>-146</v>
      </c>
      <c r="DI82" s="720">
        <v>0</v>
      </c>
      <c r="DJ82" s="720">
        <v>0</v>
      </c>
      <c r="DK82" s="720">
        <v>-36038.089999999997</v>
      </c>
      <c r="DL82" s="720">
        <v>-986.99</v>
      </c>
      <c r="DM82" s="720">
        <v>-383258.56</v>
      </c>
      <c r="DN82" s="720">
        <v>0</v>
      </c>
      <c r="DO82" s="720">
        <v>0</v>
      </c>
      <c r="DP82" s="720">
        <v>0</v>
      </c>
      <c r="DQ82" s="721"/>
      <c r="DR82" s="722">
        <v>4511468.92</v>
      </c>
      <c r="DS82" s="723">
        <v>1707523.25</v>
      </c>
      <c r="DT82" s="722">
        <v>226557.92</v>
      </c>
      <c r="DU82" s="722">
        <v>15602</v>
      </c>
      <c r="DV82" s="722">
        <v>6338</v>
      </c>
      <c r="DW82" s="722">
        <v>-384245.55</v>
      </c>
    </row>
    <row r="83" spans="1:127" s="104" customFormat="1">
      <c r="A83" s="717">
        <v>3411</v>
      </c>
      <c r="B83" s="718" t="s">
        <v>510</v>
      </c>
      <c r="C83" s="717">
        <v>3411</v>
      </c>
      <c r="D83" s="719" t="s">
        <v>6470</v>
      </c>
      <c r="E83" s="719" t="s">
        <v>341</v>
      </c>
      <c r="F83" s="719" t="s">
        <v>6</v>
      </c>
      <c r="G83" s="719" t="s">
        <v>921</v>
      </c>
      <c r="H83" s="720">
        <v>1283712.67</v>
      </c>
      <c r="I83" s="720">
        <v>0</v>
      </c>
      <c r="J83" s="720">
        <v>249891.11</v>
      </c>
      <c r="K83" s="720">
        <v>0</v>
      </c>
      <c r="L83" s="720">
        <v>170090</v>
      </c>
      <c r="M83" s="720">
        <v>78203.75</v>
      </c>
      <c r="N83" s="720">
        <v>0</v>
      </c>
      <c r="O83" s="720">
        <v>0</v>
      </c>
      <c r="P83" s="720">
        <v>104453.08999999998</v>
      </c>
      <c r="Q83" s="720">
        <v>0</v>
      </c>
      <c r="R83" s="720">
        <v>0</v>
      </c>
      <c r="S83" s="720">
        <v>0</v>
      </c>
      <c r="T83" s="720">
        <v>0</v>
      </c>
      <c r="U83" s="720">
        <v>0</v>
      </c>
      <c r="V83" s="720">
        <v>0</v>
      </c>
      <c r="W83" s="720">
        <v>8730.92</v>
      </c>
      <c r="X83" s="720">
        <v>35860</v>
      </c>
      <c r="Y83" s="720">
        <v>1930941.5399999998</v>
      </c>
      <c r="Z83" s="720">
        <v>714498.55999999878</v>
      </c>
      <c r="AA83" s="720">
        <v>0</v>
      </c>
      <c r="AB83" s="720">
        <v>0</v>
      </c>
      <c r="AC83" s="720">
        <v>273467.34999999992</v>
      </c>
      <c r="AD83" s="720">
        <v>0</v>
      </c>
      <c r="AE83" s="720">
        <v>0</v>
      </c>
      <c r="AF83" s="720">
        <v>290703.72999999975</v>
      </c>
      <c r="AG83" s="720">
        <v>0</v>
      </c>
      <c r="AH83" s="720">
        <v>3224.99</v>
      </c>
      <c r="AI83" s="720">
        <v>0</v>
      </c>
      <c r="AJ83" s="720">
        <v>0</v>
      </c>
      <c r="AK83" s="720">
        <v>37063.69</v>
      </c>
      <c r="AL83" s="720">
        <v>323</v>
      </c>
      <c r="AM83" s="720">
        <v>2177.58</v>
      </c>
      <c r="AN83" s="720">
        <v>1723.87</v>
      </c>
      <c r="AO83" s="720">
        <v>34070.489999999991</v>
      </c>
      <c r="AP83" s="720">
        <v>33654.800000000003</v>
      </c>
      <c r="AQ83" s="720">
        <v>0</v>
      </c>
      <c r="AR83" s="720">
        <v>75515.66999999994</v>
      </c>
      <c r="AS83" s="720">
        <v>70</v>
      </c>
      <c r="AT83" s="720">
        <v>0</v>
      </c>
      <c r="AU83" s="720">
        <v>11245.570000000002</v>
      </c>
      <c r="AV83" s="720">
        <v>4100</v>
      </c>
      <c r="AW83" s="720">
        <v>0</v>
      </c>
      <c r="AX83" s="720">
        <v>81825.030000000057</v>
      </c>
      <c r="AY83" s="720">
        <v>200902.59999999998</v>
      </c>
      <c r="AZ83" s="720">
        <v>3835.71</v>
      </c>
      <c r="BA83" s="720">
        <v>200730.58000000022</v>
      </c>
      <c r="BB83" s="720">
        <v>0</v>
      </c>
      <c r="BC83" s="720">
        <v>0</v>
      </c>
      <c r="BD83" s="720">
        <v>0</v>
      </c>
      <c r="BE83" s="720">
        <v>1969133.219999999</v>
      </c>
      <c r="BF83" s="720">
        <v>429210.09999999986</v>
      </c>
      <c r="BG83" s="720">
        <v>-38191.679999999236</v>
      </c>
      <c r="BH83" s="720">
        <v>391018.42000000062</v>
      </c>
      <c r="BI83" s="720">
        <v>0</v>
      </c>
      <c r="BJ83" s="720">
        <v>0</v>
      </c>
      <c r="BK83" s="720">
        <v>0</v>
      </c>
      <c r="BL83" s="720">
        <v>0</v>
      </c>
      <c r="BM83" s="720">
        <v>0</v>
      </c>
      <c r="BN83" s="720">
        <v>0</v>
      </c>
      <c r="BO83" s="720">
        <v>0</v>
      </c>
      <c r="BP83" s="720">
        <v>0</v>
      </c>
      <c r="BQ83" s="720">
        <v>0</v>
      </c>
      <c r="BR83" s="720">
        <v>0</v>
      </c>
      <c r="BS83" s="720">
        <v>0</v>
      </c>
      <c r="BT83" s="720">
        <v>0</v>
      </c>
      <c r="BU83" s="720">
        <v>0</v>
      </c>
      <c r="BV83" s="720">
        <v>0</v>
      </c>
      <c r="BW83" s="720">
        <v>0</v>
      </c>
      <c r="BX83" s="720">
        <v>0</v>
      </c>
      <c r="BY83" s="720">
        <v>0</v>
      </c>
      <c r="BZ83" s="720">
        <v>0</v>
      </c>
      <c r="CA83" s="720">
        <v>0</v>
      </c>
      <c r="CB83" s="720">
        <v>0</v>
      </c>
      <c r="CC83" s="720">
        <v>0</v>
      </c>
      <c r="CD83" s="720">
        <v>391018.42000000062</v>
      </c>
      <c r="CE83" s="720">
        <v>0</v>
      </c>
      <c r="CF83" s="720">
        <v>0</v>
      </c>
      <c r="CG83" s="720">
        <v>0</v>
      </c>
      <c r="CH83" s="720">
        <v>0</v>
      </c>
      <c r="CI83" s="720">
        <f t="shared" si="1"/>
        <v>391018.42000000062</v>
      </c>
      <c r="CJ83" s="720">
        <v>455239.64</v>
      </c>
      <c r="CK83" s="720">
        <v>0</v>
      </c>
      <c r="CL83" s="720">
        <v>0</v>
      </c>
      <c r="CM83" s="720">
        <v>455239.64</v>
      </c>
      <c r="CN83" s="720">
        <v>0</v>
      </c>
      <c r="CO83" s="720">
        <v>0</v>
      </c>
      <c r="CP83" s="720">
        <v>4985.3999999999996</v>
      </c>
      <c r="CQ83" s="720">
        <v>0</v>
      </c>
      <c r="CR83" s="720">
        <v>-80728</v>
      </c>
      <c r="CS83" s="720">
        <v>379497.04000000004</v>
      </c>
      <c r="CT83" s="720">
        <v>0</v>
      </c>
      <c r="CU83" s="720">
        <v>0</v>
      </c>
      <c r="CV83" s="720">
        <v>0</v>
      </c>
      <c r="CW83" s="720">
        <v>0</v>
      </c>
      <c r="CX83" s="720"/>
      <c r="CY83" s="720"/>
      <c r="CZ83" s="720"/>
      <c r="DA83" s="720">
        <v>0</v>
      </c>
      <c r="DB83" s="720">
        <v>0</v>
      </c>
      <c r="DC83" s="720">
        <v>0</v>
      </c>
      <c r="DD83" s="720">
        <v>11520.91</v>
      </c>
      <c r="DE83" s="720">
        <v>0</v>
      </c>
      <c r="DF83" s="720">
        <v>0</v>
      </c>
      <c r="DG83" s="720">
        <v>0</v>
      </c>
      <c r="DH83" s="720">
        <v>0</v>
      </c>
      <c r="DI83" s="720">
        <v>0</v>
      </c>
      <c r="DJ83" s="720">
        <v>0</v>
      </c>
      <c r="DK83" s="720">
        <v>11520.91</v>
      </c>
      <c r="DL83" s="720">
        <v>0</v>
      </c>
      <c r="DM83" s="720">
        <v>0</v>
      </c>
      <c r="DN83" s="720">
        <v>0</v>
      </c>
      <c r="DO83" s="720">
        <v>0</v>
      </c>
      <c r="DP83" s="720">
        <v>0</v>
      </c>
      <c r="DQ83" s="721"/>
      <c r="DR83" s="722">
        <v>1278669.6399999985</v>
      </c>
      <c r="DS83" s="723">
        <v>690463.58000000054</v>
      </c>
      <c r="DT83" s="722">
        <v>200902.59999999998</v>
      </c>
      <c r="DU83" s="722">
        <v>104453.08999999998</v>
      </c>
      <c r="DV83" s="722">
        <v>0</v>
      </c>
      <c r="DW83" s="722">
        <v>0</v>
      </c>
    </row>
    <row r="84" spans="1:127" s="104" customFormat="1">
      <c r="A84" s="717">
        <v>2474</v>
      </c>
      <c r="B84" s="718" t="s">
        <v>511</v>
      </c>
      <c r="C84" s="717">
        <v>2474</v>
      </c>
      <c r="D84" s="719" t="s">
        <v>6470</v>
      </c>
      <c r="E84" s="719" t="s">
        <v>341</v>
      </c>
      <c r="F84" s="719" t="s">
        <v>6</v>
      </c>
      <c r="G84" s="719" t="s">
        <v>923</v>
      </c>
      <c r="H84" s="720">
        <v>2210466.7400000002</v>
      </c>
      <c r="I84" s="720">
        <v>0</v>
      </c>
      <c r="J84" s="720">
        <v>55678.39</v>
      </c>
      <c r="K84" s="720">
        <v>0</v>
      </c>
      <c r="L84" s="720">
        <v>213470</v>
      </c>
      <c r="M84" s="720">
        <v>3546.93</v>
      </c>
      <c r="N84" s="720">
        <v>0</v>
      </c>
      <c r="O84" s="720">
        <v>25309.5</v>
      </c>
      <c r="P84" s="720">
        <v>48295.629999999866</v>
      </c>
      <c r="Q84" s="720">
        <v>614.05999999999995</v>
      </c>
      <c r="R84" s="720">
        <v>0</v>
      </c>
      <c r="S84" s="720">
        <v>0</v>
      </c>
      <c r="T84" s="720">
        <v>23243.279999999999</v>
      </c>
      <c r="U84" s="720">
        <v>32358.16</v>
      </c>
      <c r="V84" s="720">
        <v>0</v>
      </c>
      <c r="W84" s="720">
        <v>3767.71</v>
      </c>
      <c r="X84" s="720">
        <v>72834</v>
      </c>
      <c r="Y84" s="720">
        <v>2689584.4000000004</v>
      </c>
      <c r="Z84" s="720">
        <v>1368578.4099999992</v>
      </c>
      <c r="AA84" s="720">
        <v>0</v>
      </c>
      <c r="AB84" s="720">
        <v>302342.96000000002</v>
      </c>
      <c r="AC84" s="720">
        <v>43281.040000000503</v>
      </c>
      <c r="AD84" s="720">
        <v>154911.25</v>
      </c>
      <c r="AE84" s="720">
        <v>0</v>
      </c>
      <c r="AF84" s="720">
        <v>90510.25</v>
      </c>
      <c r="AG84" s="720">
        <v>0</v>
      </c>
      <c r="AH84" s="720">
        <v>0</v>
      </c>
      <c r="AI84" s="720">
        <v>0</v>
      </c>
      <c r="AJ84" s="720">
        <v>11878.97</v>
      </c>
      <c r="AK84" s="720">
        <v>12874.78</v>
      </c>
      <c r="AL84" s="720">
        <v>1935</v>
      </c>
      <c r="AM84" s="720">
        <v>60433.91</v>
      </c>
      <c r="AN84" s="720">
        <v>8394.2900000000009</v>
      </c>
      <c r="AO84" s="720">
        <v>62555.840000000004</v>
      </c>
      <c r="AP84" s="720">
        <v>33857.5</v>
      </c>
      <c r="AQ84" s="720">
        <v>13205.560000000001</v>
      </c>
      <c r="AR84" s="720">
        <v>60766</v>
      </c>
      <c r="AS84" s="720">
        <v>10029.459999999999</v>
      </c>
      <c r="AT84" s="720">
        <v>0</v>
      </c>
      <c r="AU84" s="720">
        <v>21632.500000000004</v>
      </c>
      <c r="AV84" s="720">
        <v>9471</v>
      </c>
      <c r="AW84" s="720">
        <v>1412</v>
      </c>
      <c r="AX84" s="720">
        <v>149350.46999999997</v>
      </c>
      <c r="AY84" s="720">
        <v>73310.840000000026</v>
      </c>
      <c r="AZ84" s="720">
        <v>10554.47</v>
      </c>
      <c r="BA84" s="720">
        <v>154532.71999999997</v>
      </c>
      <c r="BB84" s="720">
        <v>0</v>
      </c>
      <c r="BC84" s="720">
        <v>0</v>
      </c>
      <c r="BD84" s="720">
        <v>0</v>
      </c>
      <c r="BE84" s="720">
        <v>2655819.2199999997</v>
      </c>
      <c r="BF84" s="720">
        <v>-46755.729999999967</v>
      </c>
      <c r="BG84" s="720">
        <v>33765.180000000633</v>
      </c>
      <c r="BH84" s="720">
        <v>-12990.549999999334</v>
      </c>
      <c r="BI84" s="720">
        <v>8668.75</v>
      </c>
      <c r="BJ84" s="720">
        <v>0</v>
      </c>
      <c r="BK84" s="720">
        <v>0</v>
      </c>
      <c r="BL84" s="720">
        <v>8668.75</v>
      </c>
      <c r="BM84" s="720">
        <v>0</v>
      </c>
      <c r="BN84" s="720">
        <v>0</v>
      </c>
      <c r="BO84" s="720">
        <v>0</v>
      </c>
      <c r="BP84" s="720">
        <v>0</v>
      </c>
      <c r="BQ84" s="720">
        <v>0</v>
      </c>
      <c r="BR84" s="720">
        <v>21179</v>
      </c>
      <c r="BS84" s="720">
        <v>8668.75</v>
      </c>
      <c r="BT84" s="720">
        <v>29847.75</v>
      </c>
      <c r="BU84" s="720">
        <v>0</v>
      </c>
      <c r="BV84" s="720">
        <v>0</v>
      </c>
      <c r="BW84" s="720">
        <v>0</v>
      </c>
      <c r="BX84" s="720">
        <v>0</v>
      </c>
      <c r="BY84" s="720">
        <v>0</v>
      </c>
      <c r="BZ84" s="720">
        <v>0</v>
      </c>
      <c r="CA84" s="720">
        <v>0</v>
      </c>
      <c r="CB84" s="720">
        <v>0</v>
      </c>
      <c r="CC84" s="720">
        <v>0</v>
      </c>
      <c r="CD84" s="720">
        <v>-12990.549999999334</v>
      </c>
      <c r="CE84" s="720">
        <v>0</v>
      </c>
      <c r="CF84" s="720">
        <v>29847.75</v>
      </c>
      <c r="CG84" s="720">
        <v>0</v>
      </c>
      <c r="CH84" s="720">
        <v>0</v>
      </c>
      <c r="CI84" s="720">
        <f t="shared" si="1"/>
        <v>16857.200000000666</v>
      </c>
      <c r="CJ84" s="720">
        <v>0</v>
      </c>
      <c r="CK84" s="720">
        <v>0</v>
      </c>
      <c r="CL84" s="720">
        <v>0</v>
      </c>
      <c r="CM84" s="720">
        <v>0</v>
      </c>
      <c r="CN84" s="720">
        <v>0</v>
      </c>
      <c r="CO84" s="720">
        <v>0</v>
      </c>
      <c r="CP84" s="720">
        <v>0</v>
      </c>
      <c r="CQ84" s="720">
        <v>0</v>
      </c>
      <c r="CR84" s="720">
        <v>0</v>
      </c>
      <c r="CS84" s="720">
        <v>0</v>
      </c>
      <c r="CT84" s="720">
        <v>0</v>
      </c>
      <c r="CU84" s="720">
        <v>0</v>
      </c>
      <c r="CV84" s="720">
        <v>0</v>
      </c>
      <c r="CW84" s="720">
        <v>0</v>
      </c>
      <c r="CX84" s="720"/>
      <c r="CY84" s="720"/>
      <c r="CZ84" s="720"/>
      <c r="DA84" s="720">
        <v>55019.140000000254</v>
      </c>
      <c r="DB84" s="720">
        <v>55019.140000000254</v>
      </c>
      <c r="DC84" s="720">
        <v>1234.42</v>
      </c>
      <c r="DD84" s="720">
        <v>251.48</v>
      </c>
      <c r="DE84" s="720">
        <v>0</v>
      </c>
      <c r="DF84" s="720">
        <v>0</v>
      </c>
      <c r="DG84" s="720">
        <v>-38581.53</v>
      </c>
      <c r="DH84" s="720">
        <v>0</v>
      </c>
      <c r="DI84" s="720">
        <v>-1067</v>
      </c>
      <c r="DJ84" s="720">
        <v>0</v>
      </c>
      <c r="DK84" s="720">
        <v>-38162.629999999997</v>
      </c>
      <c r="DL84" s="720">
        <v>0</v>
      </c>
      <c r="DM84" s="720">
        <v>0</v>
      </c>
      <c r="DN84" s="720">
        <v>0</v>
      </c>
      <c r="DO84" s="720">
        <v>0</v>
      </c>
      <c r="DP84" s="720">
        <v>0</v>
      </c>
      <c r="DQ84" s="721">
        <v>-2.5465851649641991E-10</v>
      </c>
      <c r="DR84" s="722">
        <v>-2.5465851649641991E-10</v>
      </c>
      <c r="DS84" s="723"/>
      <c r="DT84" s="722"/>
      <c r="DU84" s="722"/>
      <c r="DV84" s="722"/>
      <c r="DW84" s="722">
        <v>0</v>
      </c>
    </row>
    <row r="85" spans="1:127" s="104" customFormat="1">
      <c r="A85" s="717">
        <v>4223</v>
      </c>
      <c r="B85" s="718" t="s">
        <v>390</v>
      </c>
      <c r="C85" s="717">
        <v>4223</v>
      </c>
      <c r="D85" s="719" t="s">
        <v>6470</v>
      </c>
      <c r="E85" s="719" t="s">
        <v>340</v>
      </c>
      <c r="F85" s="719" t="s">
        <v>6</v>
      </c>
      <c r="G85" s="719" t="s">
        <v>921</v>
      </c>
      <c r="H85" s="720">
        <v>8607062.4600000009</v>
      </c>
      <c r="I85" s="720">
        <v>947225</v>
      </c>
      <c r="J85" s="720">
        <v>105507.66</v>
      </c>
      <c r="K85" s="720">
        <v>0</v>
      </c>
      <c r="L85" s="720">
        <v>595505</v>
      </c>
      <c r="M85" s="720">
        <v>35425.730000000003</v>
      </c>
      <c r="N85" s="720">
        <v>0</v>
      </c>
      <c r="O85" s="720">
        <v>0</v>
      </c>
      <c r="P85" s="720">
        <v>381813.24</v>
      </c>
      <c r="Q85" s="720">
        <v>120119.67999999999</v>
      </c>
      <c r="R85" s="720">
        <v>0</v>
      </c>
      <c r="S85" s="720">
        <v>0</v>
      </c>
      <c r="T85" s="720">
        <v>5940.1</v>
      </c>
      <c r="U85" s="720">
        <v>0</v>
      </c>
      <c r="V85" s="720">
        <v>0</v>
      </c>
      <c r="W85" s="720">
        <v>35921.629999999997</v>
      </c>
      <c r="X85" s="720">
        <v>0</v>
      </c>
      <c r="Y85" s="720">
        <v>10834520.500000002</v>
      </c>
      <c r="Z85" s="720">
        <v>6465868.0499999998</v>
      </c>
      <c r="AA85" s="720">
        <v>0</v>
      </c>
      <c r="AB85" s="720">
        <v>352939.54</v>
      </c>
      <c r="AC85" s="720">
        <v>0</v>
      </c>
      <c r="AD85" s="720">
        <v>1419418.26</v>
      </c>
      <c r="AE85" s="720">
        <v>0</v>
      </c>
      <c r="AF85" s="720">
        <v>130889.57</v>
      </c>
      <c r="AG85" s="720">
        <v>61682.91</v>
      </c>
      <c r="AH85" s="720">
        <v>50790.5</v>
      </c>
      <c r="AI85" s="720">
        <v>6415.6</v>
      </c>
      <c r="AJ85" s="720">
        <v>29198.31</v>
      </c>
      <c r="AK85" s="720">
        <v>45502.11</v>
      </c>
      <c r="AL85" s="720">
        <v>0</v>
      </c>
      <c r="AM85" s="720">
        <v>0</v>
      </c>
      <c r="AN85" s="720">
        <v>114702.78</v>
      </c>
      <c r="AO85" s="720">
        <v>443752.59</v>
      </c>
      <c r="AP85" s="720">
        <v>174898.94</v>
      </c>
      <c r="AQ85" s="720">
        <v>17765.009999999998</v>
      </c>
      <c r="AR85" s="720">
        <f>304332.41-0.56</f>
        <v>304331.84999999998</v>
      </c>
      <c r="AS85" s="720">
        <v>135165.26</v>
      </c>
      <c r="AT85" s="720">
        <v>211466.25</v>
      </c>
      <c r="AU85" s="720">
        <v>363970.33</v>
      </c>
      <c r="AV85" s="720">
        <v>0</v>
      </c>
      <c r="AW85" s="720">
        <v>2400</v>
      </c>
      <c r="AX85" s="720">
        <v>525763.03</v>
      </c>
      <c r="AY85" s="720">
        <v>137145.04</v>
      </c>
      <c r="AZ85" s="720">
        <v>110546.73999999999</v>
      </c>
      <c r="BA85" s="720">
        <v>178779.11999999994</v>
      </c>
      <c r="BB85" s="720">
        <v>650108.80000000005</v>
      </c>
      <c r="BC85" s="720">
        <v>0</v>
      </c>
      <c r="BD85" s="720">
        <v>0</v>
      </c>
      <c r="BE85" s="720">
        <v>11933501.149999997</v>
      </c>
      <c r="BF85" s="720">
        <v>4979718.9499999937</v>
      </c>
      <c r="BG85" s="720">
        <v>-1098980.6499999948</v>
      </c>
      <c r="BH85" s="720">
        <v>3880738.2999999989</v>
      </c>
      <c r="BI85" s="720">
        <v>24995.31</v>
      </c>
      <c r="BJ85" s="720">
        <v>0</v>
      </c>
      <c r="BK85" s="720">
        <v>0</v>
      </c>
      <c r="BL85" s="720">
        <v>24995.31</v>
      </c>
      <c r="BM85" s="720">
        <v>0</v>
      </c>
      <c r="BN85" s="720">
        <v>0</v>
      </c>
      <c r="BO85" s="720">
        <v>0</v>
      </c>
      <c r="BP85" s="720">
        <v>0</v>
      </c>
      <c r="BQ85" s="720">
        <v>0</v>
      </c>
      <c r="BR85" s="720">
        <v>0</v>
      </c>
      <c r="BS85" s="720">
        <v>24995.31</v>
      </c>
      <c r="BT85" s="720">
        <v>24995.31</v>
      </c>
      <c r="BU85" s="720">
        <v>0</v>
      </c>
      <c r="BV85" s="720">
        <v>0</v>
      </c>
      <c r="BW85" s="720">
        <v>0</v>
      </c>
      <c r="BX85" s="720">
        <v>0</v>
      </c>
      <c r="BY85" s="720">
        <v>0</v>
      </c>
      <c r="BZ85" s="720">
        <v>0</v>
      </c>
      <c r="CA85" s="720">
        <v>0</v>
      </c>
      <c r="CB85" s="720">
        <v>0</v>
      </c>
      <c r="CC85" s="720">
        <v>0</v>
      </c>
      <c r="CD85" s="720">
        <v>3880738.2999999989</v>
      </c>
      <c r="CE85" s="720">
        <v>0</v>
      </c>
      <c r="CF85" s="720">
        <v>24995.31</v>
      </c>
      <c r="CG85" s="720">
        <v>0</v>
      </c>
      <c r="CH85" s="720">
        <v>0</v>
      </c>
      <c r="CI85" s="720">
        <f t="shared" si="1"/>
        <v>3905733.6099999989</v>
      </c>
      <c r="CJ85" s="720">
        <v>858767.43</v>
      </c>
      <c r="CK85" s="720">
        <v>857159.94</v>
      </c>
      <c r="CL85" s="720">
        <v>0</v>
      </c>
      <c r="CM85" s="720">
        <v>1607.4900000001071</v>
      </c>
      <c r="CN85" s="720">
        <v>300</v>
      </c>
      <c r="CO85" s="720">
        <v>0</v>
      </c>
      <c r="CP85" s="720">
        <v>45890.52</v>
      </c>
      <c r="CQ85" s="720">
        <v>0</v>
      </c>
      <c r="CR85" s="720">
        <v>-307.77999999999997</v>
      </c>
      <c r="CS85" s="720">
        <v>47490.230000000105</v>
      </c>
      <c r="CT85" s="720">
        <v>4038374.84</v>
      </c>
      <c r="CU85" s="720">
        <v>0</v>
      </c>
      <c r="CV85" s="720">
        <v>0</v>
      </c>
      <c r="CW85" s="720">
        <v>4038374.84</v>
      </c>
      <c r="CX85" s="720"/>
      <c r="CY85" s="720"/>
      <c r="CZ85" s="720"/>
      <c r="DA85" s="720">
        <v>0</v>
      </c>
      <c r="DB85" s="720">
        <v>4038374.84</v>
      </c>
      <c r="DC85" s="720">
        <v>0</v>
      </c>
      <c r="DD85" s="720">
        <v>0</v>
      </c>
      <c r="DE85" s="720">
        <v>0</v>
      </c>
      <c r="DF85" s="720">
        <v>0</v>
      </c>
      <c r="DG85" s="720">
        <v>-49015.86</v>
      </c>
      <c r="DH85" s="720">
        <v>-131115.04</v>
      </c>
      <c r="DI85" s="720">
        <v>0</v>
      </c>
      <c r="DJ85" s="720">
        <v>0</v>
      </c>
      <c r="DK85" s="720">
        <v>-180130.90000000002</v>
      </c>
      <c r="DL85" s="720">
        <v>0</v>
      </c>
      <c r="DM85" s="720">
        <v>0</v>
      </c>
      <c r="DN85" s="720">
        <v>0</v>
      </c>
      <c r="DO85" s="720">
        <v>0</v>
      </c>
      <c r="DP85" s="720">
        <v>0</v>
      </c>
      <c r="DQ85" s="721"/>
      <c r="DR85" s="722">
        <v>8430798.3300000001</v>
      </c>
      <c r="DS85" s="723">
        <v>3502702.8199999966</v>
      </c>
      <c r="DT85" s="722">
        <v>137145.04</v>
      </c>
      <c r="DU85" s="722">
        <v>507873.01999999996</v>
      </c>
      <c r="DV85" s="722">
        <v>0</v>
      </c>
      <c r="DW85" s="722">
        <v>0</v>
      </c>
    </row>
    <row r="86" spans="1:127" s="104" customFormat="1">
      <c r="A86" s="717">
        <v>3317</v>
      </c>
      <c r="B86" s="718" t="s">
        <v>512</v>
      </c>
      <c r="C86" s="717">
        <v>3317</v>
      </c>
      <c r="D86" s="719" t="s">
        <v>6470</v>
      </c>
      <c r="E86" s="719" t="s">
        <v>341</v>
      </c>
      <c r="F86" s="719" t="s">
        <v>6</v>
      </c>
      <c r="G86" s="719" t="s">
        <v>921</v>
      </c>
      <c r="H86" s="720">
        <v>1346049.12</v>
      </c>
      <c r="I86" s="720">
        <v>0</v>
      </c>
      <c r="J86" s="720">
        <v>47987.94</v>
      </c>
      <c r="K86" s="720">
        <v>0</v>
      </c>
      <c r="L86" s="720">
        <v>136510</v>
      </c>
      <c r="M86" s="720">
        <v>2056.9299999999998</v>
      </c>
      <c r="N86" s="720">
        <v>0</v>
      </c>
      <c r="O86" s="720">
        <v>0</v>
      </c>
      <c r="P86" s="720">
        <v>17219.479999999996</v>
      </c>
      <c r="Q86" s="720">
        <v>0</v>
      </c>
      <c r="R86" s="720">
        <v>0</v>
      </c>
      <c r="S86" s="720">
        <v>0</v>
      </c>
      <c r="T86" s="720">
        <v>7092.35</v>
      </c>
      <c r="U86" s="720">
        <v>15696.130000000001</v>
      </c>
      <c r="V86" s="720">
        <v>0</v>
      </c>
      <c r="W86" s="720">
        <v>8781.17</v>
      </c>
      <c r="X86" s="720">
        <v>40056</v>
      </c>
      <c r="Y86" s="720">
        <v>1621449.1199999999</v>
      </c>
      <c r="Z86" s="720">
        <v>723432.62999999872</v>
      </c>
      <c r="AA86" s="720">
        <v>0</v>
      </c>
      <c r="AB86" s="720">
        <v>327273.28000000003</v>
      </c>
      <c r="AC86" s="720">
        <v>48416.8400000002</v>
      </c>
      <c r="AD86" s="720">
        <v>86033.7</v>
      </c>
      <c r="AE86" s="720">
        <v>0</v>
      </c>
      <c r="AF86" s="720">
        <v>34984.170000000158</v>
      </c>
      <c r="AG86" s="720">
        <v>2756.8000000000029</v>
      </c>
      <c r="AH86" s="720">
        <v>12705.3</v>
      </c>
      <c r="AI86" s="720">
        <v>0</v>
      </c>
      <c r="AJ86" s="720">
        <v>0</v>
      </c>
      <c r="AK86" s="720">
        <v>29610.790000000008</v>
      </c>
      <c r="AL86" s="720">
        <v>0</v>
      </c>
      <c r="AM86" s="720">
        <v>330.91999999999985</v>
      </c>
      <c r="AN86" s="720">
        <v>3211.7</v>
      </c>
      <c r="AO86" s="720">
        <v>22110.47</v>
      </c>
      <c r="AP86" s="720">
        <v>5246.96</v>
      </c>
      <c r="AQ86" s="720">
        <v>19547.77</v>
      </c>
      <c r="AR86" s="720">
        <v>59978.299999999974</v>
      </c>
      <c r="AS86" s="720">
        <v>15952.55</v>
      </c>
      <c r="AT86" s="720">
        <v>0</v>
      </c>
      <c r="AU86" s="720">
        <v>22747.310000000012</v>
      </c>
      <c r="AV86" s="720">
        <v>5929.38</v>
      </c>
      <c r="AW86" s="720">
        <v>2755</v>
      </c>
      <c r="AX86" s="720">
        <v>61884.560000000005</v>
      </c>
      <c r="AY86" s="720">
        <v>95595.029999999853</v>
      </c>
      <c r="AZ86" s="720">
        <v>5585.18</v>
      </c>
      <c r="BA86" s="720">
        <v>145182.38000000015</v>
      </c>
      <c r="BB86" s="720">
        <v>0</v>
      </c>
      <c r="BC86" s="720">
        <v>0</v>
      </c>
      <c r="BD86" s="720">
        <v>0</v>
      </c>
      <c r="BE86" s="720">
        <v>1731271.0199999991</v>
      </c>
      <c r="BF86" s="720">
        <v>137866.21999999988</v>
      </c>
      <c r="BG86" s="720">
        <v>-109821.89999999921</v>
      </c>
      <c r="BH86" s="720">
        <v>28044.320000000676</v>
      </c>
      <c r="BI86" s="720">
        <v>44157</v>
      </c>
      <c r="BJ86" s="720">
        <v>0</v>
      </c>
      <c r="BK86" s="720">
        <v>0</v>
      </c>
      <c r="BL86" s="720">
        <v>44157</v>
      </c>
      <c r="BM86" s="720">
        <v>0</v>
      </c>
      <c r="BN86" s="720">
        <v>0</v>
      </c>
      <c r="BO86" s="720">
        <v>0</v>
      </c>
      <c r="BP86" s="720">
        <v>0</v>
      </c>
      <c r="BQ86" s="720">
        <v>0</v>
      </c>
      <c r="BR86" s="720">
        <v>0</v>
      </c>
      <c r="BS86" s="720">
        <v>44157</v>
      </c>
      <c r="BT86" s="720">
        <v>44157</v>
      </c>
      <c r="BU86" s="720">
        <v>0</v>
      </c>
      <c r="BV86" s="720">
        <v>0</v>
      </c>
      <c r="BW86" s="720">
        <v>0</v>
      </c>
      <c r="BX86" s="720">
        <v>0</v>
      </c>
      <c r="BY86" s="720">
        <v>0</v>
      </c>
      <c r="BZ86" s="720">
        <v>0</v>
      </c>
      <c r="CA86" s="720">
        <v>0</v>
      </c>
      <c r="CB86" s="720">
        <v>0</v>
      </c>
      <c r="CC86" s="720">
        <v>0</v>
      </c>
      <c r="CD86" s="720">
        <v>28044.320000000676</v>
      </c>
      <c r="CE86" s="720">
        <v>0</v>
      </c>
      <c r="CF86" s="720">
        <v>44157</v>
      </c>
      <c r="CG86" s="720">
        <v>0</v>
      </c>
      <c r="CH86" s="720">
        <v>0</v>
      </c>
      <c r="CI86" s="720">
        <f t="shared" si="1"/>
        <v>72201.320000000676</v>
      </c>
      <c r="CJ86" s="720">
        <v>207677.14</v>
      </c>
      <c r="CK86" s="720">
        <v>108652.37</v>
      </c>
      <c r="CL86" s="720">
        <v>0</v>
      </c>
      <c r="CM86" s="720">
        <v>99024.770000000019</v>
      </c>
      <c r="CN86" s="720">
        <v>1278.57</v>
      </c>
      <c r="CO86" s="720">
        <v>0</v>
      </c>
      <c r="CP86" s="720">
        <v>1898.4</v>
      </c>
      <c r="CQ86" s="720">
        <v>2661.12</v>
      </c>
      <c r="CR86" s="720">
        <v>1040.0899999999999</v>
      </c>
      <c r="CS86" s="720">
        <v>105902.95000000001</v>
      </c>
      <c r="CT86" s="720">
        <v>0</v>
      </c>
      <c r="CU86" s="720">
        <v>0</v>
      </c>
      <c r="CV86" s="720">
        <v>0</v>
      </c>
      <c r="CW86" s="720">
        <v>0</v>
      </c>
      <c r="CX86" s="720"/>
      <c r="CY86" s="720"/>
      <c r="CZ86" s="720"/>
      <c r="DA86" s="720">
        <v>0</v>
      </c>
      <c r="DB86" s="720">
        <v>0</v>
      </c>
      <c r="DC86" s="720">
        <v>0</v>
      </c>
      <c r="DD86" s="720">
        <v>4576.83</v>
      </c>
      <c r="DE86" s="720">
        <v>0</v>
      </c>
      <c r="DF86" s="720">
        <v>0</v>
      </c>
      <c r="DG86" s="720">
        <v>-14216.62</v>
      </c>
      <c r="DH86" s="720">
        <v>-24062.29</v>
      </c>
      <c r="DI86" s="720">
        <v>0</v>
      </c>
      <c r="DJ86" s="720">
        <v>0</v>
      </c>
      <c r="DK86" s="720">
        <v>-33702.080000000002</v>
      </c>
      <c r="DL86" s="720">
        <v>0</v>
      </c>
      <c r="DM86" s="720">
        <v>0</v>
      </c>
      <c r="DN86" s="720">
        <v>0</v>
      </c>
      <c r="DO86" s="720">
        <v>0</v>
      </c>
      <c r="DP86" s="720">
        <v>0</v>
      </c>
      <c r="DQ86" s="721"/>
      <c r="DR86" s="722">
        <v>1222897.4199999992</v>
      </c>
      <c r="DS86" s="723">
        <v>508373.59999999986</v>
      </c>
      <c r="DT86" s="722">
        <v>95595.029999999853</v>
      </c>
      <c r="DU86" s="722">
        <v>24311.829999999994</v>
      </c>
      <c r="DV86" s="722">
        <v>15696.130000000001</v>
      </c>
      <c r="DW86" s="722">
        <v>0</v>
      </c>
    </row>
    <row r="87" spans="1:127" s="104" customFormat="1">
      <c r="A87" s="717">
        <v>1023</v>
      </c>
      <c r="B87" s="718" t="s">
        <v>513</v>
      </c>
      <c r="C87" s="717">
        <v>1023</v>
      </c>
      <c r="D87" s="719" t="s">
        <v>6470</v>
      </c>
      <c r="E87" s="719" t="s">
        <v>786</v>
      </c>
      <c r="F87" s="719" t="s">
        <v>6</v>
      </c>
      <c r="G87" s="719" t="s">
        <v>921</v>
      </c>
      <c r="H87" s="720">
        <v>545495.14</v>
      </c>
      <c r="I87" s="720">
        <v>0</v>
      </c>
      <c r="J87" s="720">
        <v>47320.63</v>
      </c>
      <c r="K87" s="720">
        <v>0</v>
      </c>
      <c r="L87" s="720">
        <v>0</v>
      </c>
      <c r="M87" s="720">
        <v>0</v>
      </c>
      <c r="N87" s="720">
        <v>0</v>
      </c>
      <c r="O87" s="720">
        <v>0</v>
      </c>
      <c r="P87" s="720">
        <v>23328.55</v>
      </c>
      <c r="Q87" s="720">
        <v>0</v>
      </c>
      <c r="R87" s="720">
        <v>0</v>
      </c>
      <c r="S87" s="720">
        <v>0</v>
      </c>
      <c r="T87" s="720">
        <v>10344.799999999999</v>
      </c>
      <c r="U87" s="720">
        <v>57671.97</v>
      </c>
      <c r="V87" s="720">
        <v>0</v>
      </c>
      <c r="W87" s="720">
        <v>0</v>
      </c>
      <c r="X87" s="720">
        <v>0</v>
      </c>
      <c r="Y87" s="720">
        <v>684161.09000000008</v>
      </c>
      <c r="Z87" s="720">
        <v>144931.58000000002</v>
      </c>
      <c r="AA87" s="720">
        <v>0</v>
      </c>
      <c r="AB87" s="720">
        <v>164612.07000000004</v>
      </c>
      <c r="AC87" s="720">
        <v>0</v>
      </c>
      <c r="AD87" s="720">
        <v>23652.27</v>
      </c>
      <c r="AE87" s="720">
        <v>0</v>
      </c>
      <c r="AF87" s="720">
        <v>43377.780000000057</v>
      </c>
      <c r="AG87" s="720">
        <v>2203.2500000000009</v>
      </c>
      <c r="AH87" s="720">
        <v>4882.2</v>
      </c>
      <c r="AI87" s="720">
        <v>0</v>
      </c>
      <c r="AJ87" s="720">
        <v>0</v>
      </c>
      <c r="AK87" s="720">
        <v>12490.13</v>
      </c>
      <c r="AL87" s="720">
        <v>9930</v>
      </c>
      <c r="AM87" s="720">
        <v>20592.890000000003</v>
      </c>
      <c r="AN87" s="720">
        <v>5007.5599999999986</v>
      </c>
      <c r="AO87" s="720">
        <v>6119.8</v>
      </c>
      <c r="AP87" s="720">
        <v>0</v>
      </c>
      <c r="AQ87" s="720">
        <v>12626.2</v>
      </c>
      <c r="AR87" s="720">
        <v>15922.889999999992</v>
      </c>
      <c r="AS87" s="720">
        <v>506.8</v>
      </c>
      <c r="AT87" s="720">
        <v>0</v>
      </c>
      <c r="AU87" s="720">
        <v>2582.0999999999985</v>
      </c>
      <c r="AV87" s="720">
        <v>3291.75</v>
      </c>
      <c r="AW87" s="720">
        <v>0</v>
      </c>
      <c r="AX87" s="720">
        <v>1804.31</v>
      </c>
      <c r="AY87" s="720">
        <v>65707.47</v>
      </c>
      <c r="AZ87" s="720">
        <v>14116.53</v>
      </c>
      <c r="BA87" s="720">
        <v>42356.050000000017</v>
      </c>
      <c r="BB87" s="720">
        <v>0</v>
      </c>
      <c r="BC87" s="720">
        <v>0</v>
      </c>
      <c r="BD87" s="720">
        <v>0</v>
      </c>
      <c r="BE87" s="720">
        <v>596713.63000000012</v>
      </c>
      <c r="BF87" s="720">
        <v>187014.96999999991</v>
      </c>
      <c r="BG87" s="720">
        <v>87447.459999999963</v>
      </c>
      <c r="BH87" s="720">
        <v>274462.42999999988</v>
      </c>
      <c r="BI87" s="720">
        <v>4573.75</v>
      </c>
      <c r="BJ87" s="720">
        <v>0</v>
      </c>
      <c r="BK87" s="720">
        <v>0</v>
      </c>
      <c r="BL87" s="720">
        <v>4573.75</v>
      </c>
      <c r="BM87" s="720">
        <v>0</v>
      </c>
      <c r="BN87" s="720">
        <v>0</v>
      </c>
      <c r="BO87" s="720">
        <v>0</v>
      </c>
      <c r="BP87" s="720">
        <v>1323.66</v>
      </c>
      <c r="BQ87" s="720">
        <v>1323.66</v>
      </c>
      <c r="BR87" s="720">
        <v>24669.79</v>
      </c>
      <c r="BS87" s="720">
        <v>3250.09</v>
      </c>
      <c r="BT87" s="720">
        <v>27919.88</v>
      </c>
      <c r="BU87" s="720">
        <v>0</v>
      </c>
      <c r="BV87" s="720">
        <v>0</v>
      </c>
      <c r="BW87" s="720">
        <v>0</v>
      </c>
      <c r="BX87" s="720">
        <v>0</v>
      </c>
      <c r="BY87" s="720">
        <v>0</v>
      </c>
      <c r="BZ87" s="720">
        <v>0</v>
      </c>
      <c r="CA87" s="720">
        <v>0</v>
      </c>
      <c r="CB87" s="720">
        <v>0</v>
      </c>
      <c r="CC87" s="720">
        <v>0</v>
      </c>
      <c r="CD87" s="720">
        <v>274462.42999999988</v>
      </c>
      <c r="CE87" s="720">
        <v>0</v>
      </c>
      <c r="CF87" s="720">
        <v>27919.88</v>
      </c>
      <c r="CG87" s="720">
        <v>0</v>
      </c>
      <c r="CH87" s="720">
        <v>0</v>
      </c>
      <c r="CI87" s="720">
        <f t="shared" si="1"/>
        <v>302382.30999999988</v>
      </c>
      <c r="CJ87" s="720">
        <v>299198.53999999998</v>
      </c>
      <c r="CK87" s="720">
        <v>0</v>
      </c>
      <c r="CL87" s="720">
        <v>1800</v>
      </c>
      <c r="CM87" s="720">
        <v>300998.53999999998</v>
      </c>
      <c r="CN87" s="720">
        <v>900</v>
      </c>
      <c r="CO87" s="720">
        <v>0</v>
      </c>
      <c r="CP87" s="720">
        <v>1745.03</v>
      </c>
      <c r="CQ87" s="720">
        <v>0</v>
      </c>
      <c r="CR87" s="720">
        <v>0</v>
      </c>
      <c r="CS87" s="720">
        <v>303643.57</v>
      </c>
      <c r="CT87" s="720">
        <v>0</v>
      </c>
      <c r="CU87" s="720">
        <v>0</v>
      </c>
      <c r="CV87" s="720">
        <v>0</v>
      </c>
      <c r="CW87" s="720">
        <v>0</v>
      </c>
      <c r="CX87" s="720"/>
      <c r="CY87" s="720"/>
      <c r="CZ87" s="720"/>
      <c r="DA87" s="720">
        <v>0</v>
      </c>
      <c r="DB87" s="720">
        <v>0</v>
      </c>
      <c r="DC87" s="720">
        <v>0</v>
      </c>
      <c r="DD87" s="720">
        <v>4338.75</v>
      </c>
      <c r="DE87" s="720">
        <v>0</v>
      </c>
      <c r="DF87" s="720">
        <v>0</v>
      </c>
      <c r="DG87" s="720">
        <v>-5599.57</v>
      </c>
      <c r="DH87" s="720">
        <v>0</v>
      </c>
      <c r="DI87" s="720">
        <v>0</v>
      </c>
      <c r="DJ87" s="720">
        <v>0</v>
      </c>
      <c r="DK87" s="720">
        <v>-1260.8199999999997</v>
      </c>
      <c r="DL87" s="720">
        <v>0</v>
      </c>
      <c r="DM87" s="720">
        <v>0</v>
      </c>
      <c r="DN87" s="720">
        <v>0</v>
      </c>
      <c r="DO87" s="720">
        <v>0</v>
      </c>
      <c r="DP87" s="720">
        <v>0</v>
      </c>
      <c r="DQ87" s="721"/>
      <c r="DR87" s="722">
        <v>378776.95000000007</v>
      </c>
      <c r="DS87" s="723">
        <v>217936.68000000005</v>
      </c>
      <c r="DT87" s="722">
        <v>65707.47</v>
      </c>
      <c r="DU87" s="722">
        <v>33673.35</v>
      </c>
      <c r="DV87" s="722">
        <v>57671.97</v>
      </c>
      <c r="DW87" s="722">
        <v>0</v>
      </c>
    </row>
    <row r="88" spans="1:127" s="104" customFormat="1">
      <c r="A88" s="717">
        <v>2015</v>
      </c>
      <c r="B88" s="718" t="s">
        <v>391</v>
      </c>
      <c r="C88" s="717">
        <v>2015</v>
      </c>
      <c r="D88" s="719" t="s">
        <v>6470</v>
      </c>
      <c r="E88" s="719" t="s">
        <v>341</v>
      </c>
      <c r="F88" s="719" t="s">
        <v>6</v>
      </c>
      <c r="G88" s="719" t="s">
        <v>921</v>
      </c>
      <c r="H88" s="720">
        <v>2695206.24</v>
      </c>
      <c r="I88" s="720">
        <v>0</v>
      </c>
      <c r="J88" s="720">
        <v>42523.25</v>
      </c>
      <c r="K88" s="720">
        <v>0</v>
      </c>
      <c r="L88" s="720">
        <v>289690</v>
      </c>
      <c r="M88" s="720">
        <v>4628.22</v>
      </c>
      <c r="N88" s="720">
        <v>0</v>
      </c>
      <c r="O88" s="720">
        <v>0</v>
      </c>
      <c r="P88" s="720">
        <v>87044.3</v>
      </c>
      <c r="Q88" s="720">
        <v>23852.560000000001</v>
      </c>
      <c r="R88" s="720">
        <v>0</v>
      </c>
      <c r="S88" s="720">
        <v>0</v>
      </c>
      <c r="T88" s="720">
        <v>7175.75</v>
      </c>
      <c r="U88" s="720">
        <v>1149</v>
      </c>
      <c r="V88" s="720">
        <v>0</v>
      </c>
      <c r="W88" s="720">
        <v>214.38</v>
      </c>
      <c r="X88" s="720">
        <v>65706</v>
      </c>
      <c r="Y88" s="720">
        <v>3217189.7</v>
      </c>
      <c r="Z88" s="720">
        <v>1379747.69</v>
      </c>
      <c r="AA88" s="720">
        <v>0</v>
      </c>
      <c r="AB88" s="720">
        <v>431750.17</v>
      </c>
      <c r="AC88" s="720">
        <v>115934.22</v>
      </c>
      <c r="AD88" s="720">
        <v>207577.67</v>
      </c>
      <c r="AE88" s="720">
        <v>139446.62</v>
      </c>
      <c r="AF88" s="720">
        <v>84514.1</v>
      </c>
      <c r="AG88" s="720">
        <v>8035.05</v>
      </c>
      <c r="AH88" s="720">
        <v>6450.68</v>
      </c>
      <c r="AI88" s="720">
        <v>0</v>
      </c>
      <c r="AJ88" s="720">
        <v>0</v>
      </c>
      <c r="AK88" s="720">
        <v>123988.17</v>
      </c>
      <c r="AL88" s="720">
        <v>5150</v>
      </c>
      <c r="AM88" s="720">
        <v>4579.12</v>
      </c>
      <c r="AN88" s="720">
        <v>13555.51</v>
      </c>
      <c r="AO88" s="720">
        <v>60157.84</v>
      </c>
      <c r="AP88" s="720">
        <v>41332.1</v>
      </c>
      <c r="AQ88" s="720">
        <v>18220.87</v>
      </c>
      <c r="AR88" s="720">
        <v>93581.43</v>
      </c>
      <c r="AS88" s="720">
        <v>32962.14</v>
      </c>
      <c r="AT88" s="720">
        <v>0</v>
      </c>
      <c r="AU88" s="720">
        <v>78177.87</v>
      </c>
      <c r="AV88" s="720">
        <v>9471</v>
      </c>
      <c r="AW88" s="720">
        <v>0</v>
      </c>
      <c r="AX88" s="720">
        <v>61752.959999999999</v>
      </c>
      <c r="AY88" s="720">
        <v>73102.77</v>
      </c>
      <c r="AZ88" s="720">
        <v>214474.04</v>
      </c>
      <c r="BA88" s="720">
        <v>129938.16</v>
      </c>
      <c r="BB88" s="720">
        <v>0</v>
      </c>
      <c r="BC88" s="720">
        <v>0</v>
      </c>
      <c r="BD88" s="720">
        <v>0</v>
      </c>
      <c r="BE88" s="720">
        <v>3333900.1800000006</v>
      </c>
      <c r="BF88" s="720">
        <v>679265.74</v>
      </c>
      <c r="BG88" s="720">
        <v>-116710.48000000045</v>
      </c>
      <c r="BH88" s="720">
        <v>562555.25999999954</v>
      </c>
      <c r="BI88" s="720">
        <v>30279</v>
      </c>
      <c r="BJ88" s="720">
        <v>0</v>
      </c>
      <c r="BK88" s="720">
        <v>0</v>
      </c>
      <c r="BL88" s="720">
        <v>30279</v>
      </c>
      <c r="BM88" s="720">
        <v>0</v>
      </c>
      <c r="BN88" s="720">
        <v>26564</v>
      </c>
      <c r="BO88" s="720">
        <v>0</v>
      </c>
      <c r="BP88" s="720">
        <v>0</v>
      </c>
      <c r="BQ88" s="720">
        <v>26564</v>
      </c>
      <c r="BR88" s="720">
        <v>9800</v>
      </c>
      <c r="BS88" s="720">
        <v>3715</v>
      </c>
      <c r="BT88" s="720">
        <v>13515</v>
      </c>
      <c r="BU88" s="720">
        <v>0</v>
      </c>
      <c r="BV88" s="720">
        <v>0</v>
      </c>
      <c r="BW88" s="720">
        <v>0</v>
      </c>
      <c r="BX88" s="720">
        <v>0</v>
      </c>
      <c r="BY88" s="720">
        <v>0</v>
      </c>
      <c r="BZ88" s="720">
        <v>0</v>
      </c>
      <c r="CA88" s="720">
        <v>0</v>
      </c>
      <c r="CB88" s="720">
        <v>0</v>
      </c>
      <c r="CC88" s="720">
        <v>0</v>
      </c>
      <c r="CD88" s="720">
        <v>562555.25999999954</v>
      </c>
      <c r="CE88" s="720">
        <v>0</v>
      </c>
      <c r="CF88" s="720">
        <v>13515</v>
      </c>
      <c r="CG88" s="720">
        <v>0</v>
      </c>
      <c r="CH88" s="720">
        <v>0</v>
      </c>
      <c r="CI88" s="720">
        <f t="shared" si="1"/>
        <v>576070.25999999954</v>
      </c>
      <c r="CJ88" s="720">
        <v>541122.72</v>
      </c>
      <c r="CK88" s="720">
        <v>4101.1899999999996</v>
      </c>
      <c r="CL88" s="720">
        <v>0</v>
      </c>
      <c r="CM88" s="720">
        <v>537021.53</v>
      </c>
      <c r="CN88" s="720">
        <v>0</v>
      </c>
      <c r="CO88" s="720">
        <v>0</v>
      </c>
      <c r="CP88" s="720">
        <v>20363.47</v>
      </c>
      <c r="CQ88" s="720">
        <v>-958.75000000000068</v>
      </c>
      <c r="CR88" s="720">
        <v>17300.72</v>
      </c>
      <c r="CS88" s="720">
        <v>573726.97</v>
      </c>
      <c r="CT88" s="720">
        <v>2343.02</v>
      </c>
      <c r="CU88" s="720">
        <v>0</v>
      </c>
      <c r="CV88" s="720">
        <v>0</v>
      </c>
      <c r="CW88" s="720">
        <v>2343.02</v>
      </c>
      <c r="CX88" s="720"/>
      <c r="CY88" s="720"/>
      <c r="CZ88" s="720"/>
      <c r="DA88" s="720">
        <v>0</v>
      </c>
      <c r="DB88" s="720">
        <v>2343.02</v>
      </c>
      <c r="DC88" s="720">
        <v>0</v>
      </c>
      <c r="DD88" s="720">
        <v>0</v>
      </c>
      <c r="DE88" s="720">
        <v>0</v>
      </c>
      <c r="DF88" s="720">
        <v>0</v>
      </c>
      <c r="DG88" s="720">
        <v>0</v>
      </c>
      <c r="DH88" s="720">
        <v>0</v>
      </c>
      <c r="DI88" s="720">
        <v>0</v>
      </c>
      <c r="DJ88" s="720">
        <v>0</v>
      </c>
      <c r="DK88" s="720">
        <v>0</v>
      </c>
      <c r="DL88" s="720">
        <v>0</v>
      </c>
      <c r="DM88" s="720">
        <v>0</v>
      </c>
      <c r="DN88" s="720">
        <v>0</v>
      </c>
      <c r="DO88" s="720">
        <v>0</v>
      </c>
      <c r="DP88" s="720">
        <v>0</v>
      </c>
      <c r="DQ88" s="721"/>
      <c r="DR88" s="722">
        <v>2367005.52</v>
      </c>
      <c r="DS88" s="723">
        <v>966894.66000000061</v>
      </c>
      <c r="DT88" s="722">
        <v>73102.77</v>
      </c>
      <c r="DU88" s="722">
        <v>118072.61</v>
      </c>
      <c r="DV88" s="722">
        <v>1149</v>
      </c>
      <c r="DW88" s="722">
        <v>0</v>
      </c>
    </row>
    <row r="89" spans="1:127" s="104" customFormat="1">
      <c r="A89" s="717">
        <v>3352</v>
      </c>
      <c r="B89" s="718" t="s">
        <v>514</v>
      </c>
      <c r="C89" s="717">
        <v>3352</v>
      </c>
      <c r="D89" s="719" t="s">
        <v>6470</v>
      </c>
      <c r="E89" s="719" t="s">
        <v>341</v>
      </c>
      <c r="F89" s="719" t="s">
        <v>6</v>
      </c>
      <c r="G89" s="719" t="s">
        <v>923</v>
      </c>
      <c r="H89" s="720">
        <v>1135061.52</v>
      </c>
      <c r="I89" s="720">
        <v>0</v>
      </c>
      <c r="J89" s="720">
        <v>50684.58</v>
      </c>
      <c r="K89" s="720">
        <v>0</v>
      </c>
      <c r="L89" s="720">
        <v>97680</v>
      </c>
      <c r="M89" s="720">
        <v>1913.86</v>
      </c>
      <c r="N89" s="720">
        <v>0</v>
      </c>
      <c r="O89" s="720">
        <v>0</v>
      </c>
      <c r="P89" s="720">
        <v>54238.19</v>
      </c>
      <c r="Q89" s="720">
        <v>0</v>
      </c>
      <c r="R89" s="720">
        <v>0</v>
      </c>
      <c r="S89" s="720">
        <v>0</v>
      </c>
      <c r="T89" s="720">
        <v>0</v>
      </c>
      <c r="U89" s="720">
        <v>20.66</v>
      </c>
      <c r="V89" s="720">
        <v>0</v>
      </c>
      <c r="W89" s="720">
        <v>1528.33</v>
      </c>
      <c r="X89" s="720">
        <v>43038</v>
      </c>
      <c r="Y89" s="720">
        <v>1384165.1400000001</v>
      </c>
      <c r="Z89" s="720">
        <v>504703.25000000052</v>
      </c>
      <c r="AA89" s="720">
        <v>-9.16</v>
      </c>
      <c r="AB89" s="720">
        <v>0</v>
      </c>
      <c r="AC89" s="720">
        <v>321250.40000000031</v>
      </c>
      <c r="AD89" s="720">
        <v>1068.6499999999999</v>
      </c>
      <c r="AE89" s="720">
        <v>31.20000000000001</v>
      </c>
      <c r="AF89" s="720">
        <v>180458.07000000007</v>
      </c>
      <c r="AG89" s="720">
        <v>12249.550000000003</v>
      </c>
      <c r="AH89" s="720">
        <v>5438.5</v>
      </c>
      <c r="AI89" s="720">
        <v>0</v>
      </c>
      <c r="AJ89" s="720">
        <v>317.2</v>
      </c>
      <c r="AK89" s="720">
        <v>15957.449999999999</v>
      </c>
      <c r="AL89" s="720">
        <v>0</v>
      </c>
      <c r="AM89" s="720">
        <v>2207.1</v>
      </c>
      <c r="AN89" s="720">
        <v>6583.0599999999995</v>
      </c>
      <c r="AO89" s="720">
        <v>29980.330000000005</v>
      </c>
      <c r="AP89" s="720">
        <v>7207.96</v>
      </c>
      <c r="AQ89" s="720">
        <v>26893.699999999997</v>
      </c>
      <c r="AR89" s="720">
        <v>24795.149999999998</v>
      </c>
      <c r="AS89" s="720">
        <v>3198</v>
      </c>
      <c r="AT89" s="720">
        <v>0</v>
      </c>
      <c r="AU89" s="720">
        <v>22786.379999999997</v>
      </c>
      <c r="AV89" s="720">
        <v>5139.75</v>
      </c>
      <c r="AW89" s="720">
        <v>2583</v>
      </c>
      <c r="AX89" s="720">
        <v>52763.25</v>
      </c>
      <c r="AY89" s="720">
        <v>130756.11000000002</v>
      </c>
      <c r="AZ89" s="720">
        <v>4663.0200000000004</v>
      </c>
      <c r="BA89" s="720">
        <v>121113.98999999999</v>
      </c>
      <c r="BB89" s="720">
        <v>0</v>
      </c>
      <c r="BC89" s="720">
        <v>0</v>
      </c>
      <c r="BD89" s="720">
        <v>0</v>
      </c>
      <c r="BE89" s="720">
        <v>1482135.9100000008</v>
      </c>
      <c r="BF89" s="720">
        <v>-43705.849999999926</v>
      </c>
      <c r="BG89" s="720">
        <v>-97970.770000000717</v>
      </c>
      <c r="BH89" s="720">
        <v>-141676.62000000064</v>
      </c>
      <c r="BI89" s="720">
        <v>0</v>
      </c>
      <c r="BJ89" s="720">
        <v>0</v>
      </c>
      <c r="BK89" s="720">
        <v>0</v>
      </c>
      <c r="BL89" s="720">
        <v>0</v>
      </c>
      <c r="BM89" s="720">
        <v>0</v>
      </c>
      <c r="BN89" s="720">
        <v>0</v>
      </c>
      <c r="BO89" s="720">
        <v>0</v>
      </c>
      <c r="BP89" s="720">
        <v>0</v>
      </c>
      <c r="BQ89" s="720">
        <v>0</v>
      </c>
      <c r="BR89" s="720">
        <v>0</v>
      </c>
      <c r="BS89" s="720">
        <v>0</v>
      </c>
      <c r="BT89" s="720">
        <v>0</v>
      </c>
      <c r="BU89" s="720">
        <v>0</v>
      </c>
      <c r="BV89" s="720">
        <v>0</v>
      </c>
      <c r="BW89" s="720">
        <v>0</v>
      </c>
      <c r="BX89" s="720">
        <v>0</v>
      </c>
      <c r="BY89" s="720">
        <v>0</v>
      </c>
      <c r="BZ89" s="720">
        <v>0</v>
      </c>
      <c r="CA89" s="720">
        <v>0</v>
      </c>
      <c r="CB89" s="720">
        <v>0</v>
      </c>
      <c r="CC89" s="720">
        <v>0</v>
      </c>
      <c r="CD89" s="720">
        <v>-141676.62000000064</v>
      </c>
      <c r="CE89" s="720">
        <v>0</v>
      </c>
      <c r="CF89" s="720">
        <v>0</v>
      </c>
      <c r="CG89" s="720">
        <v>0</v>
      </c>
      <c r="CH89" s="720">
        <v>0</v>
      </c>
      <c r="CI89" s="720">
        <f t="shared" si="1"/>
        <v>-141676.62000000064</v>
      </c>
      <c r="CJ89" s="720">
        <v>0</v>
      </c>
      <c r="CK89" s="720">
        <v>0</v>
      </c>
      <c r="CL89" s="720">
        <v>0</v>
      </c>
      <c r="CM89" s="720">
        <v>0</v>
      </c>
      <c r="CN89" s="720">
        <v>0</v>
      </c>
      <c r="CO89" s="720">
        <v>0</v>
      </c>
      <c r="CP89" s="720">
        <v>0</v>
      </c>
      <c r="CQ89" s="720">
        <v>0</v>
      </c>
      <c r="CR89" s="720">
        <v>0</v>
      </c>
      <c r="CS89" s="720">
        <v>0</v>
      </c>
      <c r="CT89" s="720">
        <v>0</v>
      </c>
      <c r="CU89" s="720">
        <v>0</v>
      </c>
      <c r="CV89" s="720">
        <v>0</v>
      </c>
      <c r="CW89" s="720">
        <v>0</v>
      </c>
      <c r="CX89" s="720"/>
      <c r="CY89" s="720"/>
      <c r="CZ89" s="720"/>
      <c r="DA89" s="720">
        <v>-141744.51000000065</v>
      </c>
      <c r="DB89" s="720">
        <v>-141744.51000000065</v>
      </c>
      <c r="DC89" s="720">
        <v>0</v>
      </c>
      <c r="DD89" s="720">
        <v>67.89</v>
      </c>
      <c r="DE89" s="720">
        <v>0</v>
      </c>
      <c r="DF89" s="720">
        <v>0</v>
      </c>
      <c r="DG89" s="720">
        <v>0</v>
      </c>
      <c r="DH89" s="720">
        <v>0</v>
      </c>
      <c r="DI89" s="720">
        <v>0</v>
      </c>
      <c r="DJ89" s="720">
        <v>0</v>
      </c>
      <c r="DK89" s="720">
        <v>67.89</v>
      </c>
      <c r="DL89" s="720">
        <v>0</v>
      </c>
      <c r="DM89" s="720">
        <v>0</v>
      </c>
      <c r="DN89" s="720">
        <v>0</v>
      </c>
      <c r="DO89" s="720">
        <v>0</v>
      </c>
      <c r="DP89" s="720">
        <v>0</v>
      </c>
      <c r="DQ89" s="721">
        <v>6.4028427004814148E-10</v>
      </c>
      <c r="DR89" s="722">
        <v>1019751.960000001</v>
      </c>
      <c r="DS89" s="723">
        <v>462383.94999999984</v>
      </c>
      <c r="DT89" s="722">
        <v>130756.11000000002</v>
      </c>
      <c r="DU89" s="722">
        <v>54238.19</v>
      </c>
      <c r="DV89" s="722">
        <v>20.66</v>
      </c>
      <c r="DW89" s="722">
        <v>0</v>
      </c>
    </row>
    <row r="90" spans="1:127" s="104" customFormat="1">
      <c r="A90" s="717">
        <v>2005</v>
      </c>
      <c r="B90" s="718" t="s">
        <v>515</v>
      </c>
      <c r="C90" s="717">
        <v>2005</v>
      </c>
      <c r="D90" s="719" t="s">
        <v>6470</v>
      </c>
      <c r="E90" s="719" t="s">
        <v>341</v>
      </c>
      <c r="F90" s="719" t="s">
        <v>6</v>
      </c>
      <c r="G90" s="719" t="s">
        <v>923</v>
      </c>
      <c r="H90" s="720">
        <v>3267340.1</v>
      </c>
      <c r="I90" s="720">
        <v>0</v>
      </c>
      <c r="J90" s="720">
        <v>109553.54</v>
      </c>
      <c r="K90" s="720">
        <v>0</v>
      </c>
      <c r="L90" s="720">
        <v>220980</v>
      </c>
      <c r="M90" s="720">
        <v>1200</v>
      </c>
      <c r="N90" s="720">
        <v>19900</v>
      </c>
      <c r="O90" s="720">
        <v>18740</v>
      </c>
      <c r="P90" s="720">
        <v>48877.430000000022</v>
      </c>
      <c r="Q90" s="720">
        <v>48053.88</v>
      </c>
      <c r="R90" s="720">
        <v>0</v>
      </c>
      <c r="S90" s="720">
        <v>0</v>
      </c>
      <c r="T90" s="720">
        <v>34720.119999999995</v>
      </c>
      <c r="U90" s="720">
        <v>28711</v>
      </c>
      <c r="V90" s="720">
        <v>0</v>
      </c>
      <c r="W90" s="720">
        <v>11434.19</v>
      </c>
      <c r="X90" s="720">
        <v>96391</v>
      </c>
      <c r="Y90" s="720">
        <v>3905901.2600000002</v>
      </c>
      <c r="Z90" s="720">
        <v>1786869.6599999971</v>
      </c>
      <c r="AA90" s="720">
        <v>0</v>
      </c>
      <c r="AB90" s="720">
        <v>489676.32</v>
      </c>
      <c r="AC90" s="720">
        <v>71380.229999999166</v>
      </c>
      <c r="AD90" s="720">
        <v>233977.71</v>
      </c>
      <c r="AE90" s="720">
        <v>0</v>
      </c>
      <c r="AF90" s="720">
        <v>94450.629999999772</v>
      </c>
      <c r="AG90" s="720">
        <v>11712.439999999879</v>
      </c>
      <c r="AH90" s="720">
        <v>5451</v>
      </c>
      <c r="AI90" s="720">
        <v>0</v>
      </c>
      <c r="AJ90" s="720">
        <v>3871.57</v>
      </c>
      <c r="AK90" s="720">
        <v>21050.720000000005</v>
      </c>
      <c r="AL90" s="720">
        <v>4138.5</v>
      </c>
      <c r="AM90" s="720">
        <v>84844.01999999999</v>
      </c>
      <c r="AN90" s="720">
        <v>-304.78999999999996</v>
      </c>
      <c r="AO90" s="720">
        <v>62273.809999999983</v>
      </c>
      <c r="AP90" s="720">
        <v>55649.66</v>
      </c>
      <c r="AQ90" s="720">
        <v>15868.049999999994</v>
      </c>
      <c r="AR90" s="720">
        <v>97745.780000000042</v>
      </c>
      <c r="AS90" s="720">
        <v>1136.3900000000001</v>
      </c>
      <c r="AT90" s="720">
        <v>0</v>
      </c>
      <c r="AU90" s="720">
        <v>41608.109999999986</v>
      </c>
      <c r="AV90" s="720">
        <v>18745.650000000001</v>
      </c>
      <c r="AW90" s="720">
        <v>0</v>
      </c>
      <c r="AX90" s="720">
        <v>123140.66000000002</v>
      </c>
      <c r="AY90" s="720">
        <v>225986.68999999989</v>
      </c>
      <c r="AZ90" s="720">
        <v>22343.96</v>
      </c>
      <c r="BA90" s="720">
        <v>273628.06000000006</v>
      </c>
      <c r="BB90" s="720">
        <v>0</v>
      </c>
      <c r="BC90" s="720">
        <v>0</v>
      </c>
      <c r="BD90" s="720">
        <v>0</v>
      </c>
      <c r="BE90" s="720">
        <v>3825534.2499999963</v>
      </c>
      <c r="BF90" s="720">
        <v>-85012.290000000328</v>
      </c>
      <c r="BG90" s="720">
        <v>80367.010000003967</v>
      </c>
      <c r="BH90" s="720">
        <v>-4645.2799999963609</v>
      </c>
      <c r="BI90" s="720">
        <v>27491.5</v>
      </c>
      <c r="BJ90" s="720">
        <v>0</v>
      </c>
      <c r="BK90" s="720">
        <v>0</v>
      </c>
      <c r="BL90" s="720">
        <v>27491.5</v>
      </c>
      <c r="BM90" s="720">
        <v>0</v>
      </c>
      <c r="BN90" s="720">
        <v>17544.059999999998</v>
      </c>
      <c r="BO90" s="720">
        <v>0</v>
      </c>
      <c r="BP90" s="720">
        <v>9947.44</v>
      </c>
      <c r="BQ90" s="720">
        <v>27491.5</v>
      </c>
      <c r="BR90" s="720">
        <v>0</v>
      </c>
      <c r="BS90" s="720">
        <v>0</v>
      </c>
      <c r="BT90" s="720">
        <v>0</v>
      </c>
      <c r="BU90" s="720">
        <v>0</v>
      </c>
      <c r="BV90" s="720">
        <v>0</v>
      </c>
      <c r="BW90" s="720">
        <v>0</v>
      </c>
      <c r="BX90" s="720">
        <v>0</v>
      </c>
      <c r="BY90" s="720">
        <v>0</v>
      </c>
      <c r="BZ90" s="720">
        <v>0</v>
      </c>
      <c r="CA90" s="720">
        <v>0</v>
      </c>
      <c r="CB90" s="720">
        <v>0</v>
      </c>
      <c r="CC90" s="720">
        <v>0</v>
      </c>
      <c r="CD90" s="720">
        <v>-4645.2799999963609</v>
      </c>
      <c r="CE90" s="720">
        <v>0</v>
      </c>
      <c r="CF90" s="720">
        <v>0</v>
      </c>
      <c r="CG90" s="720">
        <v>0</v>
      </c>
      <c r="CH90" s="720">
        <v>0</v>
      </c>
      <c r="CI90" s="720">
        <f t="shared" si="1"/>
        <v>-4645.2799999963609</v>
      </c>
      <c r="CJ90" s="720">
        <v>0</v>
      </c>
      <c r="CK90" s="720">
        <v>0</v>
      </c>
      <c r="CL90" s="720">
        <v>0</v>
      </c>
      <c r="CM90" s="720">
        <v>0</v>
      </c>
      <c r="CN90" s="720">
        <v>0</v>
      </c>
      <c r="CO90" s="720">
        <v>0</v>
      </c>
      <c r="CP90" s="720">
        <v>0</v>
      </c>
      <c r="CQ90" s="720">
        <v>0</v>
      </c>
      <c r="CR90" s="720">
        <v>0</v>
      </c>
      <c r="CS90" s="720">
        <v>0</v>
      </c>
      <c r="CT90" s="720">
        <v>0</v>
      </c>
      <c r="CU90" s="720">
        <v>0</v>
      </c>
      <c r="CV90" s="720">
        <v>0</v>
      </c>
      <c r="CW90" s="720">
        <v>0</v>
      </c>
      <c r="CX90" s="720"/>
      <c r="CY90" s="720"/>
      <c r="CZ90" s="720"/>
      <c r="DA90" s="720">
        <v>121565.27000000357</v>
      </c>
      <c r="DB90" s="720">
        <v>121565.27000000357</v>
      </c>
      <c r="DC90" s="720">
        <v>0</v>
      </c>
      <c r="DD90" s="720">
        <v>0</v>
      </c>
      <c r="DE90" s="720">
        <v>6826.3</v>
      </c>
      <c r="DF90" s="720">
        <v>0</v>
      </c>
      <c r="DG90" s="720">
        <v>-37008.43</v>
      </c>
      <c r="DH90" s="720">
        <v>-146</v>
      </c>
      <c r="DI90" s="720">
        <v>0</v>
      </c>
      <c r="DJ90" s="720">
        <v>-15593</v>
      </c>
      <c r="DK90" s="720">
        <v>-126210.55</v>
      </c>
      <c r="DL90" s="720">
        <v>0</v>
      </c>
      <c r="DM90" s="720">
        <v>0</v>
      </c>
      <c r="DN90" s="720">
        <v>0</v>
      </c>
      <c r="DO90" s="720">
        <v>0</v>
      </c>
      <c r="DP90" s="720">
        <v>0</v>
      </c>
      <c r="DQ90" s="721">
        <v>-3.5652192309498787E-9</v>
      </c>
      <c r="DR90" s="722">
        <v>2768356.409999996</v>
      </c>
      <c r="DS90" s="723">
        <v>1057177.8400000003</v>
      </c>
      <c r="DT90" s="722">
        <v>225986.68999999989</v>
      </c>
      <c r="DU90" s="722">
        <v>150391.43000000002</v>
      </c>
      <c r="DV90" s="722">
        <v>28711</v>
      </c>
      <c r="DW90" s="722">
        <v>0</v>
      </c>
    </row>
    <row r="91" spans="1:127" s="104" customFormat="1">
      <c r="A91" s="717">
        <v>4063</v>
      </c>
      <c r="B91" s="718" t="s">
        <v>425</v>
      </c>
      <c r="C91" s="717">
        <v>4063</v>
      </c>
      <c r="D91" s="719" t="s">
        <v>6470</v>
      </c>
      <c r="E91" s="719" t="s">
        <v>340</v>
      </c>
      <c r="F91" s="719" t="s">
        <v>6</v>
      </c>
      <c r="G91" s="719" t="s">
        <v>921</v>
      </c>
      <c r="H91" s="720">
        <v>6472151.2199999997</v>
      </c>
      <c r="I91" s="720">
        <v>0</v>
      </c>
      <c r="J91" s="720">
        <v>141086.79999999999</v>
      </c>
      <c r="K91" s="720">
        <v>0</v>
      </c>
      <c r="L91" s="720">
        <v>368550</v>
      </c>
      <c r="M91" s="720">
        <v>11313.86</v>
      </c>
      <c r="N91" s="720">
        <v>146923.43</v>
      </c>
      <c r="O91" s="720">
        <v>40004</v>
      </c>
      <c r="P91" s="720">
        <v>32020.39</v>
      </c>
      <c r="Q91" s="720">
        <v>30998.03</v>
      </c>
      <c r="R91" s="720">
        <v>0</v>
      </c>
      <c r="S91" s="720">
        <v>0</v>
      </c>
      <c r="T91" s="720">
        <v>8905.5</v>
      </c>
      <c r="U91" s="720">
        <v>31865.32</v>
      </c>
      <c r="V91" s="720">
        <v>0</v>
      </c>
      <c r="W91" s="720">
        <v>26950</v>
      </c>
      <c r="X91" s="720">
        <v>12489.67</v>
      </c>
      <c r="Y91" s="720">
        <v>7323258</v>
      </c>
      <c r="Z91" s="720">
        <v>3803613.68</v>
      </c>
      <c r="AA91" s="720">
        <v>0</v>
      </c>
      <c r="AB91" s="720">
        <v>897089.63</v>
      </c>
      <c r="AC91" s="720">
        <v>315098.88</v>
      </c>
      <c r="AD91" s="720">
        <v>443601.93</v>
      </c>
      <c r="AE91" s="720">
        <v>66829.95</v>
      </c>
      <c r="AF91" s="720">
        <v>0</v>
      </c>
      <c r="AG91" s="720">
        <v>65387.66</v>
      </c>
      <c r="AH91" s="720">
        <v>19650.11</v>
      </c>
      <c r="AI91" s="720">
        <v>0</v>
      </c>
      <c r="AJ91" s="720">
        <v>0</v>
      </c>
      <c r="AK91" s="720">
        <v>222768.15</v>
      </c>
      <c r="AL91" s="720">
        <v>15676.69</v>
      </c>
      <c r="AM91" s="720">
        <v>13207.16</v>
      </c>
      <c r="AN91" s="720">
        <v>7768.93</v>
      </c>
      <c r="AO91" s="720">
        <v>172782.76</v>
      </c>
      <c r="AP91" s="720">
        <v>113419.32</v>
      </c>
      <c r="AQ91" s="720">
        <v>84862.12</v>
      </c>
      <c r="AR91" s="720">
        <v>135435.99</v>
      </c>
      <c r="AS91" s="720">
        <v>217399.5</v>
      </c>
      <c r="AT91" s="720">
        <v>61300.66</v>
      </c>
      <c r="AU91" s="720">
        <v>134871.63</v>
      </c>
      <c r="AV91" s="720">
        <v>25714.560000000001</v>
      </c>
      <c r="AW91" s="720">
        <v>0</v>
      </c>
      <c r="AX91" s="720">
        <v>160060.81</v>
      </c>
      <c r="AY91" s="720">
        <v>88646.54</v>
      </c>
      <c r="AZ91" s="720">
        <v>14822.1</v>
      </c>
      <c r="BA91" s="720">
        <v>259001.2</v>
      </c>
      <c r="BB91" s="720">
        <v>0</v>
      </c>
      <c r="BC91" s="720">
        <v>0</v>
      </c>
      <c r="BD91" s="720">
        <v>0</v>
      </c>
      <c r="BE91" s="720">
        <f>SUM(Z91:BD91)</f>
        <v>7339009.9600000009</v>
      </c>
      <c r="BF91" s="720">
        <v>562693</v>
      </c>
      <c r="BG91" s="720">
        <f>SUM(H91:X91)-SUM(Z91:BD91)</f>
        <v>-15751.740000001155</v>
      </c>
      <c r="BH91" s="720">
        <v>627229.27999999933</v>
      </c>
      <c r="BI91" s="720">
        <v>16327</v>
      </c>
      <c r="BJ91" s="720">
        <v>0</v>
      </c>
      <c r="BK91" s="720">
        <v>0</v>
      </c>
      <c r="BL91" s="720">
        <v>16327</v>
      </c>
      <c r="BM91" s="720">
        <v>0</v>
      </c>
      <c r="BN91" s="720">
        <v>0</v>
      </c>
      <c r="BO91" s="720">
        <v>0</v>
      </c>
      <c r="BP91" s="720">
        <v>0</v>
      </c>
      <c r="BQ91" s="720">
        <v>0</v>
      </c>
      <c r="BR91" s="720">
        <v>23388</v>
      </c>
      <c r="BS91" s="720">
        <v>16327</v>
      </c>
      <c r="BT91" s="720">
        <v>39715</v>
      </c>
      <c r="BU91" s="720">
        <v>0</v>
      </c>
      <c r="BV91" s="720">
        <v>0</v>
      </c>
      <c r="BW91" s="720">
        <v>0</v>
      </c>
      <c r="BX91" s="720">
        <v>0</v>
      </c>
      <c r="BY91" s="720">
        <v>0</v>
      </c>
      <c r="BZ91" s="720">
        <v>0</v>
      </c>
      <c r="CA91" s="720">
        <v>0</v>
      </c>
      <c r="CB91" s="720">
        <v>0</v>
      </c>
      <c r="CC91" s="720">
        <v>0</v>
      </c>
      <c r="CD91" s="720">
        <v>627229.27999999933</v>
      </c>
      <c r="CE91" s="720">
        <v>0</v>
      </c>
      <c r="CF91" s="720">
        <v>39715</v>
      </c>
      <c r="CG91" s="720">
        <v>0</v>
      </c>
      <c r="CH91" s="720">
        <v>0</v>
      </c>
      <c r="CI91" s="720">
        <f t="shared" si="1"/>
        <v>666944.27999999933</v>
      </c>
      <c r="CJ91" s="720">
        <v>100000</v>
      </c>
      <c r="CK91" s="720">
        <v>477367</v>
      </c>
      <c r="CL91" s="720">
        <v>6068</v>
      </c>
      <c r="CM91" s="720">
        <v>-371298</v>
      </c>
      <c r="CN91" s="720">
        <v>0</v>
      </c>
      <c r="CO91" s="720">
        <v>0</v>
      </c>
      <c r="CP91" s="720">
        <v>55475</v>
      </c>
      <c r="CQ91" s="720">
        <v>-65348</v>
      </c>
      <c r="CR91" s="720">
        <v>0</v>
      </c>
      <c r="CS91" s="720">
        <v>-381171</v>
      </c>
      <c r="CT91" s="720">
        <v>1274384</v>
      </c>
      <c r="CU91" s="720">
        <v>0</v>
      </c>
      <c r="CV91" s="720">
        <v>0</v>
      </c>
      <c r="CW91" s="720">
        <v>1274384</v>
      </c>
      <c r="CX91" s="720"/>
      <c r="CY91" s="720"/>
      <c r="CZ91" s="720"/>
      <c r="DA91" s="720">
        <v>0</v>
      </c>
      <c r="DB91" s="720">
        <v>1274384</v>
      </c>
      <c r="DC91" s="720">
        <v>0</v>
      </c>
      <c r="DD91" s="720">
        <v>68493</v>
      </c>
      <c r="DE91" s="720">
        <v>0</v>
      </c>
      <c r="DF91" s="720">
        <v>0</v>
      </c>
      <c r="DG91" s="720">
        <v>-9573</v>
      </c>
      <c r="DH91" s="720">
        <v>-53917.72</v>
      </c>
      <c r="DI91" s="720">
        <v>0</v>
      </c>
      <c r="DJ91" s="720">
        <v>0</v>
      </c>
      <c r="DK91" s="720">
        <v>5002.2799999999988</v>
      </c>
      <c r="DL91" s="720">
        <v>29149</v>
      </c>
      <c r="DM91" s="720">
        <v>0</v>
      </c>
      <c r="DN91" s="720">
        <v>-80679</v>
      </c>
      <c r="DO91" s="720">
        <v>-2412</v>
      </c>
      <c r="DP91" s="720">
        <v>-177326</v>
      </c>
      <c r="DQ91" s="721">
        <v>0.01</v>
      </c>
      <c r="DR91" s="722">
        <v>5511333.7200000007</v>
      </c>
      <c r="DS91" s="723">
        <v>1747388</v>
      </c>
      <c r="DT91" s="722">
        <v>88647</v>
      </c>
      <c r="DU91" s="722">
        <v>111928</v>
      </c>
      <c r="DV91" s="722">
        <v>31865</v>
      </c>
      <c r="DW91" s="722">
        <v>-231268</v>
      </c>
    </row>
    <row r="92" spans="1:127" s="104" customFormat="1">
      <c r="A92" s="717">
        <v>1016</v>
      </c>
      <c r="B92" s="140" t="s">
        <v>516</v>
      </c>
      <c r="C92" s="717">
        <v>1016</v>
      </c>
      <c r="D92" s="719" t="s">
        <v>6470</v>
      </c>
      <c r="E92" s="719" t="s">
        <v>786</v>
      </c>
      <c r="F92" s="719" t="s">
        <v>6</v>
      </c>
      <c r="G92" s="719" t="s">
        <v>921</v>
      </c>
      <c r="H92" s="720">
        <v>630708.53</v>
      </c>
      <c r="I92" s="720">
        <v>0</v>
      </c>
      <c r="J92" s="720">
        <v>48190.15</v>
      </c>
      <c r="K92" s="720">
        <v>0</v>
      </c>
      <c r="L92" s="720">
        <v>0</v>
      </c>
      <c r="M92" s="720">
        <v>0</v>
      </c>
      <c r="N92" s="720">
        <v>0</v>
      </c>
      <c r="O92" s="720">
        <v>0</v>
      </c>
      <c r="P92" s="720">
        <v>1682.5499999999997</v>
      </c>
      <c r="Q92" s="720">
        <v>1170</v>
      </c>
      <c r="R92" s="720">
        <v>0</v>
      </c>
      <c r="S92" s="720">
        <v>0</v>
      </c>
      <c r="T92" s="720">
        <v>32465.439999999991</v>
      </c>
      <c r="U92" s="720">
        <v>16091.41</v>
      </c>
      <c r="V92" s="720">
        <v>0</v>
      </c>
      <c r="W92" s="720">
        <v>0</v>
      </c>
      <c r="X92" s="720">
        <v>0</v>
      </c>
      <c r="Y92" s="720">
        <v>730308.08000000007</v>
      </c>
      <c r="Z92" s="720">
        <v>164417.31999999983</v>
      </c>
      <c r="AA92" s="720">
        <v>0</v>
      </c>
      <c r="AB92" s="720">
        <v>244241.53999999998</v>
      </c>
      <c r="AC92" s="720">
        <v>4724.3399999998219</v>
      </c>
      <c r="AD92" s="720">
        <v>56024.35</v>
      </c>
      <c r="AE92" s="720">
        <v>0</v>
      </c>
      <c r="AF92" s="720">
        <v>49266.549999999697</v>
      </c>
      <c r="AG92" s="720">
        <v>2209.8800000000028</v>
      </c>
      <c r="AH92" s="720">
        <v>2215</v>
      </c>
      <c r="AI92" s="720">
        <v>0</v>
      </c>
      <c r="AJ92" s="720">
        <v>0</v>
      </c>
      <c r="AK92" s="720">
        <v>6169.1600000000008</v>
      </c>
      <c r="AL92" s="720">
        <v>2745</v>
      </c>
      <c r="AM92" s="720">
        <v>829.59000000000015</v>
      </c>
      <c r="AN92" s="720">
        <v>688.2</v>
      </c>
      <c r="AO92" s="720">
        <v>12382.44</v>
      </c>
      <c r="AP92" s="720">
        <v>0</v>
      </c>
      <c r="AQ92" s="720">
        <v>14395.210000000003</v>
      </c>
      <c r="AR92" s="720">
        <v>3699.2299999999987</v>
      </c>
      <c r="AS92" s="720">
        <v>0</v>
      </c>
      <c r="AT92" s="720">
        <v>0</v>
      </c>
      <c r="AU92" s="720">
        <v>15504.719999999998</v>
      </c>
      <c r="AV92" s="720">
        <v>3291.75</v>
      </c>
      <c r="AW92" s="720">
        <v>0</v>
      </c>
      <c r="AX92" s="720">
        <v>4437.7700000000004</v>
      </c>
      <c r="AY92" s="720">
        <v>18692.400000000001</v>
      </c>
      <c r="AZ92" s="720">
        <v>7092</v>
      </c>
      <c r="BA92" s="720">
        <v>18890.38</v>
      </c>
      <c r="BB92" s="720">
        <v>0</v>
      </c>
      <c r="BC92" s="720">
        <v>0</v>
      </c>
      <c r="BD92" s="720">
        <v>0</v>
      </c>
      <c r="BE92" s="720">
        <v>631916.82999999914</v>
      </c>
      <c r="BF92" s="720">
        <v>46976.600000000202</v>
      </c>
      <c r="BG92" s="720">
        <v>98391.250000000931</v>
      </c>
      <c r="BH92" s="720">
        <v>145367.85000000114</v>
      </c>
      <c r="BI92" s="720">
        <v>4803.25</v>
      </c>
      <c r="BJ92" s="720">
        <v>0</v>
      </c>
      <c r="BK92" s="720">
        <v>0</v>
      </c>
      <c r="BL92" s="720">
        <v>4803.25</v>
      </c>
      <c r="BM92" s="720">
        <v>0</v>
      </c>
      <c r="BN92" s="720">
        <v>7861.83</v>
      </c>
      <c r="BO92" s="720">
        <v>0</v>
      </c>
      <c r="BP92" s="720">
        <v>0</v>
      </c>
      <c r="BQ92" s="720">
        <v>7861.83</v>
      </c>
      <c r="BR92" s="720">
        <v>5992.58</v>
      </c>
      <c r="BS92" s="720">
        <v>-3058.58</v>
      </c>
      <c r="BT92" s="720">
        <v>2934</v>
      </c>
      <c r="BU92" s="720">
        <v>0</v>
      </c>
      <c r="BV92" s="720">
        <v>0</v>
      </c>
      <c r="BW92" s="720">
        <v>0</v>
      </c>
      <c r="BX92" s="720">
        <v>0</v>
      </c>
      <c r="BY92" s="720">
        <v>0</v>
      </c>
      <c r="BZ92" s="720">
        <v>0</v>
      </c>
      <c r="CA92" s="720">
        <v>0</v>
      </c>
      <c r="CB92" s="720">
        <v>0</v>
      </c>
      <c r="CC92" s="720">
        <v>0</v>
      </c>
      <c r="CD92" s="720">
        <v>145367.85000000114</v>
      </c>
      <c r="CE92" s="720">
        <v>0</v>
      </c>
      <c r="CF92" s="720">
        <v>2934</v>
      </c>
      <c r="CG92" s="720">
        <v>0</v>
      </c>
      <c r="CH92" s="720">
        <v>0</v>
      </c>
      <c r="CI92" s="720">
        <f t="shared" si="1"/>
        <v>148301.85000000114</v>
      </c>
      <c r="CJ92" s="720">
        <v>165005.96</v>
      </c>
      <c r="CK92" s="720">
        <v>0</v>
      </c>
      <c r="CL92" s="720">
        <v>0</v>
      </c>
      <c r="CM92" s="720">
        <v>165005.96</v>
      </c>
      <c r="CN92" s="720">
        <v>0</v>
      </c>
      <c r="CO92" s="720">
        <v>0</v>
      </c>
      <c r="CP92" s="720">
        <v>785.99</v>
      </c>
      <c r="CQ92" s="720">
        <v>0</v>
      </c>
      <c r="CR92" s="720">
        <v>-15460.93991228069</v>
      </c>
      <c r="CS92" s="720">
        <v>150331.0100877193</v>
      </c>
      <c r="CT92" s="720">
        <v>0</v>
      </c>
      <c r="CU92" s="720">
        <v>0</v>
      </c>
      <c r="CV92" s="720">
        <v>0</v>
      </c>
      <c r="CW92" s="720">
        <v>0</v>
      </c>
      <c r="CX92" s="720"/>
      <c r="CY92" s="720"/>
      <c r="CZ92" s="720"/>
      <c r="DA92" s="720">
        <v>0</v>
      </c>
      <c r="DB92" s="720">
        <v>0</v>
      </c>
      <c r="DC92" s="720">
        <v>0</v>
      </c>
      <c r="DD92" s="720">
        <v>791.39</v>
      </c>
      <c r="DE92" s="720">
        <v>0</v>
      </c>
      <c r="DF92" s="720">
        <v>0</v>
      </c>
      <c r="DG92" s="720">
        <v>-2820.34</v>
      </c>
      <c r="DH92" s="720">
        <v>0</v>
      </c>
      <c r="DI92" s="720">
        <v>0</v>
      </c>
      <c r="DJ92" s="720">
        <v>0</v>
      </c>
      <c r="DK92" s="720">
        <v>-2028.9500000000003</v>
      </c>
      <c r="DL92" s="720">
        <v>0</v>
      </c>
      <c r="DM92" s="720">
        <v>0</v>
      </c>
      <c r="DN92" s="720">
        <v>0</v>
      </c>
      <c r="DO92" s="720">
        <v>0</v>
      </c>
      <c r="DP92" s="720">
        <v>0</v>
      </c>
      <c r="DQ92" s="721">
        <v>-0.21008771928609349</v>
      </c>
      <c r="DR92" s="722">
        <v>520883.97999999928</v>
      </c>
      <c r="DS92" s="723">
        <v>111032.84999999986</v>
      </c>
      <c r="DT92" s="722">
        <v>18692.400000000001</v>
      </c>
      <c r="DU92" s="722">
        <v>35317.989999999991</v>
      </c>
      <c r="DV92" s="722">
        <v>16091.41</v>
      </c>
      <c r="DW92" s="722">
        <v>0</v>
      </c>
    </row>
    <row r="93" spans="1:127" s="104" customFormat="1">
      <c r="A93" s="717">
        <v>2115</v>
      </c>
      <c r="B93" s="718" t="s">
        <v>517</v>
      </c>
      <c r="C93" s="717">
        <v>2115</v>
      </c>
      <c r="D93" s="719" t="s">
        <v>6470</v>
      </c>
      <c r="E93" s="719" t="s">
        <v>341</v>
      </c>
      <c r="F93" s="719" t="s">
        <v>6</v>
      </c>
      <c r="G93" s="719" t="s">
        <v>921</v>
      </c>
      <c r="H93" s="720">
        <v>1928376.84</v>
      </c>
      <c r="I93" s="720">
        <v>0</v>
      </c>
      <c r="J93" s="720">
        <v>102273</v>
      </c>
      <c r="K93" s="720">
        <v>0</v>
      </c>
      <c r="L93" s="720">
        <v>236630</v>
      </c>
      <c r="M93" s="720">
        <v>6742.57</v>
      </c>
      <c r="N93" s="720">
        <v>0</v>
      </c>
      <c r="O93" s="720">
        <v>0</v>
      </c>
      <c r="P93" s="720">
        <v>29432.100000000013</v>
      </c>
      <c r="Q93" s="720">
        <v>0</v>
      </c>
      <c r="R93" s="720">
        <v>0</v>
      </c>
      <c r="S93" s="720">
        <v>0</v>
      </c>
      <c r="T93" s="720">
        <v>281.88</v>
      </c>
      <c r="U93" s="720">
        <v>54692.959999999999</v>
      </c>
      <c r="V93" s="720">
        <v>0</v>
      </c>
      <c r="W93" s="720">
        <v>13807.21</v>
      </c>
      <c r="X93" s="720">
        <v>49496</v>
      </c>
      <c r="Y93" s="720">
        <v>2421732.5599999996</v>
      </c>
      <c r="Z93" s="720">
        <v>1191251.5800000005</v>
      </c>
      <c r="AA93" s="720">
        <v>0</v>
      </c>
      <c r="AB93" s="720">
        <v>315479.62</v>
      </c>
      <c r="AC93" s="720">
        <v>-6.9849193096160889E-10</v>
      </c>
      <c r="AD93" s="720">
        <v>179590.97</v>
      </c>
      <c r="AE93" s="720">
        <v>88578.01</v>
      </c>
      <c r="AF93" s="720">
        <v>51855.58999999956</v>
      </c>
      <c r="AG93" s="720">
        <v>1555.190000000006</v>
      </c>
      <c r="AH93" s="720">
        <v>2894.9999999999964</v>
      </c>
      <c r="AI93" s="720">
        <v>0</v>
      </c>
      <c r="AJ93" s="720">
        <v>12578.23</v>
      </c>
      <c r="AK93" s="720">
        <v>2541.3099999999977</v>
      </c>
      <c r="AL93" s="720">
        <v>0</v>
      </c>
      <c r="AM93" s="720">
        <v>0</v>
      </c>
      <c r="AN93" s="720">
        <v>7254.77</v>
      </c>
      <c r="AO93" s="720">
        <v>62528.929999999993</v>
      </c>
      <c r="AP93" s="720">
        <v>41869.75</v>
      </c>
      <c r="AQ93" s="720">
        <v>158724.42000000001</v>
      </c>
      <c r="AR93" s="720">
        <v>129892.32</v>
      </c>
      <c r="AS93" s="720">
        <v>7584.8899999999994</v>
      </c>
      <c r="AT93" s="720">
        <v>700</v>
      </c>
      <c r="AU93" s="720">
        <v>93909.00999999998</v>
      </c>
      <c r="AV93" s="720">
        <v>5139.75</v>
      </c>
      <c r="AW93" s="720">
        <v>4465</v>
      </c>
      <c r="AX93" s="720">
        <v>27.709999999999127</v>
      </c>
      <c r="AY93" s="720">
        <v>12200.97</v>
      </c>
      <c r="AZ93" s="720">
        <v>14803.43</v>
      </c>
      <c r="BA93" s="720">
        <v>39759.21</v>
      </c>
      <c r="BB93" s="720">
        <v>2502.4</v>
      </c>
      <c r="BC93" s="720">
        <v>0</v>
      </c>
      <c r="BD93" s="720">
        <v>0</v>
      </c>
      <c r="BE93" s="720">
        <v>2427688.0599999996</v>
      </c>
      <c r="BF93" s="720">
        <v>297273.12000000023</v>
      </c>
      <c r="BG93" s="720">
        <v>-5955.5</v>
      </c>
      <c r="BH93" s="720">
        <v>291317.62000000023</v>
      </c>
      <c r="BI93" s="720">
        <v>7598.88</v>
      </c>
      <c r="BJ93" s="720">
        <v>0</v>
      </c>
      <c r="BK93" s="720">
        <v>0</v>
      </c>
      <c r="BL93" s="720">
        <v>7598.88</v>
      </c>
      <c r="BM93" s="720">
        <v>0</v>
      </c>
      <c r="BN93" s="720">
        <v>0</v>
      </c>
      <c r="BO93" s="720">
        <v>3039</v>
      </c>
      <c r="BP93" s="720">
        <v>0</v>
      </c>
      <c r="BQ93" s="720">
        <v>3039</v>
      </c>
      <c r="BR93" s="720">
        <v>0</v>
      </c>
      <c r="BS93" s="720">
        <v>4559.88</v>
      </c>
      <c r="BT93" s="720">
        <v>4559.88</v>
      </c>
      <c r="BU93" s="720">
        <v>0</v>
      </c>
      <c r="BV93" s="720">
        <v>0</v>
      </c>
      <c r="BW93" s="720">
        <v>0</v>
      </c>
      <c r="BX93" s="720">
        <v>0</v>
      </c>
      <c r="BY93" s="720">
        <v>0</v>
      </c>
      <c r="BZ93" s="720">
        <v>0</v>
      </c>
      <c r="CA93" s="720">
        <v>0</v>
      </c>
      <c r="CB93" s="720">
        <v>0</v>
      </c>
      <c r="CC93" s="720">
        <v>0</v>
      </c>
      <c r="CD93" s="720">
        <v>291317.62000000023</v>
      </c>
      <c r="CE93" s="720">
        <v>0</v>
      </c>
      <c r="CF93" s="720">
        <v>4559.88</v>
      </c>
      <c r="CG93" s="720">
        <v>0</v>
      </c>
      <c r="CH93" s="720">
        <v>0</v>
      </c>
      <c r="CI93" s="720">
        <f t="shared" si="1"/>
        <v>295877.50000000023</v>
      </c>
      <c r="CJ93" s="720">
        <v>191545.55</v>
      </c>
      <c r="CK93" s="720">
        <v>21286.600000000002</v>
      </c>
      <c r="CL93" s="720">
        <v>0</v>
      </c>
      <c r="CM93" s="720">
        <v>170258.94999999998</v>
      </c>
      <c r="CN93" s="720">
        <v>0</v>
      </c>
      <c r="CO93" s="720">
        <v>0</v>
      </c>
      <c r="CP93" s="720">
        <v>1250.55</v>
      </c>
      <c r="CQ93" s="720">
        <v>0</v>
      </c>
      <c r="CR93" s="720">
        <v>116406.19</v>
      </c>
      <c r="CS93" s="720">
        <v>287915.68999999994</v>
      </c>
      <c r="CT93" s="720">
        <v>0</v>
      </c>
      <c r="CU93" s="720">
        <v>0</v>
      </c>
      <c r="CV93" s="720">
        <v>0</v>
      </c>
      <c r="CW93" s="720">
        <v>0</v>
      </c>
      <c r="CX93" s="720"/>
      <c r="CY93" s="720"/>
      <c r="CZ93" s="720"/>
      <c r="DA93" s="720">
        <v>0</v>
      </c>
      <c r="DB93" s="720">
        <v>0</v>
      </c>
      <c r="DC93" s="720">
        <v>0</v>
      </c>
      <c r="DD93" s="720">
        <v>10839.5</v>
      </c>
      <c r="DE93" s="720">
        <v>0</v>
      </c>
      <c r="DF93" s="720">
        <v>0</v>
      </c>
      <c r="DG93" s="720">
        <v>0</v>
      </c>
      <c r="DH93" s="720">
        <v>-2502.4</v>
      </c>
      <c r="DI93" s="720">
        <v>0</v>
      </c>
      <c r="DJ93" s="720">
        <v>0</v>
      </c>
      <c r="DK93" s="720">
        <v>8337.1</v>
      </c>
      <c r="DL93" s="720">
        <v>0</v>
      </c>
      <c r="DM93" s="720">
        <v>0</v>
      </c>
      <c r="DN93" s="720">
        <v>-375</v>
      </c>
      <c r="DO93" s="720">
        <v>0</v>
      </c>
      <c r="DP93" s="720">
        <v>0</v>
      </c>
      <c r="DQ93" s="721">
        <v>-0.28999999992083758</v>
      </c>
      <c r="DR93" s="722">
        <v>1828310.9599999995</v>
      </c>
      <c r="DS93" s="723">
        <v>599377.10000000009</v>
      </c>
      <c r="DT93" s="722">
        <v>12200.97</v>
      </c>
      <c r="DU93" s="722">
        <v>29713.980000000014</v>
      </c>
      <c r="DV93" s="722">
        <v>54692.959999999999</v>
      </c>
      <c r="DW93" s="722">
        <v>-375</v>
      </c>
    </row>
    <row r="94" spans="1:127" s="104" customFormat="1">
      <c r="A94" s="717">
        <v>2441</v>
      </c>
      <c r="B94" s="718" t="s">
        <v>518</v>
      </c>
      <c r="C94" s="717">
        <v>2441</v>
      </c>
      <c r="D94" s="719" t="s">
        <v>6470</v>
      </c>
      <c r="E94" s="719" t="s">
        <v>341</v>
      </c>
      <c r="F94" s="719" t="s">
        <v>6</v>
      </c>
      <c r="G94" s="719" t="s">
        <v>921</v>
      </c>
      <c r="H94" s="720">
        <v>2203191.9500000002</v>
      </c>
      <c r="I94" s="720">
        <v>0</v>
      </c>
      <c r="J94" s="720">
        <v>92722.52</v>
      </c>
      <c r="K94" s="720">
        <v>0</v>
      </c>
      <c r="L94" s="720">
        <v>297430</v>
      </c>
      <c r="M94" s="720">
        <v>139905.79</v>
      </c>
      <c r="N94" s="720">
        <v>0</v>
      </c>
      <c r="O94" s="720">
        <v>0</v>
      </c>
      <c r="P94" s="720">
        <v>15969.880000000001</v>
      </c>
      <c r="Q94" s="720">
        <v>0</v>
      </c>
      <c r="R94" s="720">
        <v>0</v>
      </c>
      <c r="S94" s="720">
        <v>0</v>
      </c>
      <c r="T94" s="720">
        <v>17493</v>
      </c>
      <c r="U94" s="720">
        <v>0</v>
      </c>
      <c r="V94" s="720">
        <v>0</v>
      </c>
      <c r="W94" s="720">
        <v>4770.83</v>
      </c>
      <c r="X94" s="720">
        <v>47061</v>
      </c>
      <c r="Y94" s="720">
        <v>2818544.97</v>
      </c>
      <c r="Z94" s="720">
        <v>1204800.9999999974</v>
      </c>
      <c r="AA94" s="720">
        <v>2403.83</v>
      </c>
      <c r="AB94" s="720">
        <v>495427</v>
      </c>
      <c r="AC94" s="720">
        <v>43570.000000000058</v>
      </c>
      <c r="AD94" s="720">
        <v>168965</v>
      </c>
      <c r="AE94" s="720">
        <v>0</v>
      </c>
      <c r="AF94" s="720">
        <v>145034.00000000012</v>
      </c>
      <c r="AG94" s="720">
        <v>9499.9999999999018</v>
      </c>
      <c r="AH94" s="720">
        <v>7711.7</v>
      </c>
      <c r="AI94" s="720">
        <v>0</v>
      </c>
      <c r="AJ94" s="720">
        <v>0</v>
      </c>
      <c r="AK94" s="720">
        <v>33795</v>
      </c>
      <c r="AL94" s="720">
        <v>9191</v>
      </c>
      <c r="AM94" s="720">
        <v>1561</v>
      </c>
      <c r="AN94" s="720">
        <v>4315.8</v>
      </c>
      <c r="AO94" s="720">
        <v>35027</v>
      </c>
      <c r="AP94" s="720">
        <v>14333.98</v>
      </c>
      <c r="AQ94" s="720">
        <v>334253</v>
      </c>
      <c r="AR94" s="720">
        <v>88163.099999999948</v>
      </c>
      <c r="AS94" s="720">
        <v>8435</v>
      </c>
      <c r="AT94" s="720">
        <v>0</v>
      </c>
      <c r="AU94" s="720">
        <v>4580.9999999997672</v>
      </c>
      <c r="AV94" s="720">
        <v>9471</v>
      </c>
      <c r="AW94" s="720">
        <v>0</v>
      </c>
      <c r="AX94" s="720">
        <v>99043.000000000044</v>
      </c>
      <c r="AY94" s="720">
        <v>105124</v>
      </c>
      <c r="AZ94" s="720">
        <v>10287.01</v>
      </c>
      <c r="BA94" s="720">
        <v>41644</v>
      </c>
      <c r="BB94" s="720">
        <v>0</v>
      </c>
      <c r="BC94" s="720">
        <v>0</v>
      </c>
      <c r="BD94" s="720">
        <v>0</v>
      </c>
      <c r="BE94" s="720">
        <v>2876637.4199999971</v>
      </c>
      <c r="BF94" s="720">
        <v>377218.73</v>
      </c>
      <c r="BG94" s="720">
        <v>-58092.449999996927</v>
      </c>
      <c r="BH94" s="720">
        <v>319126.28000000305</v>
      </c>
      <c r="BI94" s="720">
        <v>8030.88</v>
      </c>
      <c r="BJ94" s="720">
        <v>0</v>
      </c>
      <c r="BK94" s="720">
        <v>0</v>
      </c>
      <c r="BL94" s="720">
        <v>8030.88</v>
      </c>
      <c r="BM94" s="720">
        <v>0</v>
      </c>
      <c r="BN94" s="720">
        <v>0</v>
      </c>
      <c r="BO94" s="720">
        <v>0</v>
      </c>
      <c r="BP94" s="720">
        <v>0</v>
      </c>
      <c r="BQ94" s="720">
        <v>0</v>
      </c>
      <c r="BR94" s="720">
        <v>30413.25</v>
      </c>
      <c r="BS94" s="720">
        <v>8030.88</v>
      </c>
      <c r="BT94" s="720">
        <v>38444.129999999997</v>
      </c>
      <c r="BU94" s="720">
        <v>0</v>
      </c>
      <c r="BV94" s="720">
        <v>0</v>
      </c>
      <c r="BW94" s="720">
        <v>0</v>
      </c>
      <c r="BX94" s="720">
        <v>0</v>
      </c>
      <c r="BY94" s="720">
        <v>0</v>
      </c>
      <c r="BZ94" s="720">
        <v>0</v>
      </c>
      <c r="CA94" s="720">
        <v>0</v>
      </c>
      <c r="CB94" s="720">
        <v>0</v>
      </c>
      <c r="CC94" s="720">
        <v>0</v>
      </c>
      <c r="CD94" s="720">
        <v>319126.28000000305</v>
      </c>
      <c r="CE94" s="720">
        <v>0</v>
      </c>
      <c r="CF94" s="720">
        <v>38444.129999999997</v>
      </c>
      <c r="CG94" s="720">
        <v>0</v>
      </c>
      <c r="CH94" s="720">
        <v>0</v>
      </c>
      <c r="CI94" s="720">
        <f t="shared" si="1"/>
        <v>357570.41000000306</v>
      </c>
      <c r="CJ94" s="720">
        <v>531945</v>
      </c>
      <c r="CK94" s="720">
        <v>18244</v>
      </c>
      <c r="CL94" s="720">
        <v>285</v>
      </c>
      <c r="CM94" s="720">
        <v>513986</v>
      </c>
      <c r="CN94" s="720">
        <v>0</v>
      </c>
      <c r="CO94" s="720">
        <v>0</v>
      </c>
      <c r="CP94" s="720">
        <v>11631</v>
      </c>
      <c r="CQ94" s="720">
        <v>45.59</v>
      </c>
      <c r="CR94" s="720">
        <v>-181488.14885416671</v>
      </c>
      <c r="CS94" s="720">
        <v>344174.44114583323</v>
      </c>
      <c r="CT94" s="720">
        <v>0</v>
      </c>
      <c r="CU94" s="720">
        <v>0</v>
      </c>
      <c r="CV94" s="720">
        <v>0</v>
      </c>
      <c r="CW94" s="720">
        <v>0</v>
      </c>
      <c r="CX94" s="720"/>
      <c r="CY94" s="720"/>
      <c r="CZ94" s="720"/>
      <c r="DA94" s="720">
        <v>0</v>
      </c>
      <c r="DB94" s="720">
        <v>0</v>
      </c>
      <c r="DC94" s="720">
        <v>0</v>
      </c>
      <c r="DD94" s="720">
        <v>13395.95</v>
      </c>
      <c r="DE94" s="720">
        <v>0</v>
      </c>
      <c r="DF94" s="720">
        <v>0</v>
      </c>
      <c r="DG94" s="720">
        <v>0</v>
      </c>
      <c r="DH94" s="720">
        <v>0</v>
      </c>
      <c r="DI94" s="720">
        <v>0</v>
      </c>
      <c r="DJ94" s="720">
        <v>0</v>
      </c>
      <c r="DK94" s="720">
        <v>13395.95</v>
      </c>
      <c r="DL94" s="720">
        <v>0</v>
      </c>
      <c r="DM94" s="720">
        <v>0</v>
      </c>
      <c r="DN94" s="720">
        <v>0</v>
      </c>
      <c r="DO94" s="720">
        <v>0</v>
      </c>
      <c r="DP94" s="720">
        <v>0</v>
      </c>
      <c r="DQ94" s="721">
        <v>1.8854166788514704E-2</v>
      </c>
      <c r="DR94" s="722">
        <v>2069700.8299999977</v>
      </c>
      <c r="DS94" s="723">
        <v>806936.58999999939</v>
      </c>
      <c r="DT94" s="722">
        <v>105124</v>
      </c>
      <c r="DU94" s="722">
        <v>33462.880000000005</v>
      </c>
      <c r="DV94" s="722">
        <v>0</v>
      </c>
      <c r="DW94" s="722">
        <v>0</v>
      </c>
    </row>
    <row r="95" spans="1:127" s="104" customFormat="1">
      <c r="A95" s="717">
        <v>2321</v>
      </c>
      <c r="B95" s="718" t="s">
        <v>519</v>
      </c>
      <c r="C95" s="717">
        <v>2321</v>
      </c>
      <c r="D95" s="719" t="s">
        <v>6470</v>
      </c>
      <c r="E95" s="719" t="s">
        <v>341</v>
      </c>
      <c r="F95" s="719" t="s">
        <v>6</v>
      </c>
      <c r="G95" s="719" t="s">
        <v>921</v>
      </c>
      <c r="H95" s="720">
        <v>1232754.3999999999</v>
      </c>
      <c r="I95" s="720">
        <v>0</v>
      </c>
      <c r="J95" s="720">
        <v>119471.9</v>
      </c>
      <c r="K95" s="720">
        <v>0</v>
      </c>
      <c r="L95" s="720">
        <v>187230</v>
      </c>
      <c r="M95" s="720">
        <v>285.64</v>
      </c>
      <c r="N95" s="720">
        <v>0</v>
      </c>
      <c r="O95" s="720">
        <v>0</v>
      </c>
      <c r="P95" s="720">
        <v>43024.54</v>
      </c>
      <c r="Q95" s="720">
        <v>10813.5</v>
      </c>
      <c r="R95" s="720">
        <v>0</v>
      </c>
      <c r="S95" s="720">
        <v>0</v>
      </c>
      <c r="T95" s="720">
        <v>0</v>
      </c>
      <c r="U95" s="720">
        <v>0</v>
      </c>
      <c r="V95" s="720">
        <v>0</v>
      </c>
      <c r="W95" s="720">
        <v>8501.7999999999993</v>
      </c>
      <c r="X95" s="720">
        <v>22071</v>
      </c>
      <c r="Y95" s="720">
        <v>1624152.7799999998</v>
      </c>
      <c r="Z95" s="720">
        <v>579077</v>
      </c>
      <c r="AA95" s="720">
        <v>0</v>
      </c>
      <c r="AB95" s="720">
        <v>339647.7</v>
      </c>
      <c r="AC95" s="720">
        <v>44887.59</v>
      </c>
      <c r="AD95" s="720">
        <v>71486.41</v>
      </c>
      <c r="AE95" s="720">
        <v>0</v>
      </c>
      <c r="AF95" s="720">
        <v>42681.86</v>
      </c>
      <c r="AG95" s="720">
        <v>1060.6099999999999</v>
      </c>
      <c r="AH95" s="720">
        <v>2667.5</v>
      </c>
      <c r="AI95" s="720">
        <v>0</v>
      </c>
      <c r="AJ95" s="720">
        <v>0</v>
      </c>
      <c r="AK95" s="720">
        <v>8125.63</v>
      </c>
      <c r="AL95" s="720">
        <v>3489.83</v>
      </c>
      <c r="AM95" s="720">
        <v>2193.9699999999998</v>
      </c>
      <c r="AN95" s="720">
        <v>4345.5</v>
      </c>
      <c r="AO95" s="720">
        <v>41980.1</v>
      </c>
      <c r="AP95" s="720">
        <v>15754.5</v>
      </c>
      <c r="AQ95" s="720">
        <v>16123.05</v>
      </c>
      <c r="AR95" s="720">
        <v>56666.1</v>
      </c>
      <c r="AS95" s="720">
        <v>26795.35</v>
      </c>
      <c r="AT95" s="720">
        <v>0</v>
      </c>
      <c r="AU95" s="720">
        <v>15552.49</v>
      </c>
      <c r="AV95" s="720">
        <v>5139.75</v>
      </c>
      <c r="AW95" s="720">
        <v>1284.26</v>
      </c>
      <c r="AX95" s="720">
        <v>64812.37</v>
      </c>
      <c r="AY95" s="720">
        <v>91616.4</v>
      </c>
      <c r="AZ95" s="720">
        <v>848.08</v>
      </c>
      <c r="BA95" s="720">
        <v>130407.8</v>
      </c>
      <c r="BB95" s="720">
        <v>0</v>
      </c>
      <c r="BC95" s="720">
        <v>0</v>
      </c>
      <c r="BD95" s="720">
        <v>0</v>
      </c>
      <c r="BE95" s="720">
        <v>1566643.8500000006</v>
      </c>
      <c r="BF95" s="720">
        <v>328357.75</v>
      </c>
      <c r="BG95" s="720">
        <v>57508.929999999236</v>
      </c>
      <c r="BH95" s="720">
        <v>385866.67999999924</v>
      </c>
      <c r="BI95" s="720">
        <v>6081.25</v>
      </c>
      <c r="BJ95" s="720">
        <v>0</v>
      </c>
      <c r="BK95" s="720">
        <v>0</v>
      </c>
      <c r="BL95" s="720">
        <v>6081.25</v>
      </c>
      <c r="BM95" s="720">
        <v>0</v>
      </c>
      <c r="BN95" s="720">
        <v>10551.9</v>
      </c>
      <c r="BO95" s="720">
        <v>0</v>
      </c>
      <c r="BP95" s="720">
        <v>0</v>
      </c>
      <c r="BQ95" s="720">
        <v>10551.9</v>
      </c>
      <c r="BR95" s="720">
        <v>10537.1</v>
      </c>
      <c r="BS95" s="720">
        <v>-4470.6499999999996</v>
      </c>
      <c r="BT95" s="720">
        <v>6066.4</v>
      </c>
      <c r="BU95" s="720">
        <v>0</v>
      </c>
      <c r="BV95" s="720">
        <v>0</v>
      </c>
      <c r="BW95" s="720">
        <v>0</v>
      </c>
      <c r="BX95" s="720">
        <v>0</v>
      </c>
      <c r="BY95" s="720">
        <v>0</v>
      </c>
      <c r="BZ95" s="720">
        <v>0</v>
      </c>
      <c r="CA95" s="720">
        <v>0</v>
      </c>
      <c r="CB95" s="720">
        <v>0</v>
      </c>
      <c r="CC95" s="720">
        <v>0</v>
      </c>
      <c r="CD95" s="720">
        <v>385866.67999999924</v>
      </c>
      <c r="CE95" s="720">
        <v>0</v>
      </c>
      <c r="CF95" s="720">
        <v>6066.4</v>
      </c>
      <c r="CG95" s="720">
        <v>0</v>
      </c>
      <c r="CH95" s="720">
        <v>0</v>
      </c>
      <c r="CI95" s="720">
        <f t="shared" si="1"/>
        <v>391933.07999999926</v>
      </c>
      <c r="CJ95" s="720">
        <v>115070</v>
      </c>
      <c r="CK95" s="720">
        <v>0</v>
      </c>
      <c r="CL95" s="720">
        <v>0</v>
      </c>
      <c r="CM95" s="720">
        <v>115070.1</v>
      </c>
      <c r="CN95" s="720">
        <v>0</v>
      </c>
      <c r="CO95" s="720">
        <v>0</v>
      </c>
      <c r="CP95" s="720">
        <v>3320.33</v>
      </c>
      <c r="CQ95" s="720">
        <v>0</v>
      </c>
      <c r="CR95" s="720">
        <v>295744.90000000002</v>
      </c>
      <c r="CS95" s="720">
        <v>414135.3</v>
      </c>
      <c r="CT95" s="720">
        <v>0</v>
      </c>
      <c r="CU95" s="720">
        <v>0</v>
      </c>
      <c r="CV95" s="720">
        <v>0</v>
      </c>
      <c r="CW95" s="720">
        <v>0</v>
      </c>
      <c r="CX95" s="720"/>
      <c r="CY95" s="720"/>
      <c r="CZ95" s="720"/>
      <c r="DA95" s="720">
        <v>0</v>
      </c>
      <c r="DB95" s="720">
        <v>0</v>
      </c>
      <c r="DC95" s="720">
        <v>0</v>
      </c>
      <c r="DD95" s="720">
        <v>10017.68</v>
      </c>
      <c r="DE95" s="720">
        <v>0</v>
      </c>
      <c r="DF95" s="720">
        <v>0</v>
      </c>
      <c r="DG95" s="720">
        <v>-10944.1</v>
      </c>
      <c r="DH95" s="720">
        <v>-21275.58</v>
      </c>
      <c r="DI95" s="720">
        <v>0</v>
      </c>
      <c r="DJ95" s="720">
        <v>0</v>
      </c>
      <c r="DK95" s="720">
        <v>-22202</v>
      </c>
      <c r="DL95" s="720">
        <v>0</v>
      </c>
      <c r="DM95" s="720">
        <v>0</v>
      </c>
      <c r="DN95" s="720">
        <v>0</v>
      </c>
      <c r="DO95" s="720">
        <v>0</v>
      </c>
      <c r="DP95" s="720">
        <v>0</v>
      </c>
      <c r="DQ95" s="721">
        <v>0</v>
      </c>
      <c r="DR95" s="722">
        <v>1078841.1700000002</v>
      </c>
      <c r="DS95" s="723">
        <v>487802.6800000004</v>
      </c>
      <c r="DT95" s="722">
        <v>91616.4</v>
      </c>
      <c r="DU95" s="722">
        <v>53838.04</v>
      </c>
      <c r="DV95" s="722">
        <v>0</v>
      </c>
      <c r="DW95" s="722">
        <v>0</v>
      </c>
    </row>
    <row r="96" spans="1:127" s="104" customFormat="1">
      <c r="A96" s="717">
        <v>2189</v>
      </c>
      <c r="B96" s="718" t="s">
        <v>445</v>
      </c>
      <c r="C96" s="717">
        <v>2189</v>
      </c>
      <c r="D96" s="719" t="s">
        <v>6470</v>
      </c>
      <c r="E96" s="719" t="s">
        <v>341</v>
      </c>
      <c r="F96" s="719" t="s">
        <v>6</v>
      </c>
      <c r="G96" s="719" t="s">
        <v>924</v>
      </c>
      <c r="H96" s="720">
        <v>1597303.71</v>
      </c>
      <c r="I96" s="720">
        <v>0</v>
      </c>
      <c r="J96" s="720">
        <v>55195.71</v>
      </c>
      <c r="K96" s="720">
        <v>0</v>
      </c>
      <c r="L96" s="720">
        <v>180560</v>
      </c>
      <c r="M96" s="720">
        <v>4828.22</v>
      </c>
      <c r="N96" s="720">
        <v>0</v>
      </c>
      <c r="O96" s="720">
        <v>0</v>
      </c>
      <c r="P96" s="720">
        <v>61876.639999999992</v>
      </c>
      <c r="Q96" s="720">
        <v>33206.19</v>
      </c>
      <c r="R96" s="720">
        <v>0</v>
      </c>
      <c r="S96" s="720">
        <v>0</v>
      </c>
      <c r="T96" s="720">
        <v>6312.32</v>
      </c>
      <c r="U96" s="720">
        <v>0</v>
      </c>
      <c r="V96" s="720">
        <v>0</v>
      </c>
      <c r="W96" s="720">
        <v>11510.83</v>
      </c>
      <c r="X96" s="720">
        <v>33422</v>
      </c>
      <c r="Y96" s="720">
        <v>1984215.6199999999</v>
      </c>
      <c r="Z96" s="720">
        <v>664057.80000000028</v>
      </c>
      <c r="AA96" s="720">
        <v>397.4</v>
      </c>
      <c r="AB96" s="720">
        <v>2053.58</v>
      </c>
      <c r="AC96" s="720">
        <v>337903.06000000064</v>
      </c>
      <c r="AD96" s="720">
        <v>4454.9399999999996</v>
      </c>
      <c r="AE96" s="720">
        <v>0</v>
      </c>
      <c r="AF96" s="720">
        <v>221847.6099999999</v>
      </c>
      <c r="AG96" s="720">
        <v>13360.669999999978</v>
      </c>
      <c r="AH96" s="720">
        <v>0</v>
      </c>
      <c r="AI96" s="720">
        <v>0</v>
      </c>
      <c r="AJ96" s="720">
        <v>0</v>
      </c>
      <c r="AK96" s="720">
        <v>14123.610000000004</v>
      </c>
      <c r="AL96" s="720">
        <v>0</v>
      </c>
      <c r="AM96" s="720">
        <v>4761.0499999999993</v>
      </c>
      <c r="AN96" s="720">
        <v>316.75</v>
      </c>
      <c r="AO96" s="720">
        <v>33995.350000000013</v>
      </c>
      <c r="AP96" s="720">
        <v>31534.81</v>
      </c>
      <c r="AQ96" s="720">
        <v>6408.869999999999</v>
      </c>
      <c r="AR96" s="720">
        <v>334685.76999999996</v>
      </c>
      <c r="AS96" s="720">
        <v>108687.26000000001</v>
      </c>
      <c r="AT96" s="720">
        <v>-533.5</v>
      </c>
      <c r="AU96" s="720">
        <v>-1372.01</v>
      </c>
      <c r="AV96" s="720">
        <v>5139.75</v>
      </c>
      <c r="AW96" s="720">
        <v>0</v>
      </c>
      <c r="AX96" s="720">
        <v>165900.71</v>
      </c>
      <c r="AY96" s="720">
        <v>55396.56</v>
      </c>
      <c r="AZ96" s="720">
        <v>5816.24</v>
      </c>
      <c r="BA96" s="720">
        <v>219558.75</v>
      </c>
      <c r="BB96" s="720">
        <v>0</v>
      </c>
      <c r="BC96" s="720">
        <v>0</v>
      </c>
      <c r="BD96" s="720">
        <v>0</v>
      </c>
      <c r="BE96" s="720">
        <v>2228495.0300000012</v>
      </c>
      <c r="BF96" s="720">
        <v>-237278.13000000024</v>
      </c>
      <c r="BG96" s="720">
        <v>-244279.41000000131</v>
      </c>
      <c r="BH96" s="720">
        <v>-481557.54000000155</v>
      </c>
      <c r="BI96" s="720">
        <v>6958.75</v>
      </c>
      <c r="BJ96" s="720">
        <v>0</v>
      </c>
      <c r="BK96" s="720">
        <v>0</v>
      </c>
      <c r="BL96" s="720">
        <v>6958.75</v>
      </c>
      <c r="BM96" s="720">
        <v>0</v>
      </c>
      <c r="BN96" s="720">
        <v>3155.7400000000002</v>
      </c>
      <c r="BO96" s="720">
        <v>0</v>
      </c>
      <c r="BP96" s="720">
        <v>0</v>
      </c>
      <c r="BQ96" s="720">
        <v>3155.7400000000002</v>
      </c>
      <c r="BR96" s="720">
        <v>5.8264504332328215E-13</v>
      </c>
      <c r="BS96" s="720">
        <v>3803.0099999999998</v>
      </c>
      <c r="BT96" s="720">
        <v>3803.01</v>
      </c>
      <c r="BU96" s="720">
        <v>0</v>
      </c>
      <c r="BV96" s="720">
        <v>0</v>
      </c>
      <c r="BW96" s="720">
        <v>0</v>
      </c>
      <c r="BX96" s="720">
        <v>0</v>
      </c>
      <c r="BY96" s="720">
        <v>0</v>
      </c>
      <c r="BZ96" s="720">
        <v>0</v>
      </c>
      <c r="CA96" s="720">
        <v>0</v>
      </c>
      <c r="CB96" s="720">
        <v>0</v>
      </c>
      <c r="CC96" s="720">
        <v>0</v>
      </c>
      <c r="CD96" s="720">
        <v>-481557.54000000155</v>
      </c>
      <c r="CE96" s="720">
        <v>0</v>
      </c>
      <c r="CF96" s="720">
        <v>3803.01</v>
      </c>
      <c r="CG96" s="720">
        <v>0</v>
      </c>
      <c r="CH96" s="720">
        <v>0</v>
      </c>
      <c r="CI96" s="720">
        <f t="shared" si="1"/>
        <v>-477754.53000000154</v>
      </c>
      <c r="CJ96" s="720">
        <v>0</v>
      </c>
      <c r="CK96" s="720">
        <v>0</v>
      </c>
      <c r="CL96" s="720">
        <v>0</v>
      </c>
      <c r="CM96" s="720">
        <v>0</v>
      </c>
      <c r="CN96" s="720">
        <v>0</v>
      </c>
      <c r="CO96" s="720">
        <v>0</v>
      </c>
      <c r="CP96" s="720">
        <v>0</v>
      </c>
      <c r="CQ96" s="720">
        <v>0</v>
      </c>
      <c r="CR96" s="720">
        <v>0</v>
      </c>
      <c r="CS96" s="720">
        <v>0</v>
      </c>
      <c r="CT96" s="720">
        <v>0</v>
      </c>
      <c r="CU96" s="720">
        <v>0</v>
      </c>
      <c r="CV96" s="720">
        <v>0</v>
      </c>
      <c r="CW96" s="720">
        <v>0</v>
      </c>
      <c r="CX96" s="720"/>
      <c r="CY96" s="720"/>
      <c r="CZ96" s="720"/>
      <c r="DA96" s="720">
        <v>-364530.88000000163</v>
      </c>
      <c r="DB96" s="720">
        <v>-364530.88000000163</v>
      </c>
      <c r="DC96" s="720">
        <v>0</v>
      </c>
      <c r="DD96" s="720">
        <v>1222.52</v>
      </c>
      <c r="DE96" s="720">
        <v>0</v>
      </c>
      <c r="DF96" s="720">
        <v>0</v>
      </c>
      <c r="DG96" s="720">
        <v>0</v>
      </c>
      <c r="DH96" s="720">
        <v>-36850.22</v>
      </c>
      <c r="DI96" s="720">
        <v>0</v>
      </c>
      <c r="DJ96" s="720">
        <v>0</v>
      </c>
      <c r="DK96" s="720">
        <v>-35627.700000000004</v>
      </c>
      <c r="DL96" s="720">
        <v>0</v>
      </c>
      <c r="DM96" s="720">
        <v>0</v>
      </c>
      <c r="DN96" s="720">
        <v>0</v>
      </c>
      <c r="DO96" s="720">
        <v>0</v>
      </c>
      <c r="DP96" s="720">
        <v>0</v>
      </c>
      <c r="DQ96" s="721">
        <v>1.6298145055770874E-9</v>
      </c>
      <c r="DR96" s="722">
        <v>1244075.0600000008</v>
      </c>
      <c r="DS96" s="723">
        <v>984419.97000000044</v>
      </c>
      <c r="DT96" s="722">
        <v>55396.56</v>
      </c>
      <c r="DU96" s="722">
        <v>101395.15</v>
      </c>
      <c r="DV96" s="722">
        <v>0</v>
      </c>
      <c r="DW96" s="722">
        <v>0</v>
      </c>
    </row>
    <row r="97" spans="1:127" s="104" customFormat="1">
      <c r="A97" s="717">
        <v>7060</v>
      </c>
      <c r="B97" s="718" t="s">
        <v>446</v>
      </c>
      <c r="C97" s="717">
        <v>7060</v>
      </c>
      <c r="D97" s="719" t="s">
        <v>6470</v>
      </c>
      <c r="E97" s="719" t="s">
        <v>342</v>
      </c>
      <c r="F97" s="719" t="s">
        <v>6</v>
      </c>
      <c r="G97" s="719" t="s">
        <v>924</v>
      </c>
      <c r="H97" s="720">
        <v>1343231.94</v>
      </c>
      <c r="I97" s="720">
        <v>0</v>
      </c>
      <c r="J97" s="720">
        <v>1689745.1</v>
      </c>
      <c r="K97" s="720">
        <v>0</v>
      </c>
      <c r="L97" s="720">
        <v>72520</v>
      </c>
      <c r="M97" s="720">
        <v>0</v>
      </c>
      <c r="N97" s="720">
        <v>6467</v>
      </c>
      <c r="O97" s="720">
        <v>0</v>
      </c>
      <c r="P97" s="720">
        <v>-5154.45999999999</v>
      </c>
      <c r="Q97" s="720">
        <v>0</v>
      </c>
      <c r="R97" s="720">
        <v>0</v>
      </c>
      <c r="S97" s="720">
        <v>0</v>
      </c>
      <c r="T97" s="720">
        <v>2181.4</v>
      </c>
      <c r="U97" s="720">
        <v>165442.6</v>
      </c>
      <c r="V97" s="720">
        <v>0</v>
      </c>
      <c r="W97" s="720">
        <v>15171.46</v>
      </c>
      <c r="X97" s="720">
        <v>21214</v>
      </c>
      <c r="Y97" s="720">
        <v>3310819.04</v>
      </c>
      <c r="Z97" s="720">
        <v>1193149.9999999907</v>
      </c>
      <c r="AA97" s="720">
        <v>0</v>
      </c>
      <c r="AB97" s="720">
        <v>1239273.2</v>
      </c>
      <c r="AC97" s="720">
        <v>46518.029999998864</v>
      </c>
      <c r="AD97" s="720">
        <v>155922.29999999999</v>
      </c>
      <c r="AE97" s="720">
        <v>0</v>
      </c>
      <c r="AF97" s="720">
        <v>62378.829999999492</v>
      </c>
      <c r="AG97" s="720">
        <v>400.99999999955799</v>
      </c>
      <c r="AH97" s="720">
        <v>0</v>
      </c>
      <c r="AI97" s="720">
        <v>0</v>
      </c>
      <c r="AJ97" s="720">
        <v>0</v>
      </c>
      <c r="AK97" s="720">
        <v>9939.31</v>
      </c>
      <c r="AL97" s="720">
        <v>0</v>
      </c>
      <c r="AM97" s="720">
        <v>32694.84</v>
      </c>
      <c r="AN97" s="720">
        <v>10501.8</v>
      </c>
      <c r="AO97" s="720">
        <v>35211.75</v>
      </c>
      <c r="AP97" s="720">
        <v>0</v>
      </c>
      <c r="AQ97" s="720">
        <v>36140.950000000004</v>
      </c>
      <c r="AR97" s="720">
        <v>48939.11</v>
      </c>
      <c r="AS97" s="720">
        <v>0</v>
      </c>
      <c r="AT97" s="720">
        <v>0</v>
      </c>
      <c r="AU97" s="720">
        <v>79071.520000000077</v>
      </c>
      <c r="AV97" s="720">
        <v>3291.75</v>
      </c>
      <c r="AW97" s="720">
        <v>0</v>
      </c>
      <c r="AX97" s="720">
        <v>0</v>
      </c>
      <c r="AY97" s="720">
        <v>91866.540000000008</v>
      </c>
      <c r="AZ97" s="720">
        <v>779.7</v>
      </c>
      <c r="BA97" s="720">
        <v>196959.75999999998</v>
      </c>
      <c r="BB97" s="720">
        <v>0</v>
      </c>
      <c r="BC97" s="720">
        <v>0</v>
      </c>
      <c r="BD97" s="720">
        <v>0</v>
      </c>
      <c r="BE97" s="720">
        <v>3243040.3899999885</v>
      </c>
      <c r="BF97" s="720">
        <v>-224781.79999999984</v>
      </c>
      <c r="BG97" s="720">
        <v>67778.650000011548</v>
      </c>
      <c r="BH97" s="720">
        <v>-157003.14999998829</v>
      </c>
      <c r="BI97" s="720">
        <v>40001.379999999997</v>
      </c>
      <c r="BJ97" s="720">
        <v>0</v>
      </c>
      <c r="BK97" s="720">
        <v>0</v>
      </c>
      <c r="BL97" s="720">
        <v>40001.379999999997</v>
      </c>
      <c r="BM97" s="720">
        <v>0</v>
      </c>
      <c r="BN97" s="720">
        <v>0</v>
      </c>
      <c r="BO97" s="720">
        <v>0</v>
      </c>
      <c r="BP97" s="720">
        <v>0</v>
      </c>
      <c r="BQ97" s="720">
        <v>0</v>
      </c>
      <c r="BR97" s="720">
        <v>45431.210000000006</v>
      </c>
      <c r="BS97" s="720">
        <v>40001.379999999997</v>
      </c>
      <c r="BT97" s="720">
        <v>85432.59</v>
      </c>
      <c r="BU97" s="720">
        <v>0</v>
      </c>
      <c r="BV97" s="720">
        <v>0</v>
      </c>
      <c r="BW97" s="720">
        <v>0</v>
      </c>
      <c r="BX97" s="720">
        <v>0</v>
      </c>
      <c r="BY97" s="720">
        <v>0</v>
      </c>
      <c r="BZ97" s="720">
        <v>0</v>
      </c>
      <c r="CA97" s="720">
        <v>0</v>
      </c>
      <c r="CB97" s="720">
        <v>0</v>
      </c>
      <c r="CC97" s="720">
        <v>0</v>
      </c>
      <c r="CD97" s="720">
        <v>-157003.14999998829</v>
      </c>
      <c r="CE97" s="720">
        <v>0</v>
      </c>
      <c r="CF97" s="720">
        <v>85432.59</v>
      </c>
      <c r="CG97" s="720">
        <v>0</v>
      </c>
      <c r="CH97" s="720">
        <v>0</v>
      </c>
      <c r="CI97" s="720">
        <f t="shared" si="1"/>
        <v>-71570.559999988298</v>
      </c>
      <c r="CJ97" s="720">
        <v>0</v>
      </c>
      <c r="CK97" s="720">
        <v>0</v>
      </c>
      <c r="CL97" s="720">
        <v>0</v>
      </c>
      <c r="CM97" s="720">
        <v>0</v>
      </c>
      <c r="CN97" s="720">
        <v>0</v>
      </c>
      <c r="CO97" s="720">
        <v>0</v>
      </c>
      <c r="CP97" s="720">
        <v>0</v>
      </c>
      <c r="CQ97" s="720">
        <v>0</v>
      </c>
      <c r="CR97" s="720">
        <v>0</v>
      </c>
      <c r="CS97" s="720">
        <v>0</v>
      </c>
      <c r="CT97" s="720">
        <v>0</v>
      </c>
      <c r="CU97" s="720">
        <v>0</v>
      </c>
      <c r="CV97" s="720">
        <v>0</v>
      </c>
      <c r="CW97" s="720">
        <v>0</v>
      </c>
      <c r="CX97" s="720"/>
      <c r="CY97" s="720"/>
      <c r="CZ97" s="720"/>
      <c r="DA97" s="720">
        <v>-72134.969999988301</v>
      </c>
      <c r="DB97" s="720">
        <v>-72134.969999988301</v>
      </c>
      <c r="DC97" s="720">
        <v>0</v>
      </c>
      <c r="DD97" s="720">
        <v>648.55999999999995</v>
      </c>
      <c r="DE97" s="720">
        <v>0</v>
      </c>
      <c r="DF97" s="720">
        <v>0</v>
      </c>
      <c r="DG97" s="720">
        <v>0</v>
      </c>
      <c r="DH97" s="720">
        <v>-84.15</v>
      </c>
      <c r="DI97" s="720">
        <v>0</v>
      </c>
      <c r="DJ97" s="720">
        <v>0</v>
      </c>
      <c r="DK97" s="720">
        <v>564.41</v>
      </c>
      <c r="DL97" s="720">
        <v>0</v>
      </c>
      <c r="DM97" s="720">
        <v>0</v>
      </c>
      <c r="DN97" s="720">
        <v>0</v>
      </c>
      <c r="DO97" s="720">
        <v>0</v>
      </c>
      <c r="DP97" s="720">
        <v>0</v>
      </c>
      <c r="DQ97" s="721">
        <v>-1.1699739843606949E-8</v>
      </c>
      <c r="DR97" s="722">
        <v>2697643.3599999887</v>
      </c>
      <c r="DS97" s="723">
        <v>545397.0299999998</v>
      </c>
      <c r="DT97" s="722">
        <v>91866.540000000008</v>
      </c>
      <c r="DU97" s="722">
        <v>-2973.0599999999899</v>
      </c>
      <c r="DV97" s="722">
        <v>165442.6</v>
      </c>
      <c r="DW97" s="722">
        <v>0</v>
      </c>
    </row>
    <row r="98" spans="1:127" s="104" customFormat="1">
      <c r="A98" s="717">
        <v>1024</v>
      </c>
      <c r="B98" s="718" t="s">
        <v>520</v>
      </c>
      <c r="C98" s="717">
        <v>1024</v>
      </c>
      <c r="D98" s="719" t="s">
        <v>6470</v>
      </c>
      <c r="E98" s="719" t="s">
        <v>786</v>
      </c>
      <c r="F98" s="719" t="s">
        <v>6</v>
      </c>
      <c r="G98" s="719" t="s">
        <v>923</v>
      </c>
      <c r="H98" s="720">
        <v>646688</v>
      </c>
      <c r="I98" s="720">
        <v>0</v>
      </c>
      <c r="J98" s="720">
        <v>1196</v>
      </c>
      <c r="K98" s="720">
        <v>0</v>
      </c>
      <c r="L98" s="720">
        <v>0</v>
      </c>
      <c r="M98" s="720">
        <v>8957</v>
      </c>
      <c r="N98" s="720">
        <v>14000</v>
      </c>
      <c r="O98" s="720">
        <v>7000</v>
      </c>
      <c r="P98" s="720">
        <v>0</v>
      </c>
      <c r="Q98" s="720">
        <v>4569</v>
      </c>
      <c r="R98" s="720">
        <v>0</v>
      </c>
      <c r="S98" s="720">
        <v>0</v>
      </c>
      <c r="T98" s="720">
        <v>50818</v>
      </c>
      <c r="U98" s="720">
        <v>0</v>
      </c>
      <c r="V98" s="720">
        <v>0</v>
      </c>
      <c r="W98" s="720">
        <v>0</v>
      </c>
      <c r="X98" s="720">
        <v>0</v>
      </c>
      <c r="Y98" s="720">
        <v>733227</v>
      </c>
      <c r="Z98" s="720">
        <v>181924</v>
      </c>
      <c r="AA98" s="720">
        <v>0</v>
      </c>
      <c r="AB98" s="720">
        <v>166001</v>
      </c>
      <c r="AC98" s="720">
        <v>43084</v>
      </c>
      <c r="AD98" s="720">
        <v>51631</v>
      </c>
      <c r="AE98" s="720">
        <v>7262</v>
      </c>
      <c r="AF98" s="720">
        <v>0</v>
      </c>
      <c r="AG98" s="720">
        <v>1606</v>
      </c>
      <c r="AH98" s="720">
        <v>2754</v>
      </c>
      <c r="AI98" s="720">
        <v>0</v>
      </c>
      <c r="AJ98" s="720">
        <v>0</v>
      </c>
      <c r="AK98" s="720">
        <v>19842</v>
      </c>
      <c r="AL98" s="720">
        <v>208</v>
      </c>
      <c r="AM98" s="720">
        <v>2214</v>
      </c>
      <c r="AN98" s="720">
        <v>2715</v>
      </c>
      <c r="AO98" s="720">
        <v>15335</v>
      </c>
      <c r="AP98" s="720">
        <v>0</v>
      </c>
      <c r="AQ98" s="720">
        <v>10788</v>
      </c>
      <c r="AR98" s="720">
        <v>13336</v>
      </c>
      <c r="AS98" s="720">
        <v>0</v>
      </c>
      <c r="AT98" s="720">
        <v>0</v>
      </c>
      <c r="AU98" s="720">
        <v>3791</v>
      </c>
      <c r="AV98" s="720">
        <v>3292</v>
      </c>
      <c r="AW98" s="720">
        <v>0</v>
      </c>
      <c r="AX98" s="720">
        <v>14961</v>
      </c>
      <c r="AY98" s="720">
        <v>75914</v>
      </c>
      <c r="AZ98" s="720">
        <v>0</v>
      </c>
      <c r="BA98" s="720">
        <v>45684</v>
      </c>
      <c r="BB98" s="720">
        <v>0</v>
      </c>
      <c r="BC98" s="720">
        <v>0</v>
      </c>
      <c r="BD98" s="720">
        <v>0</v>
      </c>
      <c r="BE98" s="720">
        <v>662342</v>
      </c>
      <c r="BF98" s="720">
        <v>-565326.36</v>
      </c>
      <c r="BG98" s="720">
        <v>70886</v>
      </c>
      <c r="BH98" s="720">
        <v>-153895.79999999984</v>
      </c>
      <c r="BI98" s="720">
        <v>7532</v>
      </c>
      <c r="BJ98" s="720">
        <v>0</v>
      </c>
      <c r="BK98" s="720">
        <v>0</v>
      </c>
      <c r="BL98" s="720">
        <v>7532</v>
      </c>
      <c r="BM98" s="720">
        <v>0</v>
      </c>
      <c r="BN98" s="720">
        <v>0</v>
      </c>
      <c r="BO98" s="720">
        <v>0</v>
      </c>
      <c r="BP98" s="720">
        <v>0</v>
      </c>
      <c r="BQ98" s="720">
        <v>0</v>
      </c>
      <c r="BR98" s="720">
        <v>10409</v>
      </c>
      <c r="BS98" s="720">
        <v>7532</v>
      </c>
      <c r="BT98" s="720">
        <v>17941</v>
      </c>
      <c r="BU98" s="720">
        <v>0</v>
      </c>
      <c r="BV98" s="720">
        <v>0</v>
      </c>
      <c r="BW98" s="720">
        <v>0</v>
      </c>
      <c r="BX98" s="720">
        <v>0</v>
      </c>
      <c r="BY98" s="720">
        <v>0</v>
      </c>
      <c r="BZ98" s="720">
        <v>0</v>
      </c>
      <c r="CA98" s="720">
        <v>0</v>
      </c>
      <c r="CB98" s="720">
        <v>0</v>
      </c>
      <c r="CC98" s="720">
        <v>0</v>
      </c>
      <c r="CD98" s="720">
        <v>-153895.79999999984</v>
      </c>
      <c r="CE98" s="720">
        <v>0</v>
      </c>
      <c r="CF98" s="720">
        <v>17941</v>
      </c>
      <c r="CG98" s="720">
        <v>0</v>
      </c>
      <c r="CH98" s="720">
        <v>0</v>
      </c>
      <c r="CI98" s="720">
        <f t="shared" si="1"/>
        <v>-135954.79999999984</v>
      </c>
      <c r="CJ98" s="720">
        <v>0</v>
      </c>
      <c r="CK98" s="720">
        <v>0</v>
      </c>
      <c r="CL98" s="720">
        <v>0</v>
      </c>
      <c r="CM98" s="720">
        <v>0</v>
      </c>
      <c r="CN98" s="720">
        <v>0</v>
      </c>
      <c r="CO98" s="720">
        <v>0</v>
      </c>
      <c r="CP98" s="720">
        <v>0</v>
      </c>
      <c r="CQ98" s="720">
        <v>0</v>
      </c>
      <c r="CR98" s="720">
        <v>0</v>
      </c>
      <c r="CS98" s="720">
        <v>0</v>
      </c>
      <c r="CT98" s="720">
        <v>0</v>
      </c>
      <c r="CU98" s="720">
        <v>0</v>
      </c>
      <c r="CV98" s="720">
        <v>0</v>
      </c>
      <c r="CW98" s="720">
        <v>0</v>
      </c>
      <c r="CX98" s="720"/>
      <c r="CY98" s="720"/>
      <c r="CZ98" s="720"/>
      <c r="DA98" s="720">
        <v>-518141.99999999983</v>
      </c>
      <c r="DB98" s="720">
        <v>-518141.99999999983</v>
      </c>
      <c r="DC98" s="720">
        <v>0</v>
      </c>
      <c r="DD98" s="720">
        <v>47252</v>
      </c>
      <c r="DE98" s="720">
        <v>0</v>
      </c>
      <c r="DF98" s="720">
        <v>0</v>
      </c>
      <c r="DG98" s="720">
        <v>-5609</v>
      </c>
      <c r="DH98" s="720">
        <v>0</v>
      </c>
      <c r="DI98" s="720">
        <v>0</v>
      </c>
      <c r="DJ98" s="720">
        <v>0</v>
      </c>
      <c r="DK98" s="720">
        <v>41643</v>
      </c>
      <c r="DL98" s="720">
        <v>0</v>
      </c>
      <c r="DM98" s="720">
        <v>0</v>
      </c>
      <c r="DN98" s="720">
        <v>0</v>
      </c>
      <c r="DO98" s="720">
        <v>0</v>
      </c>
      <c r="DP98" s="720">
        <v>0</v>
      </c>
      <c r="DQ98" s="721">
        <v>0</v>
      </c>
      <c r="DR98" s="722">
        <v>451508</v>
      </c>
      <c r="DS98" s="723">
        <v>210834</v>
      </c>
      <c r="DT98" s="722">
        <v>75914</v>
      </c>
      <c r="DU98" s="722">
        <v>62387</v>
      </c>
      <c r="DV98" s="722">
        <v>0</v>
      </c>
      <c r="DW98" s="722">
        <v>0</v>
      </c>
    </row>
    <row r="99" spans="1:127" s="104" customFormat="1">
      <c r="A99" s="717">
        <v>7062</v>
      </c>
      <c r="B99" s="718" t="s">
        <v>521</v>
      </c>
      <c r="C99" s="717">
        <v>7062</v>
      </c>
      <c r="D99" s="719" t="s">
        <v>6470</v>
      </c>
      <c r="E99" s="719" t="s">
        <v>342</v>
      </c>
      <c r="F99" s="719" t="s">
        <v>6</v>
      </c>
      <c r="G99" s="719" t="s">
        <v>921</v>
      </c>
      <c r="H99" s="720">
        <v>1653467.24</v>
      </c>
      <c r="I99" s="720">
        <v>0</v>
      </c>
      <c r="J99" s="720">
        <v>2871433.71</v>
      </c>
      <c r="K99" s="720">
        <v>0</v>
      </c>
      <c r="L99" s="720">
        <v>131820</v>
      </c>
      <c r="M99" s="720">
        <v>800</v>
      </c>
      <c r="N99" s="720">
        <v>0</v>
      </c>
      <c r="O99" s="720">
        <v>0</v>
      </c>
      <c r="P99" s="720">
        <v>291210.76</v>
      </c>
      <c r="Q99" s="720">
        <v>167357.68</v>
      </c>
      <c r="R99" s="720">
        <v>0</v>
      </c>
      <c r="S99" s="720">
        <v>0</v>
      </c>
      <c r="T99" s="720">
        <v>6014.54</v>
      </c>
      <c r="U99" s="720">
        <v>0</v>
      </c>
      <c r="V99" s="720">
        <v>0</v>
      </c>
      <c r="W99" s="720">
        <v>34846.11</v>
      </c>
      <c r="X99" s="720">
        <v>16202</v>
      </c>
      <c r="Y99" s="720">
        <v>5173152.04</v>
      </c>
      <c r="Z99" s="720">
        <v>1561162.3800000022</v>
      </c>
      <c r="AA99" s="720">
        <v>0</v>
      </c>
      <c r="AB99" s="720">
        <v>1293558.1299999999</v>
      </c>
      <c r="AC99" s="720">
        <v>254376.6299999964</v>
      </c>
      <c r="AD99" s="720">
        <v>233355.17</v>
      </c>
      <c r="AE99" s="720">
        <v>29035.99</v>
      </c>
      <c r="AF99" s="720">
        <v>309902.4300000011</v>
      </c>
      <c r="AG99" s="720">
        <v>13493.34999999992</v>
      </c>
      <c r="AH99" s="720">
        <v>15521.439999999999</v>
      </c>
      <c r="AI99" s="720">
        <v>0</v>
      </c>
      <c r="AJ99" s="720">
        <v>0</v>
      </c>
      <c r="AK99" s="720">
        <v>16084.789999999999</v>
      </c>
      <c r="AL99" s="720">
        <v>4502.6899999999996</v>
      </c>
      <c r="AM99" s="720">
        <v>16069.81</v>
      </c>
      <c r="AN99" s="720">
        <v>9263</v>
      </c>
      <c r="AO99" s="720">
        <v>101930.85000000002</v>
      </c>
      <c r="AP99" s="720">
        <v>2147.34</v>
      </c>
      <c r="AQ99" s="720">
        <v>89718.21</v>
      </c>
      <c r="AR99" s="720">
        <v>98516.64</v>
      </c>
      <c r="AS99" s="720">
        <v>15923.44</v>
      </c>
      <c r="AT99" s="720">
        <v>71772.37</v>
      </c>
      <c r="AU99" s="720">
        <v>35947.790000000008</v>
      </c>
      <c r="AV99" s="720">
        <v>3291.75</v>
      </c>
      <c r="AW99" s="720">
        <v>1513</v>
      </c>
      <c r="AX99" s="720">
        <v>50758.630000000034</v>
      </c>
      <c r="AY99" s="720">
        <v>588341.73999999976</v>
      </c>
      <c r="AZ99" s="720">
        <v>56563.08</v>
      </c>
      <c r="BA99" s="720">
        <v>154706.86000000002</v>
      </c>
      <c r="BB99" s="720">
        <v>0</v>
      </c>
      <c r="BC99" s="720">
        <v>0</v>
      </c>
      <c r="BD99" s="720">
        <v>0</v>
      </c>
      <c r="BE99" s="720">
        <v>5027457.5100000007</v>
      </c>
      <c r="BF99" s="720">
        <v>660064.80999999947</v>
      </c>
      <c r="BG99" s="720">
        <v>145694.52999999933</v>
      </c>
      <c r="BH99" s="720">
        <v>805759.3399999988</v>
      </c>
      <c r="BI99" s="720">
        <v>10581.25</v>
      </c>
      <c r="BJ99" s="720">
        <v>0</v>
      </c>
      <c r="BK99" s="720">
        <v>0</v>
      </c>
      <c r="BL99" s="720">
        <v>10581.25</v>
      </c>
      <c r="BM99" s="720">
        <v>0</v>
      </c>
      <c r="BN99" s="720">
        <v>0</v>
      </c>
      <c r="BO99" s="720">
        <v>0</v>
      </c>
      <c r="BP99" s="720">
        <v>0</v>
      </c>
      <c r="BQ99" s="720">
        <v>0</v>
      </c>
      <c r="BR99" s="720">
        <v>42896.09</v>
      </c>
      <c r="BS99" s="720">
        <v>10581.25</v>
      </c>
      <c r="BT99" s="720">
        <v>53477.34</v>
      </c>
      <c r="BU99" s="720">
        <v>0</v>
      </c>
      <c r="BV99" s="720">
        <v>0</v>
      </c>
      <c r="BW99" s="720">
        <v>0</v>
      </c>
      <c r="BX99" s="720">
        <v>0</v>
      </c>
      <c r="BY99" s="720">
        <v>0</v>
      </c>
      <c r="BZ99" s="720">
        <v>0</v>
      </c>
      <c r="CA99" s="720">
        <v>0</v>
      </c>
      <c r="CB99" s="720">
        <v>0</v>
      </c>
      <c r="CC99" s="720">
        <v>0</v>
      </c>
      <c r="CD99" s="720">
        <v>805759.3399999988</v>
      </c>
      <c r="CE99" s="720">
        <v>0</v>
      </c>
      <c r="CF99" s="720">
        <v>53477.34</v>
      </c>
      <c r="CG99" s="720">
        <v>0</v>
      </c>
      <c r="CH99" s="720">
        <v>0</v>
      </c>
      <c r="CI99" s="720">
        <f t="shared" si="1"/>
        <v>859236.67999999877</v>
      </c>
      <c r="CJ99" s="720">
        <v>1067269.1000000001</v>
      </c>
      <c r="CK99" s="720">
        <v>0</v>
      </c>
      <c r="CL99" s="720">
        <v>0</v>
      </c>
      <c r="CM99" s="720">
        <v>1067269.1000000001</v>
      </c>
      <c r="CN99" s="720">
        <v>0</v>
      </c>
      <c r="CO99" s="720">
        <v>0</v>
      </c>
      <c r="CP99" s="720">
        <v>15157.73</v>
      </c>
      <c r="CQ99" s="720">
        <v>0</v>
      </c>
      <c r="CR99" s="720">
        <v>-412282.73</v>
      </c>
      <c r="CS99" s="720">
        <v>670144.10000000009</v>
      </c>
      <c r="CT99" s="720">
        <v>0</v>
      </c>
      <c r="CU99" s="720">
        <v>0</v>
      </c>
      <c r="CV99" s="720">
        <v>0</v>
      </c>
      <c r="CW99" s="720">
        <v>0</v>
      </c>
      <c r="CX99" s="720"/>
      <c r="CY99" s="720"/>
      <c r="CZ99" s="720"/>
      <c r="DA99" s="720">
        <v>0</v>
      </c>
      <c r="DB99" s="720">
        <v>0</v>
      </c>
      <c r="DC99" s="720">
        <v>0</v>
      </c>
      <c r="DD99" s="720">
        <v>249625.66</v>
      </c>
      <c r="DE99" s="720">
        <v>3970.15</v>
      </c>
      <c r="DF99" s="720">
        <v>0</v>
      </c>
      <c r="DG99" s="720">
        <v>-64503.57</v>
      </c>
      <c r="DH99" s="720">
        <v>0</v>
      </c>
      <c r="DI99" s="720">
        <v>0</v>
      </c>
      <c r="DJ99" s="720">
        <v>0</v>
      </c>
      <c r="DK99" s="720">
        <v>189092.24</v>
      </c>
      <c r="DL99" s="720">
        <v>0</v>
      </c>
      <c r="DM99" s="720">
        <v>0</v>
      </c>
      <c r="DN99" s="720">
        <v>0</v>
      </c>
      <c r="DO99" s="720">
        <v>0</v>
      </c>
      <c r="DP99" s="720">
        <v>0</v>
      </c>
      <c r="DQ99" s="721">
        <v>0.33999999985098839</v>
      </c>
      <c r="DR99" s="722">
        <v>3694884.08</v>
      </c>
      <c r="DS99" s="723">
        <v>1332573.4300000006</v>
      </c>
      <c r="DT99" s="722">
        <v>588341.73999999976</v>
      </c>
      <c r="DU99" s="722">
        <v>464582.98</v>
      </c>
      <c r="DV99" s="722">
        <v>0</v>
      </c>
      <c r="DW99" s="722">
        <v>0</v>
      </c>
    </row>
    <row r="100" spans="1:127" s="104" customFormat="1">
      <c r="A100" s="717">
        <v>2462</v>
      </c>
      <c r="B100" s="718" t="s">
        <v>392</v>
      </c>
      <c r="C100" s="717">
        <v>2462</v>
      </c>
      <c r="D100" s="719" t="s">
        <v>6470</v>
      </c>
      <c r="E100" s="719" t="s">
        <v>341</v>
      </c>
      <c r="F100" s="719" t="s">
        <v>6</v>
      </c>
      <c r="G100" s="719" t="s">
        <v>921</v>
      </c>
      <c r="H100" s="720">
        <v>2104095.67</v>
      </c>
      <c r="I100" s="720">
        <v>0</v>
      </c>
      <c r="J100" s="720">
        <v>34470.980000000003</v>
      </c>
      <c r="K100" s="720">
        <v>0</v>
      </c>
      <c r="L100" s="720">
        <v>55707</v>
      </c>
      <c r="M100" s="720">
        <v>711666</v>
      </c>
      <c r="N100" s="720">
        <v>40776</v>
      </c>
      <c r="O100" s="720">
        <v>31432</v>
      </c>
      <c r="P100" s="720">
        <v>38629.86</v>
      </c>
      <c r="Q100" s="720">
        <v>84932.31</v>
      </c>
      <c r="R100" s="720">
        <v>0</v>
      </c>
      <c r="S100" s="720">
        <v>0</v>
      </c>
      <c r="T100" s="720">
        <v>66064.850000000006</v>
      </c>
      <c r="U100" s="720">
        <v>20281.009999999998</v>
      </c>
      <c r="V100" s="720">
        <v>0</v>
      </c>
      <c r="W100" s="720">
        <v>2403.13</v>
      </c>
      <c r="X100" s="720">
        <v>101531</v>
      </c>
      <c r="Y100" s="720">
        <v>3291989.8099999996</v>
      </c>
      <c r="Z100" s="720">
        <v>1234342.45</v>
      </c>
      <c r="AA100" s="720">
        <v>0</v>
      </c>
      <c r="AB100" s="720">
        <v>327579.85000000003</v>
      </c>
      <c r="AC100" s="720">
        <v>19346.72</v>
      </c>
      <c r="AD100" s="720">
        <v>165546.46</v>
      </c>
      <c r="AE100" s="720">
        <v>0</v>
      </c>
      <c r="AF100" s="720">
        <v>158415.77000000002</v>
      </c>
      <c r="AG100" s="720">
        <v>1960.9</v>
      </c>
      <c r="AH100" s="720">
        <v>7459.71</v>
      </c>
      <c r="AI100" s="720">
        <v>0</v>
      </c>
      <c r="AJ100" s="720">
        <v>0</v>
      </c>
      <c r="AK100" s="720">
        <v>21225.9</v>
      </c>
      <c r="AL100" s="720">
        <v>4287.96</v>
      </c>
      <c r="AM100" s="720">
        <v>51392.3</v>
      </c>
      <c r="AN100" s="720">
        <v>9252.7799999999988</v>
      </c>
      <c r="AO100" s="720">
        <v>44917.33</v>
      </c>
      <c r="AP100" s="720">
        <v>54589.67</v>
      </c>
      <c r="AQ100" s="720">
        <v>11252.56</v>
      </c>
      <c r="AR100" s="720">
        <v>102627.87</v>
      </c>
      <c r="AS100" s="720">
        <v>24627.640000000003</v>
      </c>
      <c r="AT100" s="720">
        <v>0</v>
      </c>
      <c r="AU100" s="720">
        <v>65210.92</v>
      </c>
      <c r="AV100" s="720">
        <v>9471</v>
      </c>
      <c r="AW100" s="720">
        <v>442675.39</v>
      </c>
      <c r="AX100" s="720">
        <v>200256.72999999998</v>
      </c>
      <c r="AY100" s="720">
        <v>37759.61</v>
      </c>
      <c r="AZ100" s="720">
        <v>28051.870000000003</v>
      </c>
      <c r="BA100" s="720">
        <v>376198.56</v>
      </c>
      <c r="BB100" s="720">
        <v>0</v>
      </c>
      <c r="BC100" s="720">
        <v>0</v>
      </c>
      <c r="BD100" s="720">
        <v>0</v>
      </c>
      <c r="BE100" s="720">
        <v>3398449.95</v>
      </c>
      <c r="BF100" s="720">
        <v>730779.20999999973</v>
      </c>
      <c r="BG100" s="720">
        <v>-106460.1400000006</v>
      </c>
      <c r="BH100" s="720">
        <v>624319.06999999913</v>
      </c>
      <c r="BI100" s="720">
        <v>8741.8799999999992</v>
      </c>
      <c r="BJ100" s="720">
        <v>0</v>
      </c>
      <c r="BK100" s="720">
        <v>0</v>
      </c>
      <c r="BL100" s="720">
        <v>8741.8799999999992</v>
      </c>
      <c r="BM100" s="720">
        <v>0</v>
      </c>
      <c r="BN100" s="720">
        <v>0</v>
      </c>
      <c r="BO100" s="720">
        <v>19156.05</v>
      </c>
      <c r="BP100" s="720">
        <v>0</v>
      </c>
      <c r="BQ100" s="720">
        <v>19156.05</v>
      </c>
      <c r="BR100" s="720">
        <v>14805</v>
      </c>
      <c r="BS100" s="720">
        <v>-10414.17</v>
      </c>
      <c r="BT100" s="720">
        <v>4390.83</v>
      </c>
      <c r="BU100" s="720">
        <v>0</v>
      </c>
      <c r="BV100" s="720">
        <v>0</v>
      </c>
      <c r="BW100" s="720">
        <v>0</v>
      </c>
      <c r="BX100" s="720">
        <v>0</v>
      </c>
      <c r="BY100" s="720">
        <v>0</v>
      </c>
      <c r="BZ100" s="720">
        <v>0</v>
      </c>
      <c r="CA100" s="720">
        <v>0</v>
      </c>
      <c r="CB100" s="720">
        <v>0</v>
      </c>
      <c r="CC100" s="720">
        <v>0</v>
      </c>
      <c r="CD100" s="720">
        <v>678279.99</v>
      </c>
      <c r="CE100" s="720">
        <v>0</v>
      </c>
      <c r="CF100" s="720">
        <v>4390.83</v>
      </c>
      <c r="CG100" s="720">
        <v>0</v>
      </c>
      <c r="CH100" s="720">
        <v>0</v>
      </c>
      <c r="CI100" s="720">
        <f t="shared" si="1"/>
        <v>682670.82</v>
      </c>
      <c r="CJ100" s="720">
        <v>780027.15</v>
      </c>
      <c r="CK100" s="720">
        <v>5971.39</v>
      </c>
      <c r="CL100" s="720">
        <v>0</v>
      </c>
      <c r="CM100" s="720">
        <v>774055.76</v>
      </c>
      <c r="CN100" s="720">
        <v>0</v>
      </c>
      <c r="CO100" s="720">
        <v>0</v>
      </c>
      <c r="CP100" s="720">
        <v>5178.2299999999996</v>
      </c>
      <c r="CQ100" s="720">
        <v>0</v>
      </c>
      <c r="CR100" s="720">
        <v>0</v>
      </c>
      <c r="CS100" s="720">
        <v>779233.99</v>
      </c>
      <c r="CT100" s="720">
        <v>1005.2</v>
      </c>
      <c r="CU100" s="720">
        <v>0</v>
      </c>
      <c r="CV100" s="720">
        <v>0</v>
      </c>
      <c r="CW100" s="720">
        <v>1005.2</v>
      </c>
      <c r="CX100" s="720"/>
      <c r="CY100" s="720"/>
      <c r="CZ100" s="720"/>
      <c r="DA100" s="720">
        <v>0</v>
      </c>
      <c r="DB100" s="720">
        <v>1005.2</v>
      </c>
      <c r="DC100" s="720">
        <v>14719.05</v>
      </c>
      <c r="DD100" s="720">
        <v>0</v>
      </c>
      <c r="DE100" s="720">
        <v>7054.94</v>
      </c>
      <c r="DF100" s="720">
        <v>0</v>
      </c>
      <c r="DG100" s="720">
        <v>-18330.11</v>
      </c>
      <c r="DH100" s="720">
        <v>-53960.92</v>
      </c>
      <c r="DI100" s="720">
        <v>0</v>
      </c>
      <c r="DJ100" s="720">
        <v>-20425.830000000002</v>
      </c>
      <c r="DK100" s="720">
        <v>-70942.87</v>
      </c>
      <c r="DL100" s="720">
        <v>4500</v>
      </c>
      <c r="DM100" s="720">
        <v>71096.06</v>
      </c>
      <c r="DN100" s="720">
        <v>0</v>
      </c>
      <c r="DO100" s="720">
        <v>-156182.46</v>
      </c>
      <c r="DP100" s="720">
        <v>0</v>
      </c>
      <c r="DQ100" s="721">
        <v>-2.0000000135041773E-2</v>
      </c>
      <c r="DR100" s="722">
        <v>1907192.15</v>
      </c>
      <c r="DS100" s="723">
        <v>1491257.8000000003</v>
      </c>
      <c r="DT100" s="722">
        <v>37759.61</v>
      </c>
      <c r="DU100" s="722">
        <v>221059.02</v>
      </c>
      <c r="DV100" s="722">
        <v>20281.009999999998</v>
      </c>
      <c r="DW100" s="722">
        <v>-80586.399999999994</v>
      </c>
    </row>
    <row r="101" spans="1:127" s="104" customFormat="1">
      <c r="A101" s="717">
        <v>7012</v>
      </c>
      <c r="B101" s="718" t="s">
        <v>447</v>
      </c>
      <c r="C101" s="717">
        <v>7012</v>
      </c>
      <c r="D101" s="719" t="s">
        <v>6470</v>
      </c>
      <c r="E101" s="719" t="s">
        <v>342</v>
      </c>
      <c r="F101" s="719" t="s">
        <v>6</v>
      </c>
      <c r="G101" s="719" t="s">
        <v>921</v>
      </c>
      <c r="H101" s="720">
        <v>789559</v>
      </c>
      <c r="I101" s="720">
        <v>0</v>
      </c>
      <c r="J101" s="720">
        <v>653322</v>
      </c>
      <c r="K101" s="720">
        <v>0</v>
      </c>
      <c r="L101" s="720">
        <v>51800</v>
      </c>
      <c r="M101" s="720">
        <v>0</v>
      </c>
      <c r="N101" s="720">
        <v>0</v>
      </c>
      <c r="O101" s="720">
        <v>0</v>
      </c>
      <c r="P101" s="720">
        <v>271794</v>
      </c>
      <c r="Q101" s="720">
        <v>17689</v>
      </c>
      <c r="R101" s="720">
        <v>0</v>
      </c>
      <c r="S101" s="720">
        <v>0</v>
      </c>
      <c r="T101" s="720">
        <v>0</v>
      </c>
      <c r="U101" s="720">
        <v>0</v>
      </c>
      <c r="V101" s="720">
        <v>0</v>
      </c>
      <c r="W101" s="720">
        <v>9194</v>
      </c>
      <c r="X101" s="720">
        <v>22004</v>
      </c>
      <c r="Y101" s="720">
        <v>1815362</v>
      </c>
      <c r="Z101" s="720">
        <v>632686</v>
      </c>
      <c r="AA101" s="720">
        <v>-1570</v>
      </c>
      <c r="AB101" s="720">
        <v>-9215</v>
      </c>
      <c r="AC101" s="720">
        <v>488924</v>
      </c>
      <c r="AD101" s="720">
        <v>0</v>
      </c>
      <c r="AE101" s="720">
        <v>0</v>
      </c>
      <c r="AF101" s="720">
        <v>480439</v>
      </c>
      <c r="AG101" s="720">
        <v>17372</v>
      </c>
      <c r="AH101" s="720">
        <v>185</v>
      </c>
      <c r="AI101" s="720">
        <v>0</v>
      </c>
      <c r="AJ101" s="720">
        <v>0</v>
      </c>
      <c r="AK101" s="720">
        <v>158</v>
      </c>
      <c r="AL101" s="720">
        <v>0</v>
      </c>
      <c r="AM101" s="720">
        <v>1220</v>
      </c>
      <c r="AN101" s="720">
        <v>0</v>
      </c>
      <c r="AO101" s="720">
        <v>17794</v>
      </c>
      <c r="AP101" s="720">
        <v>0</v>
      </c>
      <c r="AQ101" s="720">
        <v>233</v>
      </c>
      <c r="AR101" s="720">
        <v>250645</v>
      </c>
      <c r="AS101" s="720">
        <v>1279</v>
      </c>
      <c r="AT101" s="720">
        <v>630</v>
      </c>
      <c r="AU101" s="720">
        <v>75901</v>
      </c>
      <c r="AV101" s="720">
        <v>3292</v>
      </c>
      <c r="AW101" s="720">
        <v>0</v>
      </c>
      <c r="AX101" s="720">
        <v>73158.62</v>
      </c>
      <c r="AY101" s="720">
        <v>0</v>
      </c>
      <c r="AZ101" s="720">
        <v>0</v>
      </c>
      <c r="BA101" s="720">
        <v>17185</v>
      </c>
      <c r="BB101" s="720">
        <v>0</v>
      </c>
      <c r="BC101" s="720">
        <v>0</v>
      </c>
      <c r="BD101" s="720">
        <v>0</v>
      </c>
      <c r="BE101" s="720">
        <v>2050316.62</v>
      </c>
      <c r="BF101" s="720">
        <v>103482</v>
      </c>
      <c r="BG101" s="720">
        <v>-234954.62000000011</v>
      </c>
      <c r="BH101" s="720">
        <v>-131472.62000000011</v>
      </c>
      <c r="BI101" s="720">
        <v>7038</v>
      </c>
      <c r="BJ101" s="720">
        <v>0</v>
      </c>
      <c r="BK101" s="720">
        <v>0</v>
      </c>
      <c r="BL101" s="720">
        <v>7038</v>
      </c>
      <c r="BM101" s="720">
        <v>0</v>
      </c>
      <c r="BN101" s="720">
        <v>4695</v>
      </c>
      <c r="BO101" s="720">
        <v>0</v>
      </c>
      <c r="BP101" s="720">
        <v>0</v>
      </c>
      <c r="BQ101" s="720">
        <v>4695</v>
      </c>
      <c r="BR101" s="720">
        <v>36285</v>
      </c>
      <c r="BS101" s="720">
        <v>2342</v>
      </c>
      <c r="BT101" s="720">
        <v>38628</v>
      </c>
      <c r="BU101" s="720">
        <v>0</v>
      </c>
      <c r="BV101" s="720">
        <v>0</v>
      </c>
      <c r="BW101" s="720">
        <v>0</v>
      </c>
      <c r="BX101" s="720">
        <v>0</v>
      </c>
      <c r="BY101" s="720">
        <v>0</v>
      </c>
      <c r="BZ101" s="720">
        <v>0</v>
      </c>
      <c r="CA101" s="720">
        <v>0</v>
      </c>
      <c r="CB101" s="720">
        <v>0</v>
      </c>
      <c r="CC101" s="720">
        <v>0</v>
      </c>
      <c r="CD101" s="720">
        <v>-131472.62000000011</v>
      </c>
      <c r="CE101" s="720">
        <v>0</v>
      </c>
      <c r="CF101" s="720">
        <v>38628</v>
      </c>
      <c r="CG101" s="720">
        <v>0</v>
      </c>
      <c r="CH101" s="720">
        <v>0</v>
      </c>
      <c r="CI101" s="720">
        <f t="shared" si="1"/>
        <v>-92844.620000000112</v>
      </c>
      <c r="CJ101" s="720">
        <v>202306</v>
      </c>
      <c r="CK101" s="720">
        <v>0</v>
      </c>
      <c r="CL101" s="720">
        <v>0</v>
      </c>
      <c r="CM101" s="720">
        <v>202306</v>
      </c>
      <c r="CN101" s="720">
        <v>0</v>
      </c>
      <c r="CO101" s="720">
        <v>0</v>
      </c>
      <c r="CP101" s="720">
        <v>0</v>
      </c>
      <c r="CQ101" s="720">
        <v>0</v>
      </c>
      <c r="CR101" s="720">
        <v>-280165</v>
      </c>
      <c r="CS101" s="720">
        <v>-77859</v>
      </c>
      <c r="CT101" s="720">
        <v>0</v>
      </c>
      <c r="CU101" s="720">
        <v>0</v>
      </c>
      <c r="CV101" s="720">
        <v>0</v>
      </c>
      <c r="CW101" s="720">
        <v>0</v>
      </c>
      <c r="CX101" s="720"/>
      <c r="CY101" s="720"/>
      <c r="CZ101" s="720"/>
      <c r="DA101" s="720">
        <v>0</v>
      </c>
      <c r="DB101" s="720">
        <v>0</v>
      </c>
      <c r="DC101" s="720">
        <v>0</v>
      </c>
      <c r="DD101" s="720">
        <v>95</v>
      </c>
      <c r="DE101" s="720">
        <v>0</v>
      </c>
      <c r="DF101" s="720">
        <v>0</v>
      </c>
      <c r="DG101" s="720">
        <v>0</v>
      </c>
      <c r="DH101" s="720">
        <v>-15080.62</v>
      </c>
      <c r="DI101" s="720">
        <v>0</v>
      </c>
      <c r="DJ101" s="720">
        <v>0</v>
      </c>
      <c r="DK101" s="720">
        <v>-14985.62</v>
      </c>
      <c r="DL101" s="720">
        <v>0</v>
      </c>
      <c r="DM101" s="720">
        <v>0</v>
      </c>
      <c r="DN101" s="720">
        <v>0</v>
      </c>
      <c r="DO101" s="720">
        <v>0</v>
      </c>
      <c r="DP101" s="720">
        <v>0</v>
      </c>
      <c r="DQ101" s="721">
        <v>-0.01</v>
      </c>
      <c r="DR101" s="722">
        <v>1608636</v>
      </c>
      <c r="DS101" s="723">
        <v>441680.62000000011</v>
      </c>
      <c r="DT101" s="722">
        <v>0</v>
      </c>
      <c r="DU101" s="722">
        <v>289483</v>
      </c>
      <c r="DV101" s="722">
        <v>0</v>
      </c>
      <c r="DW101" s="722">
        <v>0</v>
      </c>
    </row>
    <row r="102" spans="1:127" s="104" customFormat="1">
      <c r="A102" s="717">
        <v>2127</v>
      </c>
      <c r="B102" s="718" t="s">
        <v>393</v>
      </c>
      <c r="C102" s="717">
        <v>2127</v>
      </c>
      <c r="D102" s="719" t="s">
        <v>6470</v>
      </c>
      <c r="E102" s="719" t="s">
        <v>341</v>
      </c>
      <c r="F102" s="719" t="s">
        <v>6</v>
      </c>
      <c r="G102" s="719" t="s">
        <v>921</v>
      </c>
      <c r="H102" s="720">
        <v>2759902.69</v>
      </c>
      <c r="I102" s="720">
        <v>0</v>
      </c>
      <c r="J102" s="720">
        <v>178241.43</v>
      </c>
      <c r="K102" s="720">
        <v>0</v>
      </c>
      <c r="L102" s="720">
        <v>362600</v>
      </c>
      <c r="M102" s="720">
        <v>7885.64</v>
      </c>
      <c r="N102" s="720">
        <v>0</v>
      </c>
      <c r="O102" s="720">
        <v>0</v>
      </c>
      <c r="P102" s="720">
        <v>19872.93</v>
      </c>
      <c r="Q102" s="720">
        <v>1270.9000000000001</v>
      </c>
      <c r="R102" s="720">
        <v>0</v>
      </c>
      <c r="S102" s="720">
        <v>0</v>
      </c>
      <c r="T102" s="720">
        <v>14243.6</v>
      </c>
      <c r="U102" s="720">
        <v>18564.61</v>
      </c>
      <c r="V102" s="720">
        <v>0</v>
      </c>
      <c r="W102" s="720">
        <v>258.13</v>
      </c>
      <c r="X102" s="720">
        <v>57382</v>
      </c>
      <c r="Y102" s="720">
        <v>3420221.93</v>
      </c>
      <c r="Z102" s="720">
        <v>1359889.66</v>
      </c>
      <c r="AA102" s="720">
        <v>0</v>
      </c>
      <c r="AB102" s="720">
        <v>488862.78</v>
      </c>
      <c r="AC102" s="720">
        <v>0</v>
      </c>
      <c r="AD102" s="720">
        <v>196614.13</v>
      </c>
      <c r="AE102" s="720">
        <v>0</v>
      </c>
      <c r="AF102" s="720">
        <v>97019.03</v>
      </c>
      <c r="AG102" s="720">
        <v>10860.04</v>
      </c>
      <c r="AH102" s="720">
        <v>6947.6</v>
      </c>
      <c r="AI102" s="720">
        <v>0</v>
      </c>
      <c r="AJ102" s="720">
        <v>11252.12</v>
      </c>
      <c r="AK102" s="720">
        <v>2829.96</v>
      </c>
      <c r="AL102" s="720">
        <v>0</v>
      </c>
      <c r="AM102" s="720">
        <v>0</v>
      </c>
      <c r="AN102" s="720">
        <v>16626.490000000002</v>
      </c>
      <c r="AO102" s="720">
        <v>120690.17000000001</v>
      </c>
      <c r="AP102" s="720">
        <v>64578.17</v>
      </c>
      <c r="AQ102" s="720">
        <v>26059.14</v>
      </c>
      <c r="AR102" s="720">
        <v>51873.32</v>
      </c>
      <c r="AS102" s="720">
        <v>76364.95</v>
      </c>
      <c r="AT102" s="720">
        <v>0</v>
      </c>
      <c r="AU102" s="720">
        <v>40636.089999999997</v>
      </c>
      <c r="AV102" s="720">
        <v>0</v>
      </c>
      <c r="AW102" s="720">
        <v>1610</v>
      </c>
      <c r="AX102" s="720">
        <v>184440.94</v>
      </c>
      <c r="AY102" s="720">
        <v>362845.2</v>
      </c>
      <c r="AZ102" s="720">
        <v>14420.76</v>
      </c>
      <c r="BA102" s="720">
        <v>103895.67</v>
      </c>
      <c r="BB102" s="720">
        <v>296998.67</v>
      </c>
      <c r="BC102" s="720">
        <v>0</v>
      </c>
      <c r="BD102" s="720">
        <v>0</v>
      </c>
      <c r="BE102" s="720">
        <v>3535314.8899999997</v>
      </c>
      <c r="BF102" s="720">
        <v>429121.32000000041</v>
      </c>
      <c r="BG102" s="720">
        <v>-115092.9599999995</v>
      </c>
      <c r="BH102" s="720">
        <v>314028.36000000092</v>
      </c>
      <c r="BI102" s="720">
        <v>9015.25</v>
      </c>
      <c r="BJ102" s="720">
        <v>0</v>
      </c>
      <c r="BK102" s="720">
        <v>0</v>
      </c>
      <c r="BL102" s="720">
        <v>9015.25</v>
      </c>
      <c r="BM102" s="720">
        <v>0</v>
      </c>
      <c r="BN102" s="720">
        <v>0</v>
      </c>
      <c r="BO102" s="720">
        <v>0</v>
      </c>
      <c r="BP102" s="720">
        <v>0</v>
      </c>
      <c r="BQ102" s="720">
        <v>0</v>
      </c>
      <c r="BR102" s="720">
        <v>36941.53</v>
      </c>
      <c r="BS102" s="720">
        <v>9015.25</v>
      </c>
      <c r="BT102" s="720">
        <v>45956.78</v>
      </c>
      <c r="BU102" s="720">
        <v>0</v>
      </c>
      <c r="BV102" s="720">
        <v>0</v>
      </c>
      <c r="BW102" s="720">
        <v>0</v>
      </c>
      <c r="BX102" s="720">
        <v>0</v>
      </c>
      <c r="BY102" s="720">
        <v>0</v>
      </c>
      <c r="BZ102" s="720">
        <v>0</v>
      </c>
      <c r="CA102" s="720">
        <v>0</v>
      </c>
      <c r="CB102" s="720">
        <v>0</v>
      </c>
      <c r="CC102" s="720">
        <v>0</v>
      </c>
      <c r="CD102" s="720">
        <v>314028.36000000092</v>
      </c>
      <c r="CE102" s="720">
        <v>0</v>
      </c>
      <c r="CF102" s="720">
        <v>45956.78</v>
      </c>
      <c r="CG102" s="720">
        <v>0</v>
      </c>
      <c r="CH102" s="720">
        <v>0</v>
      </c>
      <c r="CI102" s="720">
        <f t="shared" si="1"/>
        <v>359985.14000000095</v>
      </c>
      <c r="CJ102" s="720">
        <v>661121.15</v>
      </c>
      <c r="CK102" s="720">
        <v>81841.509999999995</v>
      </c>
      <c r="CL102" s="720">
        <v>0</v>
      </c>
      <c r="CM102" s="720">
        <v>579279.64</v>
      </c>
      <c r="CN102" s="720">
        <v>0</v>
      </c>
      <c r="CO102" s="720">
        <v>0</v>
      </c>
      <c r="CP102" s="720">
        <v>10350.85</v>
      </c>
      <c r="CQ102" s="720">
        <v>12525.230000000001</v>
      </c>
      <c r="CR102" s="720">
        <v>-182699.02</v>
      </c>
      <c r="CS102" s="720">
        <v>419456.69999999995</v>
      </c>
      <c r="CT102" s="720">
        <v>0</v>
      </c>
      <c r="CU102" s="720">
        <v>0</v>
      </c>
      <c r="CV102" s="720">
        <v>0</v>
      </c>
      <c r="CW102" s="720">
        <v>0</v>
      </c>
      <c r="CX102" s="720"/>
      <c r="CY102" s="720"/>
      <c r="CZ102" s="720"/>
      <c r="DA102" s="720">
        <v>0</v>
      </c>
      <c r="DB102" s="720">
        <v>0</v>
      </c>
      <c r="DC102" s="720">
        <v>0</v>
      </c>
      <c r="DD102" s="720">
        <v>0</v>
      </c>
      <c r="DE102" s="720">
        <v>0</v>
      </c>
      <c r="DF102" s="720">
        <v>0</v>
      </c>
      <c r="DG102" s="720">
        <v>-59109.47</v>
      </c>
      <c r="DH102" s="720">
        <v>-361.9</v>
      </c>
      <c r="DI102" s="720">
        <v>0</v>
      </c>
      <c r="DJ102" s="720">
        <v>0</v>
      </c>
      <c r="DK102" s="720">
        <v>-59471.37</v>
      </c>
      <c r="DL102" s="720">
        <v>0</v>
      </c>
      <c r="DM102" s="720">
        <v>0</v>
      </c>
      <c r="DN102" s="720">
        <v>0</v>
      </c>
      <c r="DO102" s="720">
        <v>0</v>
      </c>
      <c r="DP102" s="720">
        <v>0</v>
      </c>
      <c r="DQ102" s="721">
        <v>-0.18999999994412065</v>
      </c>
      <c r="DR102" s="722">
        <v>2153245.6399999997</v>
      </c>
      <c r="DS102" s="723">
        <v>1382069.25</v>
      </c>
      <c r="DT102" s="722">
        <v>362845.2</v>
      </c>
      <c r="DU102" s="722">
        <v>35387.43</v>
      </c>
      <c r="DV102" s="722">
        <v>18564.61</v>
      </c>
      <c r="DW102" s="722">
        <v>0</v>
      </c>
    </row>
    <row r="103" spans="1:127" s="104" customFormat="1">
      <c r="A103" s="717">
        <v>2129</v>
      </c>
      <c r="B103" s="718" t="s">
        <v>394</v>
      </c>
      <c r="C103" s="717">
        <v>2129</v>
      </c>
      <c r="D103" s="719" t="s">
        <v>6470</v>
      </c>
      <c r="E103" s="719" t="s">
        <v>341</v>
      </c>
      <c r="F103" s="719" t="s">
        <v>6</v>
      </c>
      <c r="G103" s="719" t="s">
        <v>921</v>
      </c>
      <c r="H103" s="720">
        <v>1484315.9000000001</v>
      </c>
      <c r="I103" s="720">
        <v>0</v>
      </c>
      <c r="J103" s="720">
        <v>179452.41</v>
      </c>
      <c r="K103" s="720">
        <v>0</v>
      </c>
      <c r="L103" s="720">
        <v>88750</v>
      </c>
      <c r="M103" s="720">
        <v>2342.5700000000002</v>
      </c>
      <c r="N103" s="720">
        <v>0</v>
      </c>
      <c r="O103" s="720">
        <v>0</v>
      </c>
      <c r="P103" s="720">
        <v>77002.600000000006</v>
      </c>
      <c r="Q103" s="720">
        <v>0</v>
      </c>
      <c r="R103" s="720">
        <v>0</v>
      </c>
      <c r="S103" s="720">
        <v>0</v>
      </c>
      <c r="T103" s="720">
        <v>4675.3</v>
      </c>
      <c r="U103" s="720">
        <v>6028.99</v>
      </c>
      <c r="V103" s="720">
        <v>0</v>
      </c>
      <c r="W103" s="720">
        <v>4548</v>
      </c>
      <c r="X103" s="720">
        <v>99764</v>
      </c>
      <c r="Y103" s="720">
        <v>1946879.7700000003</v>
      </c>
      <c r="Z103" s="720">
        <v>879605.42</v>
      </c>
      <c r="AA103" s="720">
        <v>0</v>
      </c>
      <c r="AB103" s="720">
        <v>171244.26</v>
      </c>
      <c r="AC103" s="720">
        <v>84213.25</v>
      </c>
      <c r="AD103" s="720">
        <v>159771.79</v>
      </c>
      <c r="AE103" s="720">
        <v>0</v>
      </c>
      <c r="AF103" s="720">
        <v>57311.63</v>
      </c>
      <c r="AG103" s="720">
        <v>8212.56</v>
      </c>
      <c r="AH103" s="720">
        <v>8056.97</v>
      </c>
      <c r="AI103" s="720">
        <v>0</v>
      </c>
      <c r="AJ103" s="720">
        <v>0</v>
      </c>
      <c r="AK103" s="720">
        <v>19065.740000000002</v>
      </c>
      <c r="AL103" s="720">
        <v>4231.21</v>
      </c>
      <c r="AM103" s="720">
        <v>15885.61</v>
      </c>
      <c r="AN103" s="720">
        <v>1274.53</v>
      </c>
      <c r="AO103" s="720">
        <v>129130.62</v>
      </c>
      <c r="AP103" s="720">
        <v>17553.5</v>
      </c>
      <c r="AQ103" s="720">
        <v>11699.743333333334</v>
      </c>
      <c r="AR103" s="720">
        <v>54292.21</v>
      </c>
      <c r="AS103" s="720">
        <v>12945.102254901962</v>
      </c>
      <c r="AT103" s="720">
        <v>0</v>
      </c>
      <c r="AU103" s="720">
        <v>31183.610833333332</v>
      </c>
      <c r="AV103" s="720">
        <v>6525</v>
      </c>
      <c r="AW103" s="720">
        <v>0</v>
      </c>
      <c r="AX103" s="720">
        <v>82011.34</v>
      </c>
      <c r="AY103" s="720">
        <v>276632.71000000002</v>
      </c>
      <c r="AZ103" s="720">
        <v>10323.200000000001</v>
      </c>
      <c r="BA103" s="720">
        <v>71246.320000000007</v>
      </c>
      <c r="BB103" s="720">
        <v>0</v>
      </c>
      <c r="BC103" s="720">
        <v>0</v>
      </c>
      <c r="BD103" s="720">
        <v>0</v>
      </c>
      <c r="BE103" s="720">
        <v>2112416.3264215691</v>
      </c>
      <c r="BF103" s="720">
        <v>215618.48999999967</v>
      </c>
      <c r="BG103" s="720">
        <v>-165536.55642156885</v>
      </c>
      <c r="BH103" s="720">
        <v>50081.93357843082</v>
      </c>
      <c r="BI103" s="720">
        <v>7150</v>
      </c>
      <c r="BJ103" s="720">
        <v>0</v>
      </c>
      <c r="BK103" s="720">
        <v>0</v>
      </c>
      <c r="BL103" s="720">
        <v>7150</v>
      </c>
      <c r="BM103" s="720">
        <v>0</v>
      </c>
      <c r="BN103" s="720">
        <v>27457.19</v>
      </c>
      <c r="BO103" s="720">
        <v>0</v>
      </c>
      <c r="BP103" s="720">
        <v>6484.85</v>
      </c>
      <c r="BQ103" s="720">
        <v>33942.04</v>
      </c>
      <c r="BR103" s="720">
        <v>57198.510000000009</v>
      </c>
      <c r="BS103" s="720">
        <v>-26792.04</v>
      </c>
      <c r="BT103" s="720">
        <v>30406.470000000008</v>
      </c>
      <c r="BU103" s="720">
        <v>0</v>
      </c>
      <c r="BV103" s="720">
        <v>0</v>
      </c>
      <c r="BW103" s="720">
        <v>0</v>
      </c>
      <c r="BX103" s="720">
        <v>0</v>
      </c>
      <c r="BY103" s="720">
        <v>0</v>
      </c>
      <c r="BZ103" s="720">
        <v>0</v>
      </c>
      <c r="CA103" s="720">
        <v>0</v>
      </c>
      <c r="CB103" s="720">
        <v>0</v>
      </c>
      <c r="CC103" s="720">
        <v>0</v>
      </c>
      <c r="CD103" s="720">
        <v>50081.93</v>
      </c>
      <c r="CE103" s="720">
        <v>0</v>
      </c>
      <c r="CF103" s="720">
        <v>30406.47</v>
      </c>
      <c r="CG103" s="720">
        <v>0</v>
      </c>
      <c r="CH103" s="720">
        <v>0</v>
      </c>
      <c r="CI103" s="720">
        <f t="shared" si="1"/>
        <v>80488.399999999994</v>
      </c>
      <c r="CJ103" s="720">
        <v>197094.75</v>
      </c>
      <c r="CK103" s="720">
        <v>38940.730000000003</v>
      </c>
      <c r="CL103" s="720">
        <v>249.63</v>
      </c>
      <c r="CM103" s="720">
        <v>158403.65</v>
      </c>
      <c r="CN103" s="720">
        <v>0</v>
      </c>
      <c r="CO103" s="720">
        <v>0</v>
      </c>
      <c r="CP103" s="720">
        <v>9989.86</v>
      </c>
      <c r="CQ103" s="720">
        <v>9427.3700000000026</v>
      </c>
      <c r="CR103" s="720">
        <v>0</v>
      </c>
      <c r="CS103" s="720">
        <v>177820.88</v>
      </c>
      <c r="CT103" s="720">
        <v>22442.97</v>
      </c>
      <c r="CU103" s="720">
        <v>0</v>
      </c>
      <c r="CV103" s="720">
        <v>0</v>
      </c>
      <c r="CW103" s="720">
        <v>22442.97</v>
      </c>
      <c r="CX103" s="720"/>
      <c r="CY103" s="720"/>
      <c r="CZ103" s="720"/>
      <c r="DA103" s="720">
        <v>0</v>
      </c>
      <c r="DB103" s="720">
        <v>22442.97</v>
      </c>
      <c r="DC103" s="720">
        <v>0</v>
      </c>
      <c r="DD103" s="720">
        <v>2029.82</v>
      </c>
      <c r="DE103" s="720">
        <v>2896.9</v>
      </c>
      <c r="DF103" s="720">
        <v>0</v>
      </c>
      <c r="DG103" s="720">
        <v>-7255.12</v>
      </c>
      <c r="DH103" s="720">
        <v>0</v>
      </c>
      <c r="DI103" s="720">
        <v>0</v>
      </c>
      <c r="DJ103" s="720">
        <v>0</v>
      </c>
      <c r="DK103" s="720">
        <v>-2328.3999999999996</v>
      </c>
      <c r="DL103" s="720">
        <v>0</v>
      </c>
      <c r="DM103" s="720">
        <v>0</v>
      </c>
      <c r="DN103" s="720">
        <v>-455.52</v>
      </c>
      <c r="DO103" s="720">
        <v>-116991.19</v>
      </c>
      <c r="DP103" s="720">
        <v>0</v>
      </c>
      <c r="DQ103" s="721">
        <v>-0.34000000002561137</v>
      </c>
      <c r="DR103" s="722">
        <v>1360358.9100000001</v>
      </c>
      <c r="DS103" s="723">
        <v>752057.41642156895</v>
      </c>
      <c r="DT103" s="722">
        <v>276632.71000000002</v>
      </c>
      <c r="DU103" s="722">
        <v>81677.900000000009</v>
      </c>
      <c r="DV103" s="722">
        <v>6028.99</v>
      </c>
      <c r="DW103" s="722">
        <v>-117446.71</v>
      </c>
    </row>
    <row r="104" spans="1:127" s="104" customFormat="1">
      <c r="A104" s="717">
        <v>2128</v>
      </c>
      <c r="B104" s="718" t="s">
        <v>395</v>
      </c>
      <c r="C104" s="717">
        <v>2128</v>
      </c>
      <c r="D104" s="719" t="s">
        <v>6470</v>
      </c>
      <c r="E104" s="719" t="s">
        <v>341</v>
      </c>
      <c r="F104" s="719" t="s">
        <v>6</v>
      </c>
      <c r="G104" s="719" t="s">
        <v>921</v>
      </c>
      <c r="H104" s="720">
        <v>2024922.51</v>
      </c>
      <c r="I104" s="720">
        <v>0</v>
      </c>
      <c r="J104" s="720">
        <v>161929.53</v>
      </c>
      <c r="K104" s="720">
        <v>0</v>
      </c>
      <c r="L104" s="720">
        <v>182560</v>
      </c>
      <c r="M104" s="720">
        <v>4456.93</v>
      </c>
      <c r="N104" s="720">
        <v>0</v>
      </c>
      <c r="O104" s="720">
        <v>0</v>
      </c>
      <c r="P104" s="720">
        <v>112305.31</v>
      </c>
      <c r="Q104" s="720">
        <v>39006.720000000001</v>
      </c>
      <c r="R104" s="720">
        <v>0</v>
      </c>
      <c r="S104" s="720">
        <v>0</v>
      </c>
      <c r="T104" s="720">
        <v>15913.21</v>
      </c>
      <c r="U104" s="720">
        <v>0</v>
      </c>
      <c r="V104" s="720">
        <v>0</v>
      </c>
      <c r="W104" s="720">
        <v>7708.75</v>
      </c>
      <c r="X104" s="720">
        <v>19649</v>
      </c>
      <c r="Y104" s="720">
        <v>2568451.9600000004</v>
      </c>
      <c r="Z104" s="720">
        <v>1280477.92</v>
      </c>
      <c r="AA104" s="720">
        <v>0</v>
      </c>
      <c r="AB104" s="720">
        <v>195160.79</v>
      </c>
      <c r="AC104" s="720">
        <v>33485.65</v>
      </c>
      <c r="AD104" s="720">
        <v>117430.39</v>
      </c>
      <c r="AE104" s="720">
        <v>143555.97</v>
      </c>
      <c r="AF104" s="720">
        <v>50059.59</v>
      </c>
      <c r="AG104" s="720">
        <v>7965.83</v>
      </c>
      <c r="AH104" s="720">
        <v>8263.5</v>
      </c>
      <c r="AI104" s="720">
        <v>0</v>
      </c>
      <c r="AJ104" s="720">
        <v>0</v>
      </c>
      <c r="AK104" s="720">
        <v>34046.620000000003</v>
      </c>
      <c r="AL104" s="720">
        <v>7349.95</v>
      </c>
      <c r="AM104" s="720">
        <v>46052.04</v>
      </c>
      <c r="AN104" s="720">
        <v>7578.66</v>
      </c>
      <c r="AO104" s="720">
        <v>90078.14</v>
      </c>
      <c r="AP104" s="720">
        <v>20960.28</v>
      </c>
      <c r="AQ104" s="720">
        <v>15390.54</v>
      </c>
      <c r="AR104" s="720">
        <v>80874.006666666668</v>
      </c>
      <c r="AS104" s="720">
        <v>18422.240000000002</v>
      </c>
      <c r="AT104" s="720">
        <v>0</v>
      </c>
      <c r="AU104" s="720">
        <v>27526.615000000002</v>
      </c>
      <c r="AV104" s="720">
        <v>10121</v>
      </c>
      <c r="AW104" s="720">
        <v>10200</v>
      </c>
      <c r="AX104" s="720">
        <v>94145.09</v>
      </c>
      <c r="AY104" s="720">
        <v>69692.11</v>
      </c>
      <c r="AZ104" s="720">
        <v>72200.816249999989</v>
      </c>
      <c r="BA104" s="720">
        <v>169044.54</v>
      </c>
      <c r="BB104" s="720">
        <v>0</v>
      </c>
      <c r="BC104" s="720">
        <v>0</v>
      </c>
      <c r="BD104" s="720">
        <v>0</v>
      </c>
      <c r="BE104" s="720">
        <v>2610082.2879166668</v>
      </c>
      <c r="BF104" s="720">
        <v>255150.15999999963</v>
      </c>
      <c r="BG104" s="720">
        <v>-41630.3279166664</v>
      </c>
      <c r="BH104" s="720">
        <v>213519.83208333323</v>
      </c>
      <c r="BI104" s="720">
        <v>8072.5</v>
      </c>
      <c r="BJ104" s="720">
        <v>0</v>
      </c>
      <c r="BK104" s="720">
        <v>0</v>
      </c>
      <c r="BL104" s="720">
        <v>8072.5</v>
      </c>
      <c r="BM104" s="720">
        <v>0</v>
      </c>
      <c r="BN104" s="720">
        <v>0</v>
      </c>
      <c r="BO104" s="720">
        <v>0</v>
      </c>
      <c r="BP104" s="720">
        <v>3472.72</v>
      </c>
      <c r="BQ104" s="720">
        <v>3472.72</v>
      </c>
      <c r="BR104" s="720">
        <v>71566.59</v>
      </c>
      <c r="BS104" s="720">
        <v>4599.7800000000007</v>
      </c>
      <c r="BT104" s="720">
        <v>76166.37</v>
      </c>
      <c r="BU104" s="720">
        <v>0</v>
      </c>
      <c r="BV104" s="720">
        <v>0</v>
      </c>
      <c r="BW104" s="720">
        <v>0</v>
      </c>
      <c r="BX104" s="720">
        <v>0</v>
      </c>
      <c r="BY104" s="720">
        <v>0</v>
      </c>
      <c r="BZ104" s="720">
        <v>0</v>
      </c>
      <c r="CA104" s="720">
        <v>0</v>
      </c>
      <c r="CB104" s="720">
        <v>0</v>
      </c>
      <c r="CC104" s="720">
        <v>0</v>
      </c>
      <c r="CD104" s="720">
        <v>213519.83208333323</v>
      </c>
      <c r="CE104" s="720">
        <v>0</v>
      </c>
      <c r="CF104" s="720">
        <v>76166.37</v>
      </c>
      <c r="CG104" s="720">
        <v>0</v>
      </c>
      <c r="CH104" s="720">
        <v>0</v>
      </c>
      <c r="CI104" s="720">
        <f t="shared" si="1"/>
        <v>289686.20208333322</v>
      </c>
      <c r="CJ104" s="720">
        <v>404045.9</v>
      </c>
      <c r="CK104" s="720">
        <v>20443.53</v>
      </c>
      <c r="CL104" s="720">
        <v>7564.92</v>
      </c>
      <c r="CM104" s="720">
        <v>391167.29</v>
      </c>
      <c r="CN104" s="720">
        <v>0</v>
      </c>
      <c r="CO104" s="720">
        <v>0</v>
      </c>
      <c r="CP104" s="720">
        <v>7366.95</v>
      </c>
      <c r="CQ104" s="720">
        <v>41695.26</v>
      </c>
      <c r="CR104" s="720">
        <v>0</v>
      </c>
      <c r="CS104" s="720">
        <v>440229.5</v>
      </c>
      <c r="CT104" s="720">
        <v>79.37</v>
      </c>
      <c r="CU104" s="720">
        <v>0</v>
      </c>
      <c r="CV104" s="720">
        <v>0</v>
      </c>
      <c r="CW104" s="720">
        <v>79.37</v>
      </c>
      <c r="CX104" s="720"/>
      <c r="CY104" s="720"/>
      <c r="CZ104" s="720"/>
      <c r="DA104" s="720">
        <v>0</v>
      </c>
      <c r="DB104" s="720">
        <v>79.37</v>
      </c>
      <c r="DC104" s="720">
        <v>0</v>
      </c>
      <c r="DD104" s="720">
        <v>1988.33</v>
      </c>
      <c r="DE104" s="720">
        <v>9567.9599999999991</v>
      </c>
      <c r="DF104" s="720">
        <v>0</v>
      </c>
      <c r="DG104" s="720">
        <v>-9240.6200000000008</v>
      </c>
      <c r="DH104" s="720">
        <v>0</v>
      </c>
      <c r="DI104" s="720">
        <v>0</v>
      </c>
      <c r="DJ104" s="720">
        <v>0</v>
      </c>
      <c r="DK104" s="720">
        <v>2315.6699999999983</v>
      </c>
      <c r="DL104" s="720">
        <v>0</v>
      </c>
      <c r="DM104" s="720">
        <v>0</v>
      </c>
      <c r="DN104" s="720">
        <v>0</v>
      </c>
      <c r="DO104" s="720">
        <v>-152938.54</v>
      </c>
      <c r="DP104" s="720">
        <v>0</v>
      </c>
      <c r="DQ104" s="721"/>
      <c r="DR104" s="722">
        <v>1828136.14</v>
      </c>
      <c r="DS104" s="723">
        <v>781946.14791666693</v>
      </c>
      <c r="DT104" s="722">
        <v>69692.11</v>
      </c>
      <c r="DU104" s="722">
        <v>167225.24</v>
      </c>
      <c r="DV104" s="722">
        <v>0</v>
      </c>
      <c r="DW104" s="722">
        <v>-152938.54</v>
      </c>
    </row>
    <row r="105" spans="1:127" s="104" customFormat="1">
      <c r="A105" s="717">
        <v>2420</v>
      </c>
      <c r="B105" s="718" t="s">
        <v>448</v>
      </c>
      <c r="C105" s="717">
        <v>2420</v>
      </c>
      <c r="D105" s="719" t="s">
        <v>6470</v>
      </c>
      <c r="E105" s="719" t="s">
        <v>341</v>
      </c>
      <c r="F105" s="719" t="s">
        <v>6</v>
      </c>
      <c r="G105" s="719" t="s">
        <v>921</v>
      </c>
      <c r="H105" s="720">
        <v>2053237</v>
      </c>
      <c r="I105" s="720">
        <v>0</v>
      </c>
      <c r="J105" s="720">
        <v>86104</v>
      </c>
      <c r="K105" s="720">
        <v>0</v>
      </c>
      <c r="L105" s="720">
        <v>40450</v>
      </c>
      <c r="M105" s="720">
        <v>4714</v>
      </c>
      <c r="N105" s="720">
        <v>0</v>
      </c>
      <c r="O105" s="720">
        <v>0</v>
      </c>
      <c r="P105" s="720">
        <v>72953</v>
      </c>
      <c r="Q105" s="720">
        <v>0</v>
      </c>
      <c r="R105" s="720">
        <v>0</v>
      </c>
      <c r="S105" s="720">
        <v>0</v>
      </c>
      <c r="T105" s="720">
        <v>242064</v>
      </c>
      <c r="U105" s="720">
        <v>0</v>
      </c>
      <c r="V105" s="720">
        <v>0</v>
      </c>
      <c r="W105" s="720">
        <v>629</v>
      </c>
      <c r="X105" s="720">
        <v>99795</v>
      </c>
      <c r="Y105" s="720">
        <v>2599946</v>
      </c>
      <c r="Z105" s="720">
        <v>1003410</v>
      </c>
      <c r="AA105" s="720">
        <v>4363</v>
      </c>
      <c r="AB105" s="720">
        <v>2522</v>
      </c>
      <c r="AC105" s="720">
        <v>382136</v>
      </c>
      <c r="AD105" s="720">
        <v>406</v>
      </c>
      <c r="AE105" s="720">
        <v>0</v>
      </c>
      <c r="AF105" s="720">
        <v>537381</v>
      </c>
      <c r="AG105" s="720">
        <v>26945</v>
      </c>
      <c r="AH105" s="720">
        <v>1289</v>
      </c>
      <c r="AI105" s="720">
        <v>0</v>
      </c>
      <c r="AJ105" s="720">
        <v>0</v>
      </c>
      <c r="AK105" s="720">
        <v>6016</v>
      </c>
      <c r="AL105" s="720">
        <v>0</v>
      </c>
      <c r="AM105" s="720">
        <v>0</v>
      </c>
      <c r="AN105" s="720">
        <v>0</v>
      </c>
      <c r="AO105" s="720">
        <v>39291</v>
      </c>
      <c r="AP105" s="720">
        <v>24536</v>
      </c>
      <c r="AQ105" s="720">
        <v>3058</v>
      </c>
      <c r="AR105" s="720">
        <v>599122</v>
      </c>
      <c r="AS105" s="720">
        <v>97</v>
      </c>
      <c r="AT105" s="720">
        <v>0</v>
      </c>
      <c r="AU105" s="720">
        <v>4594</v>
      </c>
      <c r="AV105" s="720">
        <v>9471</v>
      </c>
      <c r="AW105" s="720">
        <v>0</v>
      </c>
      <c r="AX105" s="720">
        <v>-7157</v>
      </c>
      <c r="AY105" s="720">
        <v>-5640</v>
      </c>
      <c r="AZ105" s="720">
        <v>10479</v>
      </c>
      <c r="BA105" s="720">
        <v>56968</v>
      </c>
      <c r="BB105" s="720">
        <v>0</v>
      </c>
      <c r="BC105" s="720">
        <v>0</v>
      </c>
      <c r="BD105" s="720">
        <v>0</v>
      </c>
      <c r="BE105" s="720">
        <v>2699287</v>
      </c>
      <c r="BF105" s="720">
        <v>384081</v>
      </c>
      <c r="BG105" s="720">
        <v>-99341</v>
      </c>
      <c r="BH105" s="720">
        <v>284740</v>
      </c>
      <c r="BI105" s="720">
        <v>14770</v>
      </c>
      <c r="BJ105" s="720">
        <v>0</v>
      </c>
      <c r="BK105" s="720">
        <v>0</v>
      </c>
      <c r="BL105" s="720">
        <v>14770</v>
      </c>
      <c r="BM105" s="720">
        <v>0</v>
      </c>
      <c r="BN105" s="720">
        <v>29935</v>
      </c>
      <c r="BO105" s="720">
        <v>0</v>
      </c>
      <c r="BP105" s="720">
        <v>0</v>
      </c>
      <c r="BQ105" s="720">
        <v>29935</v>
      </c>
      <c r="BR105" s="720">
        <v>22179</v>
      </c>
      <c r="BS105" s="720">
        <v>-15165</v>
      </c>
      <c r="BT105" s="720">
        <v>7014</v>
      </c>
      <c r="BU105" s="720">
        <v>0</v>
      </c>
      <c r="BV105" s="720">
        <v>0</v>
      </c>
      <c r="BW105" s="720">
        <v>0</v>
      </c>
      <c r="BX105" s="720">
        <v>0</v>
      </c>
      <c r="BY105" s="720">
        <v>0</v>
      </c>
      <c r="BZ105" s="720">
        <v>0</v>
      </c>
      <c r="CA105" s="720">
        <v>0</v>
      </c>
      <c r="CB105" s="720">
        <v>0</v>
      </c>
      <c r="CC105" s="720">
        <v>0</v>
      </c>
      <c r="CD105" s="720">
        <v>284740</v>
      </c>
      <c r="CE105" s="720">
        <v>0</v>
      </c>
      <c r="CF105" s="720">
        <v>7014</v>
      </c>
      <c r="CG105" s="720">
        <v>0</v>
      </c>
      <c r="CH105" s="720">
        <v>0</v>
      </c>
      <c r="CI105" s="720">
        <f t="shared" si="1"/>
        <v>291754</v>
      </c>
      <c r="CJ105" s="720">
        <v>622136</v>
      </c>
      <c r="CK105" s="720">
        <v>0</v>
      </c>
      <c r="CL105" s="720">
        <v>0</v>
      </c>
      <c r="CM105" s="720">
        <v>622136</v>
      </c>
      <c r="CN105" s="720">
        <v>0</v>
      </c>
      <c r="CO105" s="720">
        <v>0</v>
      </c>
      <c r="CP105" s="720">
        <v>11088</v>
      </c>
      <c r="CQ105" s="720">
        <v>0</v>
      </c>
      <c r="CR105" s="720">
        <v>-353158</v>
      </c>
      <c r="CS105" s="720">
        <v>280066</v>
      </c>
      <c r="CT105" s="720">
        <v>0</v>
      </c>
      <c r="CU105" s="720">
        <v>0</v>
      </c>
      <c r="CV105" s="720">
        <v>0</v>
      </c>
      <c r="CW105" s="720">
        <v>0</v>
      </c>
      <c r="CX105" s="720"/>
      <c r="CY105" s="720"/>
      <c r="CZ105" s="720"/>
      <c r="DA105" s="720">
        <v>0</v>
      </c>
      <c r="DB105" s="720">
        <v>0</v>
      </c>
      <c r="DC105" s="720">
        <v>0</v>
      </c>
      <c r="DD105" s="720">
        <v>11919</v>
      </c>
      <c r="DE105" s="720">
        <v>0</v>
      </c>
      <c r="DF105" s="720">
        <v>0</v>
      </c>
      <c r="DG105" s="720">
        <v>0</v>
      </c>
      <c r="DH105" s="720">
        <v>-231</v>
      </c>
      <c r="DI105" s="720">
        <v>0</v>
      </c>
      <c r="DJ105" s="720">
        <v>0</v>
      </c>
      <c r="DK105" s="720">
        <v>11688</v>
      </c>
      <c r="DL105" s="720">
        <v>0</v>
      </c>
      <c r="DM105" s="720">
        <v>0</v>
      </c>
      <c r="DN105" s="720">
        <v>0</v>
      </c>
      <c r="DO105" s="720">
        <v>0</v>
      </c>
      <c r="DP105" s="720">
        <v>0</v>
      </c>
      <c r="DQ105" s="721">
        <v>-0.01</v>
      </c>
      <c r="DR105" s="722">
        <v>1957163</v>
      </c>
      <c r="DS105" s="723">
        <v>742124</v>
      </c>
      <c r="DT105" s="722">
        <v>-5640</v>
      </c>
      <c r="DU105" s="722">
        <v>315017</v>
      </c>
      <c r="DV105" s="722">
        <v>0</v>
      </c>
      <c r="DW105" s="722">
        <v>0</v>
      </c>
    </row>
    <row r="106" spans="1:127" s="104" customFormat="1">
      <c r="A106" s="717">
        <v>2004</v>
      </c>
      <c r="B106" s="718" t="s">
        <v>522</v>
      </c>
      <c r="C106" s="717">
        <v>2004</v>
      </c>
      <c r="D106" s="719" t="s">
        <v>6470</v>
      </c>
      <c r="E106" s="719" t="s">
        <v>341</v>
      </c>
      <c r="F106" s="719" t="s">
        <v>6</v>
      </c>
      <c r="G106" s="719" t="s">
        <v>923</v>
      </c>
      <c r="H106" s="720">
        <v>1844309.44</v>
      </c>
      <c r="I106" s="720">
        <v>0</v>
      </c>
      <c r="J106" s="720">
        <v>47170.89</v>
      </c>
      <c r="K106" s="720">
        <v>0</v>
      </c>
      <c r="L106" s="720">
        <v>199410</v>
      </c>
      <c r="M106" s="720">
        <v>400</v>
      </c>
      <c r="N106" s="720">
        <v>0</v>
      </c>
      <c r="O106" s="720">
        <v>0</v>
      </c>
      <c r="P106" s="720">
        <v>44423.140000000014</v>
      </c>
      <c r="Q106" s="720">
        <v>28528.31</v>
      </c>
      <c r="R106" s="720">
        <v>0</v>
      </c>
      <c r="S106" s="720">
        <v>0</v>
      </c>
      <c r="T106" s="720">
        <v>2.4700000000000002</v>
      </c>
      <c r="U106" s="720">
        <v>0</v>
      </c>
      <c r="V106" s="720">
        <v>0</v>
      </c>
      <c r="W106" s="720">
        <v>10910.75</v>
      </c>
      <c r="X106" s="720">
        <v>56325</v>
      </c>
      <c r="Y106" s="720">
        <v>2231480</v>
      </c>
      <c r="Z106" s="720">
        <v>1064714.4999999993</v>
      </c>
      <c r="AA106" s="720">
        <v>1438.15</v>
      </c>
      <c r="AB106" s="720">
        <v>-359.91</v>
      </c>
      <c r="AC106" s="720">
        <v>422938.86000000057</v>
      </c>
      <c r="AD106" s="720">
        <v>2414.1699999999992</v>
      </c>
      <c r="AE106" s="720">
        <v>0</v>
      </c>
      <c r="AF106" s="720">
        <v>231443.37999999977</v>
      </c>
      <c r="AG106" s="720">
        <v>14825.449999999997</v>
      </c>
      <c r="AH106" s="720">
        <v>2566</v>
      </c>
      <c r="AI106" s="720">
        <v>0</v>
      </c>
      <c r="AJ106" s="720">
        <v>0</v>
      </c>
      <c r="AK106" s="720">
        <v>18766.519999999997</v>
      </c>
      <c r="AL106" s="720">
        <v>0</v>
      </c>
      <c r="AM106" s="720">
        <v>18593.060000000001</v>
      </c>
      <c r="AN106" s="720">
        <v>4411.5000000000009</v>
      </c>
      <c r="AO106" s="720">
        <v>51619.37000000001</v>
      </c>
      <c r="AP106" s="720">
        <v>23631.7</v>
      </c>
      <c r="AQ106" s="720">
        <v>6639.4</v>
      </c>
      <c r="AR106" s="720">
        <v>39507.210000000006</v>
      </c>
      <c r="AS106" s="720">
        <v>564</v>
      </c>
      <c r="AT106" s="720">
        <v>24.04</v>
      </c>
      <c r="AU106" s="720">
        <v>9362.91</v>
      </c>
      <c r="AV106" s="720">
        <v>9471</v>
      </c>
      <c r="AW106" s="720">
        <v>4715</v>
      </c>
      <c r="AX106" s="720">
        <v>108676.65</v>
      </c>
      <c r="AY106" s="720">
        <v>67025.709999999992</v>
      </c>
      <c r="AZ106" s="720">
        <v>7821.84</v>
      </c>
      <c r="BA106" s="720">
        <v>159733.11999999997</v>
      </c>
      <c r="BB106" s="720">
        <v>0</v>
      </c>
      <c r="BC106" s="720">
        <v>0</v>
      </c>
      <c r="BD106" s="720">
        <v>0</v>
      </c>
      <c r="BE106" s="720">
        <v>2270543.6299999994</v>
      </c>
      <c r="BF106" s="720">
        <v>-22083.420000000362</v>
      </c>
      <c r="BG106" s="720">
        <v>-39063.629999999423</v>
      </c>
      <c r="BH106" s="720">
        <v>-61147.049999999785</v>
      </c>
      <c r="BI106" s="720">
        <v>7672</v>
      </c>
      <c r="BJ106" s="720">
        <v>0</v>
      </c>
      <c r="BK106" s="720">
        <v>0</v>
      </c>
      <c r="BL106" s="720">
        <v>7672</v>
      </c>
      <c r="BM106" s="720">
        <v>0</v>
      </c>
      <c r="BN106" s="720">
        <v>24023.279999999999</v>
      </c>
      <c r="BO106" s="720">
        <v>0</v>
      </c>
      <c r="BP106" s="720">
        <v>0</v>
      </c>
      <c r="BQ106" s="720">
        <v>24023.279999999999</v>
      </c>
      <c r="BR106" s="720">
        <v>55361.9</v>
      </c>
      <c r="BS106" s="720">
        <v>-16351.279999999999</v>
      </c>
      <c r="BT106" s="720">
        <v>39010.620000000003</v>
      </c>
      <c r="BU106" s="720">
        <v>0</v>
      </c>
      <c r="BV106" s="720">
        <v>0</v>
      </c>
      <c r="BW106" s="720">
        <v>0</v>
      </c>
      <c r="BX106" s="720">
        <v>0</v>
      </c>
      <c r="BY106" s="720">
        <v>0</v>
      </c>
      <c r="BZ106" s="720">
        <v>0</v>
      </c>
      <c r="CA106" s="720">
        <v>0</v>
      </c>
      <c r="CB106" s="720">
        <v>0</v>
      </c>
      <c r="CC106" s="720">
        <v>0</v>
      </c>
      <c r="CD106" s="720">
        <v>-61147.049999999785</v>
      </c>
      <c r="CE106" s="720">
        <v>0</v>
      </c>
      <c r="CF106" s="720">
        <v>39010.620000000003</v>
      </c>
      <c r="CG106" s="720">
        <v>0</v>
      </c>
      <c r="CH106" s="720">
        <v>0</v>
      </c>
      <c r="CI106" s="720">
        <f t="shared" si="1"/>
        <v>-22136.429999999782</v>
      </c>
      <c r="CJ106" s="720">
        <v>0</v>
      </c>
      <c r="CK106" s="720">
        <v>0</v>
      </c>
      <c r="CL106" s="720">
        <v>0</v>
      </c>
      <c r="CM106" s="720">
        <v>0</v>
      </c>
      <c r="CN106" s="720">
        <v>0</v>
      </c>
      <c r="CO106" s="720">
        <v>0</v>
      </c>
      <c r="CP106" s="720">
        <v>0</v>
      </c>
      <c r="CQ106" s="720">
        <v>0</v>
      </c>
      <c r="CR106" s="720">
        <v>0</v>
      </c>
      <c r="CS106" s="720">
        <v>0</v>
      </c>
      <c r="CT106" s="720">
        <v>0</v>
      </c>
      <c r="CU106" s="720">
        <v>0</v>
      </c>
      <c r="CV106" s="720">
        <v>0</v>
      </c>
      <c r="CW106" s="720">
        <v>0</v>
      </c>
      <c r="CX106" s="720"/>
      <c r="CY106" s="720"/>
      <c r="CZ106" s="720"/>
      <c r="DA106" s="720">
        <v>15450.750000000051</v>
      </c>
      <c r="DB106" s="720">
        <v>15450.750000000051</v>
      </c>
      <c r="DC106" s="720">
        <v>0</v>
      </c>
      <c r="DD106" s="720">
        <v>411.14</v>
      </c>
      <c r="DE106" s="720">
        <v>0</v>
      </c>
      <c r="DF106" s="720">
        <v>0</v>
      </c>
      <c r="DG106" s="720">
        <v>0</v>
      </c>
      <c r="DH106" s="720">
        <v>-37998.32</v>
      </c>
      <c r="DI106" s="720">
        <v>0</v>
      </c>
      <c r="DJ106" s="720">
        <v>0</v>
      </c>
      <c r="DK106" s="720">
        <v>-37587.18</v>
      </c>
      <c r="DL106" s="720">
        <v>0</v>
      </c>
      <c r="DM106" s="720">
        <v>0</v>
      </c>
      <c r="DN106" s="720">
        <v>0</v>
      </c>
      <c r="DO106" s="720">
        <v>0</v>
      </c>
      <c r="DP106" s="720">
        <v>0</v>
      </c>
      <c r="DQ106" s="721">
        <v>-4.7293724492192268E-11</v>
      </c>
      <c r="DR106" s="722">
        <v>1737414.5999999994</v>
      </c>
      <c r="DS106" s="723">
        <v>533129.03</v>
      </c>
      <c r="DT106" s="722">
        <v>67025.709999999992</v>
      </c>
      <c r="DU106" s="722">
        <v>72953.920000000013</v>
      </c>
      <c r="DV106" s="722">
        <v>0</v>
      </c>
      <c r="DW106" s="722">
        <v>0</v>
      </c>
    </row>
    <row r="107" spans="1:127" s="104" customFormat="1">
      <c r="A107" s="717">
        <v>1012</v>
      </c>
      <c r="B107" s="718" t="s">
        <v>523</v>
      </c>
      <c r="C107" s="717">
        <v>1012</v>
      </c>
      <c r="D107" s="719" t="s">
        <v>6470</v>
      </c>
      <c r="E107" s="719" t="s">
        <v>786</v>
      </c>
      <c r="F107" s="719" t="s">
        <v>6</v>
      </c>
      <c r="G107" s="719" t="s">
        <v>921</v>
      </c>
      <c r="H107" s="720">
        <v>809668.15</v>
      </c>
      <c r="I107" s="720">
        <v>0</v>
      </c>
      <c r="J107" s="720">
        <v>15378.33</v>
      </c>
      <c r="K107" s="720">
        <v>0</v>
      </c>
      <c r="L107" s="720">
        <v>0</v>
      </c>
      <c r="M107" s="720">
        <v>-900</v>
      </c>
      <c r="N107" s="720">
        <v>0</v>
      </c>
      <c r="O107" s="720">
        <v>0</v>
      </c>
      <c r="P107" s="720">
        <v>11635.62</v>
      </c>
      <c r="Q107" s="720">
        <v>0</v>
      </c>
      <c r="R107" s="720">
        <v>0</v>
      </c>
      <c r="S107" s="720">
        <v>0</v>
      </c>
      <c r="T107" s="720">
        <v>1640</v>
      </c>
      <c r="U107" s="720">
        <v>15000</v>
      </c>
      <c r="V107" s="720">
        <v>0</v>
      </c>
      <c r="W107" s="720">
        <v>0</v>
      </c>
      <c r="X107" s="720">
        <v>0</v>
      </c>
      <c r="Y107" s="720">
        <v>852422.1</v>
      </c>
      <c r="Z107" s="720">
        <v>326144.79000000027</v>
      </c>
      <c r="AA107" s="720">
        <v>0</v>
      </c>
      <c r="AB107" s="720">
        <v>181092.99000000002</v>
      </c>
      <c r="AC107" s="720">
        <v>0</v>
      </c>
      <c r="AD107" s="720">
        <v>30457.62</v>
      </c>
      <c r="AE107" s="720">
        <v>0</v>
      </c>
      <c r="AF107" s="720">
        <v>0</v>
      </c>
      <c r="AG107" s="720">
        <v>78.040000000003602</v>
      </c>
      <c r="AH107" s="720">
        <v>199.5</v>
      </c>
      <c r="AI107" s="720">
        <v>0</v>
      </c>
      <c r="AJ107" s="720">
        <v>0</v>
      </c>
      <c r="AK107" s="720">
        <v>35649.279999999999</v>
      </c>
      <c r="AL107" s="720">
        <v>2225</v>
      </c>
      <c r="AM107" s="720">
        <v>1485.35</v>
      </c>
      <c r="AN107" s="720">
        <v>2304.84</v>
      </c>
      <c r="AO107" s="720">
        <v>9525.7099999999991</v>
      </c>
      <c r="AP107" s="720">
        <v>0</v>
      </c>
      <c r="AQ107" s="720">
        <v>0</v>
      </c>
      <c r="AR107" s="720">
        <v>70369.600000000006</v>
      </c>
      <c r="AS107" s="720">
        <v>15</v>
      </c>
      <c r="AT107" s="720">
        <v>0</v>
      </c>
      <c r="AU107" s="720">
        <v>3193.119999999999</v>
      </c>
      <c r="AV107" s="720">
        <v>3291.75</v>
      </c>
      <c r="AW107" s="720">
        <v>0</v>
      </c>
      <c r="AX107" s="720">
        <v>6516.75</v>
      </c>
      <c r="AY107" s="720">
        <v>1555</v>
      </c>
      <c r="AZ107" s="720">
        <v>0</v>
      </c>
      <c r="BA107" s="720">
        <v>20731.979999999996</v>
      </c>
      <c r="BB107" s="720">
        <v>0</v>
      </c>
      <c r="BC107" s="720">
        <v>0</v>
      </c>
      <c r="BD107" s="720">
        <v>0</v>
      </c>
      <c r="BE107" s="720">
        <v>694836.32000000018</v>
      </c>
      <c r="BF107" s="720">
        <v>338021.99999999994</v>
      </c>
      <c r="BG107" s="720">
        <v>157585.7799999998</v>
      </c>
      <c r="BH107" s="720">
        <v>495607.77999999974</v>
      </c>
      <c r="BI107" s="720">
        <v>4945</v>
      </c>
      <c r="BJ107" s="720">
        <v>0</v>
      </c>
      <c r="BK107" s="720">
        <v>0</v>
      </c>
      <c r="BL107" s="720">
        <v>4945</v>
      </c>
      <c r="BM107" s="720">
        <v>0</v>
      </c>
      <c r="BN107" s="720">
        <v>0</v>
      </c>
      <c r="BO107" s="720">
        <v>0</v>
      </c>
      <c r="BP107" s="720">
        <v>0</v>
      </c>
      <c r="BQ107" s="720">
        <v>0</v>
      </c>
      <c r="BR107" s="720">
        <v>40513.949999999997</v>
      </c>
      <c r="BS107" s="720">
        <v>4945</v>
      </c>
      <c r="BT107" s="720">
        <v>45458.95</v>
      </c>
      <c r="BU107" s="720">
        <v>0</v>
      </c>
      <c r="BV107" s="720">
        <v>0</v>
      </c>
      <c r="BW107" s="720">
        <v>0</v>
      </c>
      <c r="BX107" s="720">
        <v>0</v>
      </c>
      <c r="BY107" s="720">
        <v>0</v>
      </c>
      <c r="BZ107" s="720">
        <v>0</v>
      </c>
      <c r="CA107" s="720">
        <v>0</v>
      </c>
      <c r="CB107" s="720">
        <v>0</v>
      </c>
      <c r="CC107" s="720">
        <v>0</v>
      </c>
      <c r="CD107" s="720">
        <v>495607.77999999974</v>
      </c>
      <c r="CE107" s="720">
        <v>0</v>
      </c>
      <c r="CF107" s="720">
        <v>45458.95</v>
      </c>
      <c r="CG107" s="720">
        <v>0</v>
      </c>
      <c r="CH107" s="720">
        <v>0</v>
      </c>
      <c r="CI107" s="720">
        <f t="shared" si="1"/>
        <v>541066.72999999975</v>
      </c>
      <c r="CJ107" s="720">
        <v>10368</v>
      </c>
      <c r="CK107" s="720">
        <v>0</v>
      </c>
      <c r="CL107" s="720">
        <v>0</v>
      </c>
      <c r="CM107" s="720">
        <v>10368</v>
      </c>
      <c r="CN107" s="720">
        <v>0</v>
      </c>
      <c r="CO107" s="720">
        <v>0</v>
      </c>
      <c r="CP107" s="720">
        <v>4191.83</v>
      </c>
      <c r="CQ107" s="720">
        <v>0</v>
      </c>
      <c r="CR107" s="720">
        <v>522472</v>
      </c>
      <c r="CS107" s="720">
        <v>537031.82999999996</v>
      </c>
      <c r="CT107" s="720">
        <v>0</v>
      </c>
      <c r="CU107" s="720">
        <v>0</v>
      </c>
      <c r="CV107" s="720">
        <v>0</v>
      </c>
      <c r="CW107" s="720">
        <v>0</v>
      </c>
      <c r="CX107" s="720"/>
      <c r="CY107" s="720"/>
      <c r="CZ107" s="720"/>
      <c r="DA107" s="720">
        <v>0</v>
      </c>
      <c r="DB107" s="720">
        <v>0</v>
      </c>
      <c r="DC107" s="720">
        <v>0</v>
      </c>
      <c r="DD107" s="720">
        <v>10405.620000000001</v>
      </c>
      <c r="DE107" s="720">
        <v>0</v>
      </c>
      <c r="DF107" s="720">
        <v>0</v>
      </c>
      <c r="DG107" s="720">
        <v>0</v>
      </c>
      <c r="DH107" s="720">
        <v>-6370.25</v>
      </c>
      <c r="DI107" s="720">
        <v>0</v>
      </c>
      <c r="DJ107" s="720">
        <v>0</v>
      </c>
      <c r="DK107" s="720">
        <v>4035.3700000000008</v>
      </c>
      <c r="DL107" s="720">
        <v>0</v>
      </c>
      <c r="DM107" s="720">
        <v>0</v>
      </c>
      <c r="DN107" s="720">
        <v>0</v>
      </c>
      <c r="DO107" s="720">
        <v>0</v>
      </c>
      <c r="DP107" s="720">
        <v>0</v>
      </c>
      <c r="DQ107" s="721">
        <v>-0.46999999997206032</v>
      </c>
      <c r="DR107" s="722">
        <v>537773.44000000029</v>
      </c>
      <c r="DS107" s="723">
        <v>157062.87999999989</v>
      </c>
      <c r="DT107" s="722">
        <v>1555</v>
      </c>
      <c r="DU107" s="722">
        <v>13275.62</v>
      </c>
      <c r="DV107" s="722">
        <v>15000</v>
      </c>
      <c r="DW107" s="722">
        <v>0</v>
      </c>
    </row>
    <row r="108" spans="1:127" s="104" customFormat="1">
      <c r="A108" s="717">
        <v>2133</v>
      </c>
      <c r="B108" s="718" t="s">
        <v>396</v>
      </c>
      <c r="C108" s="717">
        <v>2133</v>
      </c>
      <c r="D108" s="719" t="s">
        <v>6470</v>
      </c>
      <c r="E108" s="719" t="s">
        <v>341</v>
      </c>
      <c r="F108" s="719" t="s">
        <v>6</v>
      </c>
      <c r="G108" s="719" t="s">
        <v>921</v>
      </c>
      <c r="H108" s="720">
        <v>2648134.11</v>
      </c>
      <c r="I108" s="720">
        <v>0</v>
      </c>
      <c r="J108" s="720">
        <v>110590.78</v>
      </c>
      <c r="K108" s="720">
        <v>0</v>
      </c>
      <c r="L108" s="720">
        <v>279170</v>
      </c>
      <c r="M108" s="720">
        <v>3742.08</v>
      </c>
      <c r="N108" s="720">
        <v>0</v>
      </c>
      <c r="O108" s="720">
        <v>0</v>
      </c>
      <c r="P108" s="720">
        <v>40900.67</v>
      </c>
      <c r="Q108" s="720">
        <v>21843.05</v>
      </c>
      <c r="R108" s="720">
        <v>0</v>
      </c>
      <c r="S108" s="720">
        <v>0</v>
      </c>
      <c r="T108" s="720">
        <v>14479</v>
      </c>
      <c r="U108" s="720">
        <v>0</v>
      </c>
      <c r="V108" s="720">
        <v>0</v>
      </c>
      <c r="W108" s="720">
        <v>396.88</v>
      </c>
      <c r="X108" s="720">
        <v>78004</v>
      </c>
      <c r="Y108" s="720">
        <v>3197260.5699999994</v>
      </c>
      <c r="Z108" s="720">
        <v>1113989.3400000001</v>
      </c>
      <c r="AA108" s="720">
        <v>22105.91</v>
      </c>
      <c r="AB108" s="720">
        <v>558546.55999999994</v>
      </c>
      <c r="AC108" s="720">
        <v>0</v>
      </c>
      <c r="AD108" s="720">
        <v>138905.38</v>
      </c>
      <c r="AE108" s="720">
        <v>81977.489999999991</v>
      </c>
      <c r="AF108" s="720">
        <v>103724.63</v>
      </c>
      <c r="AG108" s="720">
        <v>6321.23</v>
      </c>
      <c r="AH108" s="720">
        <v>4865</v>
      </c>
      <c r="AI108" s="720">
        <v>0</v>
      </c>
      <c r="AJ108" s="720">
        <v>0</v>
      </c>
      <c r="AK108" s="720">
        <v>70774.8</v>
      </c>
      <c r="AL108" s="720">
        <v>0</v>
      </c>
      <c r="AM108" s="720">
        <v>0</v>
      </c>
      <c r="AN108" s="720">
        <v>12657.8</v>
      </c>
      <c r="AO108" s="720">
        <v>65861.64</v>
      </c>
      <c r="AP108" s="720">
        <v>46374.720000000001</v>
      </c>
      <c r="AQ108" s="720">
        <v>13257.369999999999</v>
      </c>
      <c r="AR108" s="720">
        <v>99917.39</v>
      </c>
      <c r="AS108" s="720">
        <v>55481.939999999995</v>
      </c>
      <c r="AT108" s="720">
        <v>0</v>
      </c>
      <c r="AU108" s="720">
        <v>26424.010000000002</v>
      </c>
      <c r="AV108" s="720">
        <v>9471</v>
      </c>
      <c r="AW108" s="720">
        <v>13042.869999999999</v>
      </c>
      <c r="AX108" s="720">
        <v>60833.86</v>
      </c>
      <c r="AY108" s="720">
        <v>207101.17</v>
      </c>
      <c r="AZ108" s="720">
        <v>10479.26</v>
      </c>
      <c r="BA108" s="720">
        <v>81264.689999999988</v>
      </c>
      <c r="BB108" s="720">
        <v>427773</v>
      </c>
      <c r="BC108" s="720">
        <v>0</v>
      </c>
      <c r="BD108" s="720">
        <v>0</v>
      </c>
      <c r="BE108" s="720">
        <v>3231151.0599999996</v>
      </c>
      <c r="BF108" s="720">
        <v>385719.86999999994</v>
      </c>
      <c r="BG108" s="720">
        <v>-33890.490000000224</v>
      </c>
      <c r="BH108" s="720">
        <v>351829.37999999971</v>
      </c>
      <c r="BI108" s="720">
        <v>8702.5</v>
      </c>
      <c r="BJ108" s="720">
        <v>0</v>
      </c>
      <c r="BK108" s="720">
        <v>0</v>
      </c>
      <c r="BL108" s="720">
        <v>8702.5</v>
      </c>
      <c r="BM108" s="720">
        <v>0</v>
      </c>
      <c r="BN108" s="720">
        <v>0</v>
      </c>
      <c r="BO108" s="720">
        <v>0</v>
      </c>
      <c r="BP108" s="720">
        <v>0</v>
      </c>
      <c r="BQ108" s="720">
        <v>0</v>
      </c>
      <c r="BR108" s="720">
        <v>32161.299999999996</v>
      </c>
      <c r="BS108" s="720">
        <v>8702.5</v>
      </c>
      <c r="BT108" s="720">
        <v>40863.799999999996</v>
      </c>
      <c r="BU108" s="720">
        <v>0</v>
      </c>
      <c r="BV108" s="720">
        <v>0</v>
      </c>
      <c r="BW108" s="720">
        <v>0</v>
      </c>
      <c r="BX108" s="720">
        <v>0</v>
      </c>
      <c r="BY108" s="720">
        <v>0</v>
      </c>
      <c r="BZ108" s="720">
        <v>0</v>
      </c>
      <c r="CA108" s="720">
        <v>0</v>
      </c>
      <c r="CB108" s="720">
        <v>0</v>
      </c>
      <c r="CC108" s="720">
        <v>0</v>
      </c>
      <c r="CD108" s="720">
        <v>351829.37999999971</v>
      </c>
      <c r="CE108" s="720">
        <v>0</v>
      </c>
      <c r="CF108" s="720">
        <v>40863.799999999996</v>
      </c>
      <c r="CG108" s="720">
        <v>0</v>
      </c>
      <c r="CH108" s="720">
        <v>0</v>
      </c>
      <c r="CI108" s="720">
        <f t="shared" si="1"/>
        <v>392693.1799999997</v>
      </c>
      <c r="CJ108" s="720" t="s">
        <v>6474</v>
      </c>
      <c r="CK108" s="720" t="s">
        <v>6475</v>
      </c>
      <c r="CL108" s="720">
        <v>0</v>
      </c>
      <c r="CM108" s="720">
        <v>187692.48</v>
      </c>
      <c r="CN108" s="720">
        <v>0</v>
      </c>
      <c r="CO108" s="720">
        <v>0</v>
      </c>
      <c r="CP108" s="720">
        <v>-5630.46</v>
      </c>
      <c r="CQ108" s="720">
        <v>-6267.9299999999994</v>
      </c>
      <c r="CR108" s="720">
        <v>0</v>
      </c>
      <c r="CS108" s="720">
        <v>175794.09000000003</v>
      </c>
      <c r="CT108" s="720">
        <v>191225.16999999998</v>
      </c>
      <c r="CU108" s="720">
        <v>0</v>
      </c>
      <c r="CV108" s="720">
        <v>0</v>
      </c>
      <c r="CW108" s="720">
        <v>191225.16999999998</v>
      </c>
      <c r="CX108" s="720"/>
      <c r="CY108" s="720"/>
      <c r="CZ108" s="720"/>
      <c r="DA108" s="720">
        <v>0</v>
      </c>
      <c r="DB108" s="720">
        <v>191225.16999999998</v>
      </c>
      <c r="DC108" s="720">
        <v>0</v>
      </c>
      <c r="DD108" s="720">
        <v>0</v>
      </c>
      <c r="DE108" s="720">
        <v>0</v>
      </c>
      <c r="DF108" s="720">
        <v>0</v>
      </c>
      <c r="DG108" s="720">
        <v>-15323.65</v>
      </c>
      <c r="DH108" s="720">
        <v>-130.9</v>
      </c>
      <c r="DI108" s="720">
        <v>0</v>
      </c>
      <c r="DJ108" s="720">
        <v>0</v>
      </c>
      <c r="DK108" s="720">
        <v>-15454.55</v>
      </c>
      <c r="DL108" s="720">
        <v>-33687.75</v>
      </c>
      <c r="DM108" s="720">
        <v>78447</v>
      </c>
      <c r="DN108" s="720">
        <v>-2148.89</v>
      </c>
      <c r="DO108" s="720">
        <v>-1482</v>
      </c>
      <c r="DP108" s="720">
        <v>0</v>
      </c>
      <c r="DQ108" s="721">
        <v>0.10999999998603016</v>
      </c>
      <c r="DR108" s="722">
        <v>2025570.54</v>
      </c>
      <c r="DS108" s="723">
        <v>1205580.5199999996</v>
      </c>
      <c r="DT108" s="722">
        <v>207101.17</v>
      </c>
      <c r="DU108" s="722">
        <v>77222.720000000001</v>
      </c>
      <c r="DV108" s="722">
        <v>0</v>
      </c>
      <c r="DW108" s="722">
        <v>41128.36</v>
      </c>
    </row>
    <row r="109" spans="1:127" s="104" customFormat="1">
      <c r="A109" s="717">
        <v>3322</v>
      </c>
      <c r="B109" s="718" t="s">
        <v>397</v>
      </c>
      <c r="C109" s="717">
        <v>3322</v>
      </c>
      <c r="D109" s="719" t="s">
        <v>6470</v>
      </c>
      <c r="E109" s="719" t="s">
        <v>341</v>
      </c>
      <c r="F109" s="719" t="s">
        <v>6</v>
      </c>
      <c r="G109" s="719" t="s">
        <v>921</v>
      </c>
      <c r="H109" s="720">
        <v>1274646.1200000001</v>
      </c>
      <c r="I109" s="720">
        <v>0</v>
      </c>
      <c r="J109" s="720">
        <v>59817.93</v>
      </c>
      <c r="K109" s="720">
        <v>0</v>
      </c>
      <c r="L109" s="720">
        <v>111700</v>
      </c>
      <c r="M109" s="720">
        <v>771.29</v>
      </c>
      <c r="N109" s="720">
        <v>0</v>
      </c>
      <c r="O109" s="720">
        <v>0</v>
      </c>
      <c r="P109" s="720">
        <v>65523.47</v>
      </c>
      <c r="Q109" s="720">
        <v>7290.91</v>
      </c>
      <c r="R109" s="720">
        <v>0</v>
      </c>
      <c r="S109" s="720">
        <v>0</v>
      </c>
      <c r="T109" s="720">
        <v>10077.870000000001</v>
      </c>
      <c r="U109" s="720">
        <v>0</v>
      </c>
      <c r="V109" s="720">
        <v>0</v>
      </c>
      <c r="W109" s="720">
        <v>4707.5</v>
      </c>
      <c r="X109" s="720">
        <v>43152</v>
      </c>
      <c r="Y109" s="720">
        <v>1577687.09</v>
      </c>
      <c r="Z109" s="720">
        <v>645375.06000000006</v>
      </c>
      <c r="AA109" s="720">
        <v>0</v>
      </c>
      <c r="AB109" s="720">
        <v>294013.34000000003</v>
      </c>
      <c r="AC109" s="720">
        <v>44992.68</v>
      </c>
      <c r="AD109" s="720">
        <v>53910.69</v>
      </c>
      <c r="AE109" s="720">
        <v>0</v>
      </c>
      <c r="AF109" s="720">
        <v>43019.86</v>
      </c>
      <c r="AG109" s="720">
        <v>502.35</v>
      </c>
      <c r="AH109" s="720">
        <v>9093.2000000000007</v>
      </c>
      <c r="AI109" s="720">
        <v>0</v>
      </c>
      <c r="AJ109" s="720">
        <v>0</v>
      </c>
      <c r="AK109" s="720">
        <v>22872.68</v>
      </c>
      <c r="AL109" s="720">
        <v>526.24</v>
      </c>
      <c r="AM109" s="720">
        <v>3969.76</v>
      </c>
      <c r="AN109" s="720">
        <v>9486.15</v>
      </c>
      <c r="AO109" s="720">
        <v>16305.37</v>
      </c>
      <c r="AP109" s="720">
        <v>7944.8</v>
      </c>
      <c r="AQ109" s="720">
        <v>1583.4</v>
      </c>
      <c r="AR109" s="720">
        <v>43652.099999999817</v>
      </c>
      <c r="AS109" s="720">
        <v>12400.57</v>
      </c>
      <c r="AT109" s="720">
        <v>0</v>
      </c>
      <c r="AU109" s="720">
        <v>34050.58</v>
      </c>
      <c r="AV109" s="720">
        <v>10034.75</v>
      </c>
      <c r="AW109" s="720">
        <v>3677.5</v>
      </c>
      <c r="AX109" s="720">
        <v>155890.4</v>
      </c>
      <c r="AY109" s="720">
        <v>60112.94</v>
      </c>
      <c r="AZ109" s="720">
        <v>27487.519999999997</v>
      </c>
      <c r="BA109" s="720">
        <v>40839.300000000003</v>
      </c>
      <c r="BB109" s="720">
        <v>0</v>
      </c>
      <c r="BC109" s="720">
        <v>0</v>
      </c>
      <c r="BD109" s="720">
        <v>0</v>
      </c>
      <c r="BE109" s="720">
        <v>1541741.2400000002</v>
      </c>
      <c r="BF109" s="720">
        <v>28133.239999999845</v>
      </c>
      <c r="BG109" s="720">
        <v>35945.84999999986</v>
      </c>
      <c r="BH109" s="720">
        <v>64079.089999999705</v>
      </c>
      <c r="BI109" s="720">
        <v>0</v>
      </c>
      <c r="BJ109" s="720">
        <v>0</v>
      </c>
      <c r="BK109" s="720">
        <v>0</v>
      </c>
      <c r="BL109" s="720">
        <v>0</v>
      </c>
      <c r="BM109" s="720">
        <v>0</v>
      </c>
      <c r="BN109" s="720">
        <v>0</v>
      </c>
      <c r="BO109" s="720">
        <v>0</v>
      </c>
      <c r="BP109" s="720">
        <v>0</v>
      </c>
      <c r="BQ109" s="720">
        <v>0</v>
      </c>
      <c r="BR109" s="720">
        <v>13482.24</v>
      </c>
      <c r="BS109" s="720">
        <v>0</v>
      </c>
      <c r="BT109" s="720">
        <v>13482.24</v>
      </c>
      <c r="BU109" s="720">
        <v>0</v>
      </c>
      <c r="BV109" s="720">
        <v>0</v>
      </c>
      <c r="BW109" s="720">
        <v>0</v>
      </c>
      <c r="BX109" s="720">
        <v>0</v>
      </c>
      <c r="BY109" s="720">
        <v>0</v>
      </c>
      <c r="BZ109" s="720">
        <v>0</v>
      </c>
      <c r="CA109" s="720">
        <v>0</v>
      </c>
      <c r="CB109" s="720">
        <v>0</v>
      </c>
      <c r="CC109" s="720">
        <v>0</v>
      </c>
      <c r="CD109" s="720">
        <v>64079.089999999705</v>
      </c>
      <c r="CE109" s="720">
        <v>0</v>
      </c>
      <c r="CF109" s="720">
        <v>13482.24</v>
      </c>
      <c r="CG109" s="720">
        <v>0</v>
      </c>
      <c r="CH109" s="720">
        <v>0</v>
      </c>
      <c r="CI109" s="720">
        <f t="shared" si="1"/>
        <v>77561.329999999711</v>
      </c>
      <c r="CJ109" s="720">
        <v>206629.44</v>
      </c>
      <c r="CK109" s="720">
        <v>114781.45</v>
      </c>
      <c r="CL109" s="720">
        <v>997.84</v>
      </c>
      <c r="CM109" s="720">
        <v>92845.83</v>
      </c>
      <c r="CN109" s="720">
        <v>0</v>
      </c>
      <c r="CO109" s="720">
        <v>0</v>
      </c>
      <c r="CP109" s="720">
        <v>1640.23</v>
      </c>
      <c r="CQ109" s="720">
        <v>0</v>
      </c>
      <c r="CR109" s="720">
        <v>10646.51</v>
      </c>
      <c r="CS109" s="720">
        <v>105132.56999999999</v>
      </c>
      <c r="CT109" s="720">
        <v>0</v>
      </c>
      <c r="CU109" s="720">
        <v>0</v>
      </c>
      <c r="CV109" s="720">
        <v>0</v>
      </c>
      <c r="CW109" s="720">
        <v>0</v>
      </c>
      <c r="CX109" s="720"/>
      <c r="CY109" s="720"/>
      <c r="CZ109" s="720"/>
      <c r="DA109" s="720">
        <v>0</v>
      </c>
      <c r="DB109" s="720">
        <v>0</v>
      </c>
      <c r="DC109" s="720">
        <v>0</v>
      </c>
      <c r="DD109" s="720">
        <v>0</v>
      </c>
      <c r="DE109" s="720">
        <v>0</v>
      </c>
      <c r="DF109" s="720">
        <v>0</v>
      </c>
      <c r="DG109" s="720">
        <v>0</v>
      </c>
      <c r="DH109" s="720">
        <v>-27571.24</v>
      </c>
      <c r="DI109" s="720">
        <v>0</v>
      </c>
      <c r="DJ109" s="720">
        <v>0</v>
      </c>
      <c r="DK109" s="720">
        <v>-27571.24</v>
      </c>
      <c r="DL109" s="720">
        <v>0</v>
      </c>
      <c r="DM109" s="720">
        <v>0</v>
      </c>
      <c r="DN109" s="720">
        <v>0</v>
      </c>
      <c r="DO109" s="720">
        <v>0</v>
      </c>
      <c r="DP109" s="720">
        <v>0</v>
      </c>
      <c r="DQ109" s="721">
        <v>0</v>
      </c>
      <c r="DR109" s="722">
        <v>1081813.9800000004</v>
      </c>
      <c r="DS109" s="723">
        <v>459927.25999999978</v>
      </c>
      <c r="DT109" s="722">
        <v>60112.94</v>
      </c>
      <c r="DU109" s="722">
        <v>82892.25</v>
      </c>
      <c r="DV109" s="722">
        <v>0</v>
      </c>
      <c r="DW109" s="722">
        <v>0</v>
      </c>
    </row>
    <row r="110" spans="1:127" s="104" customFormat="1">
      <c r="A110" s="717">
        <v>2406</v>
      </c>
      <c r="B110" s="718" t="s">
        <v>449</v>
      </c>
      <c r="C110" s="717">
        <v>2406</v>
      </c>
      <c r="D110" s="719" t="s">
        <v>6470</v>
      </c>
      <c r="E110" s="719" t="s">
        <v>341</v>
      </c>
      <c r="F110" s="719" t="s">
        <v>6</v>
      </c>
      <c r="G110" s="719" t="s">
        <v>921</v>
      </c>
      <c r="H110" s="720">
        <v>1262089</v>
      </c>
      <c r="I110" s="720">
        <v>0</v>
      </c>
      <c r="J110" s="720">
        <v>72069</v>
      </c>
      <c r="K110" s="720">
        <v>0</v>
      </c>
      <c r="L110" s="720">
        <v>143170</v>
      </c>
      <c r="M110" s="720">
        <v>5657</v>
      </c>
      <c r="N110" s="720">
        <v>0</v>
      </c>
      <c r="O110" s="720">
        <v>0</v>
      </c>
      <c r="P110" s="720">
        <v>6723</v>
      </c>
      <c r="Q110" s="720">
        <v>0</v>
      </c>
      <c r="R110" s="720">
        <v>0</v>
      </c>
      <c r="S110" s="720">
        <v>0</v>
      </c>
      <c r="T110" s="720">
        <v>14878</v>
      </c>
      <c r="U110" s="720">
        <v>76509</v>
      </c>
      <c r="V110" s="720">
        <v>0</v>
      </c>
      <c r="W110" s="720">
        <v>9766</v>
      </c>
      <c r="X110" s="720">
        <v>41802</v>
      </c>
      <c r="Y110" s="720">
        <v>1632663</v>
      </c>
      <c r="Z110" s="720">
        <v>156638.62</v>
      </c>
      <c r="AA110" s="720">
        <v>0</v>
      </c>
      <c r="AB110" s="720">
        <v>59503</v>
      </c>
      <c r="AC110" s="720">
        <v>9331</v>
      </c>
      <c r="AD110" s="720">
        <v>90363</v>
      </c>
      <c r="AE110" s="720">
        <v>0</v>
      </c>
      <c r="AF110" s="720">
        <v>6637</v>
      </c>
      <c r="AG110" s="720">
        <v>0</v>
      </c>
      <c r="AH110" s="720">
        <v>0</v>
      </c>
      <c r="AI110" s="720">
        <v>0</v>
      </c>
      <c r="AJ110" s="720">
        <v>0</v>
      </c>
      <c r="AK110" s="720">
        <v>34768</v>
      </c>
      <c r="AL110" s="720">
        <v>3710</v>
      </c>
      <c r="AM110" s="720">
        <v>10433</v>
      </c>
      <c r="AN110" s="720">
        <v>2728</v>
      </c>
      <c r="AO110" s="720">
        <v>13017</v>
      </c>
      <c r="AP110" s="720">
        <v>12359</v>
      </c>
      <c r="AQ110" s="720">
        <v>11945</v>
      </c>
      <c r="AR110" s="720">
        <v>21395</v>
      </c>
      <c r="AS110" s="720">
        <v>0</v>
      </c>
      <c r="AT110" s="720">
        <v>0</v>
      </c>
      <c r="AU110" s="720">
        <v>0</v>
      </c>
      <c r="AV110" s="720">
        <v>5140</v>
      </c>
      <c r="AW110" s="720">
        <v>15418</v>
      </c>
      <c r="AX110" s="720">
        <v>52134</v>
      </c>
      <c r="AY110" s="720">
        <v>1534</v>
      </c>
      <c r="AZ110" s="720">
        <v>5114</v>
      </c>
      <c r="BA110" s="720">
        <v>1147257</v>
      </c>
      <c r="BB110" s="720">
        <v>0</v>
      </c>
      <c r="BC110" s="720">
        <v>0</v>
      </c>
      <c r="BD110" s="720">
        <v>0</v>
      </c>
      <c r="BE110" s="720">
        <v>1659425.62</v>
      </c>
      <c r="BF110" s="720">
        <v>219348</v>
      </c>
      <c r="BG110" s="720">
        <v>-26762.620000000112</v>
      </c>
      <c r="BH110" s="720">
        <v>192585.37999999989</v>
      </c>
      <c r="BI110" s="720">
        <v>6318</v>
      </c>
      <c r="BJ110" s="720">
        <v>0</v>
      </c>
      <c r="BK110" s="720">
        <v>0</v>
      </c>
      <c r="BL110" s="720">
        <v>6318</v>
      </c>
      <c r="BM110" s="720">
        <v>0</v>
      </c>
      <c r="BN110" s="720">
        <v>0</v>
      </c>
      <c r="BO110" s="720">
        <v>60346</v>
      </c>
      <c r="BP110" s="720">
        <v>0</v>
      </c>
      <c r="BQ110" s="720">
        <v>60346</v>
      </c>
      <c r="BR110" s="720">
        <v>62246</v>
      </c>
      <c r="BS110" s="720">
        <v>-54029</v>
      </c>
      <c r="BT110" s="720">
        <v>8217</v>
      </c>
      <c r="BU110" s="720">
        <v>0</v>
      </c>
      <c r="BV110" s="720">
        <v>0</v>
      </c>
      <c r="BW110" s="720">
        <v>0</v>
      </c>
      <c r="BX110" s="720">
        <v>0</v>
      </c>
      <c r="BY110" s="720">
        <v>0</v>
      </c>
      <c r="BZ110" s="720">
        <v>0</v>
      </c>
      <c r="CA110" s="720">
        <v>0</v>
      </c>
      <c r="CB110" s="720">
        <v>0</v>
      </c>
      <c r="CC110" s="720">
        <v>0</v>
      </c>
      <c r="CD110" s="720">
        <v>192585.37999999989</v>
      </c>
      <c r="CE110" s="720">
        <v>0</v>
      </c>
      <c r="CF110" s="720">
        <v>8217</v>
      </c>
      <c r="CG110" s="720">
        <v>0</v>
      </c>
      <c r="CH110" s="720">
        <v>0</v>
      </c>
      <c r="CI110" s="720">
        <f t="shared" si="1"/>
        <v>200802.37999999989</v>
      </c>
      <c r="CJ110" s="720">
        <v>288817</v>
      </c>
      <c r="CK110" s="720">
        <v>0</v>
      </c>
      <c r="CL110" s="720">
        <v>20000</v>
      </c>
      <c r="CM110" s="720">
        <v>308817</v>
      </c>
      <c r="CN110" s="720">
        <v>0</v>
      </c>
      <c r="CO110" s="720">
        <v>0</v>
      </c>
      <c r="CP110" s="720">
        <v>1644</v>
      </c>
      <c r="CQ110" s="720">
        <v>11155</v>
      </c>
      <c r="CR110" s="720">
        <v>-76885</v>
      </c>
      <c r="CS110" s="720">
        <v>244731</v>
      </c>
      <c r="CT110" s="720">
        <v>0</v>
      </c>
      <c r="CU110" s="720">
        <v>0</v>
      </c>
      <c r="CV110" s="720">
        <v>0</v>
      </c>
      <c r="CW110" s="720">
        <v>0</v>
      </c>
      <c r="CX110" s="720"/>
      <c r="CY110" s="720"/>
      <c r="CZ110" s="720"/>
      <c r="DA110" s="720">
        <v>0</v>
      </c>
      <c r="DB110" s="720">
        <v>0</v>
      </c>
      <c r="DC110" s="720">
        <v>0</v>
      </c>
      <c r="DD110" s="720">
        <v>6353</v>
      </c>
      <c r="DE110" s="720">
        <v>0</v>
      </c>
      <c r="DF110" s="720">
        <v>0</v>
      </c>
      <c r="DG110" s="720">
        <v>0</v>
      </c>
      <c r="DH110" s="720">
        <v>-28852.620000000003</v>
      </c>
      <c r="DI110" s="720">
        <v>0</v>
      </c>
      <c r="DJ110" s="720">
        <v>0</v>
      </c>
      <c r="DK110" s="720">
        <v>-22499.620000000003</v>
      </c>
      <c r="DL110" s="720">
        <v>0</v>
      </c>
      <c r="DM110" s="720">
        <v>0</v>
      </c>
      <c r="DN110" s="720">
        <v>0</v>
      </c>
      <c r="DO110" s="720">
        <v>0</v>
      </c>
      <c r="DP110" s="720">
        <v>-21428</v>
      </c>
      <c r="DQ110" s="721">
        <v>0</v>
      </c>
      <c r="DR110" s="722">
        <v>322472.62</v>
      </c>
      <c r="DS110" s="723">
        <v>1336953</v>
      </c>
      <c r="DT110" s="722">
        <v>1534</v>
      </c>
      <c r="DU110" s="722">
        <v>21601</v>
      </c>
      <c r="DV110" s="722">
        <v>76509</v>
      </c>
      <c r="DW110" s="722">
        <v>-21428</v>
      </c>
    </row>
    <row r="111" spans="1:127" s="104" customFormat="1">
      <c r="A111" s="717">
        <v>2416</v>
      </c>
      <c r="B111" s="718" t="s">
        <v>398</v>
      </c>
      <c r="C111" s="717">
        <v>2416</v>
      </c>
      <c r="D111" s="719" t="s">
        <v>6470</v>
      </c>
      <c r="E111" s="719" t="s">
        <v>341</v>
      </c>
      <c r="F111" s="719" t="s">
        <v>6</v>
      </c>
      <c r="G111" s="719" t="s">
        <v>921</v>
      </c>
      <c r="H111" s="720">
        <v>2045053</v>
      </c>
      <c r="I111" s="720">
        <v>0</v>
      </c>
      <c r="J111" s="720">
        <v>75526</v>
      </c>
      <c r="K111" s="720">
        <v>0</v>
      </c>
      <c r="L111" s="720">
        <v>63510</v>
      </c>
      <c r="M111" s="720">
        <v>1086</v>
      </c>
      <c r="N111" s="720">
        <v>0</v>
      </c>
      <c r="O111" s="720">
        <v>13060</v>
      </c>
      <c r="P111" s="720">
        <v>177344</v>
      </c>
      <c r="Q111" s="720">
        <v>80172</v>
      </c>
      <c r="R111" s="720">
        <v>0</v>
      </c>
      <c r="S111" s="720">
        <v>0</v>
      </c>
      <c r="T111" s="720">
        <v>53271</v>
      </c>
      <c r="U111" s="720">
        <v>32392</v>
      </c>
      <c r="V111" s="720">
        <v>0</v>
      </c>
      <c r="W111" s="720">
        <v>4408</v>
      </c>
      <c r="X111" s="720">
        <v>100472</v>
      </c>
      <c r="Y111" s="720">
        <v>2646294</v>
      </c>
      <c r="Z111" s="720">
        <v>1157725.0900000001</v>
      </c>
      <c r="AA111" s="720">
        <v>95323</v>
      </c>
      <c r="AB111" s="720">
        <v>343800</v>
      </c>
      <c r="AC111" s="720">
        <v>34740</v>
      </c>
      <c r="AD111" s="720">
        <v>142053</v>
      </c>
      <c r="AE111" s="720">
        <v>0</v>
      </c>
      <c r="AF111" s="720">
        <v>170682</v>
      </c>
      <c r="AG111" s="720">
        <v>1543</v>
      </c>
      <c r="AH111" s="720">
        <v>0</v>
      </c>
      <c r="AI111" s="720">
        <v>0</v>
      </c>
      <c r="AJ111" s="720">
        <v>0</v>
      </c>
      <c r="AK111" s="720">
        <v>20173</v>
      </c>
      <c r="AL111" s="720">
        <v>20135</v>
      </c>
      <c r="AM111" s="720">
        <v>36446</v>
      </c>
      <c r="AN111" s="720">
        <v>3651</v>
      </c>
      <c r="AO111" s="720">
        <v>48053</v>
      </c>
      <c r="AP111" s="720">
        <v>32595</v>
      </c>
      <c r="AQ111" s="720">
        <v>20905</v>
      </c>
      <c r="AR111" s="720">
        <v>54930</v>
      </c>
      <c r="AS111" s="720">
        <v>13379</v>
      </c>
      <c r="AT111" s="720">
        <v>0</v>
      </c>
      <c r="AU111" s="720">
        <v>-1479</v>
      </c>
      <c r="AV111" s="720">
        <v>10375</v>
      </c>
      <c r="AW111" s="720">
        <v>1296</v>
      </c>
      <c r="AX111" s="720">
        <v>19431</v>
      </c>
      <c r="AY111" s="720">
        <v>89026</v>
      </c>
      <c r="AZ111" s="720">
        <v>12937</v>
      </c>
      <c r="BA111" s="720">
        <v>303125</v>
      </c>
      <c r="BB111" s="720">
        <v>0</v>
      </c>
      <c r="BC111" s="720">
        <v>0</v>
      </c>
      <c r="BD111" s="720">
        <v>0</v>
      </c>
      <c r="BE111" s="720">
        <v>2630843.09</v>
      </c>
      <c r="BF111" s="720">
        <v>42262</v>
      </c>
      <c r="BG111" s="720">
        <v>15450.910000000149</v>
      </c>
      <c r="BH111" s="720">
        <v>57712.910000000149</v>
      </c>
      <c r="BI111" s="720">
        <v>13899</v>
      </c>
      <c r="BJ111" s="720">
        <v>0</v>
      </c>
      <c r="BK111" s="720">
        <v>0</v>
      </c>
      <c r="BL111" s="720">
        <v>13899</v>
      </c>
      <c r="BM111" s="720">
        <v>0</v>
      </c>
      <c r="BN111" s="720">
        <v>0</v>
      </c>
      <c r="BO111" s="720">
        <v>0</v>
      </c>
      <c r="BP111" s="720">
        <v>0</v>
      </c>
      <c r="BQ111" s="720">
        <v>0</v>
      </c>
      <c r="BR111" s="720">
        <v>5759</v>
      </c>
      <c r="BS111" s="720">
        <v>13899</v>
      </c>
      <c r="BT111" s="720">
        <v>19658</v>
      </c>
      <c r="BU111" s="720">
        <v>0</v>
      </c>
      <c r="BV111" s="720">
        <v>0</v>
      </c>
      <c r="BW111" s="720">
        <v>0</v>
      </c>
      <c r="BX111" s="720">
        <v>0</v>
      </c>
      <c r="BY111" s="720">
        <v>0</v>
      </c>
      <c r="BZ111" s="720">
        <v>0</v>
      </c>
      <c r="CA111" s="720">
        <v>0</v>
      </c>
      <c r="CB111" s="720">
        <v>0</v>
      </c>
      <c r="CC111" s="720">
        <v>0</v>
      </c>
      <c r="CD111" s="720">
        <v>57712.910000000149</v>
      </c>
      <c r="CE111" s="720">
        <v>0</v>
      </c>
      <c r="CF111" s="720">
        <v>19658</v>
      </c>
      <c r="CG111" s="720">
        <v>0</v>
      </c>
      <c r="CH111" s="720">
        <v>0</v>
      </c>
      <c r="CI111" s="720">
        <f t="shared" si="1"/>
        <v>77370.910000000149</v>
      </c>
      <c r="CJ111" s="720">
        <v>163958</v>
      </c>
      <c r="CK111" s="720">
        <v>1078</v>
      </c>
      <c r="CL111" s="720">
        <v>312</v>
      </c>
      <c r="CM111" s="720">
        <v>163192</v>
      </c>
      <c r="CN111" s="720">
        <v>0</v>
      </c>
      <c r="CO111" s="720">
        <v>0</v>
      </c>
      <c r="CP111" s="720">
        <v>11013</v>
      </c>
      <c r="CQ111" s="720">
        <v>0</v>
      </c>
      <c r="CR111" s="720">
        <v>-35140</v>
      </c>
      <c r="CS111" s="720">
        <v>139065</v>
      </c>
      <c r="CT111" s="720">
        <v>50769</v>
      </c>
      <c r="CU111" s="720">
        <v>0</v>
      </c>
      <c r="CV111" s="720">
        <v>0</v>
      </c>
      <c r="CW111" s="720">
        <v>50769</v>
      </c>
      <c r="CX111" s="720"/>
      <c r="CY111" s="720"/>
      <c r="CZ111" s="720"/>
      <c r="DA111" s="720">
        <v>0</v>
      </c>
      <c r="DB111" s="720">
        <v>50769</v>
      </c>
      <c r="DC111" s="720">
        <v>0</v>
      </c>
      <c r="DD111" s="720">
        <v>34</v>
      </c>
      <c r="DE111" s="720">
        <v>0</v>
      </c>
      <c r="DF111" s="720">
        <v>0</v>
      </c>
      <c r="DG111" s="720">
        <v>-100522</v>
      </c>
      <c r="DH111" s="720">
        <v>-22824.09</v>
      </c>
      <c r="DI111" s="720">
        <v>0</v>
      </c>
      <c r="DJ111" s="720">
        <v>0</v>
      </c>
      <c r="DK111" s="720">
        <v>-123312.09</v>
      </c>
      <c r="DL111" s="720">
        <v>0</v>
      </c>
      <c r="DM111" s="720">
        <v>11013</v>
      </c>
      <c r="DN111" s="720">
        <v>0</v>
      </c>
      <c r="DO111" s="720">
        <v>0</v>
      </c>
      <c r="DP111" s="720">
        <v>-165</v>
      </c>
      <c r="DQ111" s="721">
        <v>-0.1</v>
      </c>
      <c r="DR111" s="722">
        <v>1945866.09</v>
      </c>
      <c r="DS111" s="723">
        <v>684976.99999999977</v>
      </c>
      <c r="DT111" s="722">
        <v>89026</v>
      </c>
      <c r="DU111" s="722">
        <v>323847</v>
      </c>
      <c r="DV111" s="722">
        <v>32392</v>
      </c>
      <c r="DW111" s="722">
        <v>10848</v>
      </c>
    </row>
    <row r="112" spans="1:127" s="104" customFormat="1">
      <c r="A112" s="717">
        <v>3003</v>
      </c>
      <c r="B112" s="718" t="s">
        <v>524</v>
      </c>
      <c r="C112" s="717">
        <v>3003</v>
      </c>
      <c r="D112" s="719" t="s">
        <v>6470</v>
      </c>
      <c r="E112" s="719" t="s">
        <v>341</v>
      </c>
      <c r="F112" s="719" t="s">
        <v>6</v>
      </c>
      <c r="G112" s="719" t="s">
        <v>921</v>
      </c>
      <c r="H112" s="720">
        <v>1104745.93</v>
      </c>
      <c r="I112" s="720">
        <v>0</v>
      </c>
      <c r="J112" s="720">
        <v>50307.040000000001</v>
      </c>
      <c r="K112" s="720">
        <v>0</v>
      </c>
      <c r="L112" s="720">
        <v>49100</v>
      </c>
      <c r="M112" s="720">
        <v>3171.29</v>
      </c>
      <c r="N112" s="720">
        <v>0</v>
      </c>
      <c r="O112" s="720">
        <v>0</v>
      </c>
      <c r="P112" s="720">
        <v>102667.04000000002</v>
      </c>
      <c r="Q112" s="720">
        <v>22815.33</v>
      </c>
      <c r="R112" s="720">
        <v>0</v>
      </c>
      <c r="S112" s="720">
        <v>0</v>
      </c>
      <c r="T112" s="720">
        <v>171401.15</v>
      </c>
      <c r="U112" s="720">
        <v>34.64</v>
      </c>
      <c r="V112" s="720">
        <v>0</v>
      </c>
      <c r="W112" s="720">
        <v>864.8</v>
      </c>
      <c r="X112" s="720">
        <v>52059</v>
      </c>
      <c r="Y112" s="720">
        <v>1557166.22</v>
      </c>
      <c r="Z112" s="720">
        <v>488546.74000000011</v>
      </c>
      <c r="AA112" s="720">
        <v>1055.4000000000001</v>
      </c>
      <c r="AB112" s="720">
        <v>427.32999999999993</v>
      </c>
      <c r="AC112" s="720">
        <v>202150.0899999995</v>
      </c>
      <c r="AD112" s="720">
        <v>85.960000000000008</v>
      </c>
      <c r="AE112" s="720">
        <v>0</v>
      </c>
      <c r="AF112" s="720">
        <v>230875.38000000009</v>
      </c>
      <c r="AG112" s="720">
        <v>7247.33</v>
      </c>
      <c r="AH112" s="720">
        <v>6777</v>
      </c>
      <c r="AI112" s="720">
        <v>0</v>
      </c>
      <c r="AJ112" s="720">
        <v>0</v>
      </c>
      <c r="AK112" s="720">
        <v>48491.680000000008</v>
      </c>
      <c r="AL112" s="720">
        <v>1166.6500000000001</v>
      </c>
      <c r="AM112" s="720">
        <v>1246.9199999999998</v>
      </c>
      <c r="AN112" s="720">
        <v>1086.0700000000002</v>
      </c>
      <c r="AO112" s="720">
        <v>42993.8</v>
      </c>
      <c r="AP112" s="720">
        <v>49289.7</v>
      </c>
      <c r="AQ112" s="720">
        <v>9399.09</v>
      </c>
      <c r="AR112" s="720">
        <v>56691.049999999996</v>
      </c>
      <c r="AS112" s="720">
        <v>18552.929999999997</v>
      </c>
      <c r="AT112" s="720">
        <v>5850</v>
      </c>
      <c r="AU112" s="720">
        <v>9014.0899999999965</v>
      </c>
      <c r="AV112" s="720">
        <v>5139.75</v>
      </c>
      <c r="AW112" s="720">
        <v>1495</v>
      </c>
      <c r="AX112" s="720">
        <v>80170.17</v>
      </c>
      <c r="AY112" s="720">
        <v>110614.05999999998</v>
      </c>
      <c r="AZ112" s="720">
        <v>5239.63</v>
      </c>
      <c r="BA112" s="720">
        <v>264789.1100000001</v>
      </c>
      <c r="BB112" s="720">
        <v>0</v>
      </c>
      <c r="BC112" s="720">
        <v>0</v>
      </c>
      <c r="BD112" s="720">
        <v>0</v>
      </c>
      <c r="BE112" s="720">
        <v>1648394.93</v>
      </c>
      <c r="BF112" s="720">
        <v>86970.719999999841</v>
      </c>
      <c r="BG112" s="720">
        <v>-91228.709999999963</v>
      </c>
      <c r="BH112" s="720">
        <v>-4257.9900000001217</v>
      </c>
      <c r="BI112" s="720">
        <v>0</v>
      </c>
      <c r="BJ112" s="720">
        <v>0</v>
      </c>
      <c r="BK112" s="720">
        <v>0</v>
      </c>
      <c r="BL112" s="720">
        <v>0</v>
      </c>
      <c r="BM112" s="720">
        <v>0</v>
      </c>
      <c r="BN112" s="720">
        <v>0</v>
      </c>
      <c r="BO112" s="720">
        <v>0</v>
      </c>
      <c r="BP112" s="720">
        <v>0</v>
      </c>
      <c r="BQ112" s="720">
        <v>0</v>
      </c>
      <c r="BR112" s="720">
        <v>0</v>
      </c>
      <c r="BS112" s="720">
        <v>0</v>
      </c>
      <c r="BT112" s="720">
        <v>0</v>
      </c>
      <c r="BU112" s="720">
        <v>0</v>
      </c>
      <c r="BV112" s="720">
        <v>0</v>
      </c>
      <c r="BW112" s="720">
        <v>0</v>
      </c>
      <c r="BX112" s="720">
        <v>0</v>
      </c>
      <c r="BY112" s="720">
        <v>0</v>
      </c>
      <c r="BZ112" s="720">
        <v>0</v>
      </c>
      <c r="CA112" s="720">
        <v>0</v>
      </c>
      <c r="CB112" s="720">
        <v>0</v>
      </c>
      <c r="CC112" s="720">
        <v>0</v>
      </c>
      <c r="CD112" s="720">
        <v>-4257.9900000001217</v>
      </c>
      <c r="CE112" s="720">
        <v>0</v>
      </c>
      <c r="CF112" s="720">
        <v>0</v>
      </c>
      <c r="CG112" s="720">
        <v>0</v>
      </c>
      <c r="CH112" s="720">
        <v>0</v>
      </c>
      <c r="CI112" s="720">
        <f t="shared" si="1"/>
        <v>-4257.9900000001217</v>
      </c>
      <c r="CJ112" s="720">
        <v>157299.78</v>
      </c>
      <c r="CK112" s="720">
        <v>0</v>
      </c>
      <c r="CL112" s="720">
        <v>0</v>
      </c>
      <c r="CM112" s="720">
        <v>157299.78</v>
      </c>
      <c r="CN112" s="720">
        <v>0</v>
      </c>
      <c r="CO112" s="720">
        <v>0</v>
      </c>
      <c r="CP112" s="720">
        <v>0</v>
      </c>
      <c r="CQ112" s="720">
        <v>0</v>
      </c>
      <c r="CR112" s="720">
        <v>-118780.5</v>
      </c>
      <c r="CS112" s="720">
        <v>38519.279999999999</v>
      </c>
      <c r="CT112" s="720">
        <v>0</v>
      </c>
      <c r="CU112" s="720">
        <v>0</v>
      </c>
      <c r="CV112" s="720">
        <v>0</v>
      </c>
      <c r="CW112" s="720">
        <v>0</v>
      </c>
      <c r="CX112" s="720"/>
      <c r="CY112" s="720"/>
      <c r="CZ112" s="720"/>
      <c r="DA112" s="720">
        <v>0</v>
      </c>
      <c r="DB112" s="720">
        <v>0</v>
      </c>
      <c r="DC112" s="720">
        <v>0</v>
      </c>
      <c r="DD112" s="720">
        <v>3075.96</v>
      </c>
      <c r="DE112" s="720">
        <v>0</v>
      </c>
      <c r="DF112" s="720">
        <v>0</v>
      </c>
      <c r="DG112" s="720">
        <v>-22133.52</v>
      </c>
      <c r="DH112" s="720">
        <v>-23719.71</v>
      </c>
      <c r="DI112" s="720">
        <v>0</v>
      </c>
      <c r="DJ112" s="720">
        <v>0</v>
      </c>
      <c r="DK112" s="720">
        <v>-42777.270000000004</v>
      </c>
      <c r="DL112" s="720">
        <v>0</v>
      </c>
      <c r="DM112" s="720">
        <v>0</v>
      </c>
      <c r="DN112" s="720">
        <v>0</v>
      </c>
      <c r="DO112" s="720">
        <v>0</v>
      </c>
      <c r="DP112" s="720">
        <v>0</v>
      </c>
      <c r="DQ112" s="721">
        <v>0</v>
      </c>
      <c r="DR112" s="722">
        <v>930388.22999999963</v>
      </c>
      <c r="DS112" s="723">
        <v>718006.7000000003</v>
      </c>
      <c r="DT112" s="722">
        <v>110614.05999999998</v>
      </c>
      <c r="DU112" s="722">
        <v>296883.52</v>
      </c>
      <c r="DV112" s="722">
        <v>34.64</v>
      </c>
      <c r="DW112" s="722">
        <v>0</v>
      </c>
    </row>
    <row r="113" spans="1:127" s="104" customFormat="1">
      <c r="A113" s="717">
        <v>4245</v>
      </c>
      <c r="B113" s="718" t="s">
        <v>399</v>
      </c>
      <c r="C113" s="717">
        <v>4245</v>
      </c>
      <c r="D113" s="719" t="s">
        <v>6470</v>
      </c>
      <c r="E113" s="719" t="s">
        <v>340</v>
      </c>
      <c r="F113" s="719" t="s">
        <v>6</v>
      </c>
      <c r="G113" s="719" t="s">
        <v>921</v>
      </c>
      <c r="H113" s="720">
        <v>10235301.390000001</v>
      </c>
      <c r="I113" s="720">
        <v>1419220.64</v>
      </c>
      <c r="J113" s="720">
        <v>121911.75</v>
      </c>
      <c r="K113" s="720">
        <v>0</v>
      </c>
      <c r="L113" s="720">
        <v>745500</v>
      </c>
      <c r="M113" s="720">
        <v>29655.439999999999</v>
      </c>
      <c r="N113" s="720">
        <v>0</v>
      </c>
      <c r="O113" s="720">
        <v>268600</v>
      </c>
      <c r="P113" s="720">
        <v>180419.29</v>
      </c>
      <c r="Q113" s="720">
        <v>0</v>
      </c>
      <c r="R113" s="720">
        <v>0</v>
      </c>
      <c r="S113" s="720">
        <v>0</v>
      </c>
      <c r="T113" s="720">
        <v>37828</v>
      </c>
      <c r="U113" s="720">
        <v>5068.8</v>
      </c>
      <c r="V113" s="720">
        <v>0</v>
      </c>
      <c r="W113" s="720">
        <v>42168.38</v>
      </c>
      <c r="X113" s="720">
        <v>0</v>
      </c>
      <c r="Y113" s="720">
        <v>13085673.690000001</v>
      </c>
      <c r="Z113" s="720">
        <v>6585382</v>
      </c>
      <c r="AA113" s="720">
        <v>0</v>
      </c>
      <c r="AB113" s="720">
        <v>1849393</v>
      </c>
      <c r="AC113" s="720">
        <v>485022</v>
      </c>
      <c r="AD113" s="720">
        <v>797288</v>
      </c>
      <c r="AE113" s="720">
        <v>0</v>
      </c>
      <c r="AF113" s="720">
        <v>0</v>
      </c>
      <c r="AG113" s="720">
        <v>354784</v>
      </c>
      <c r="AH113" s="720">
        <v>32190</v>
      </c>
      <c r="AI113" s="720">
        <v>0</v>
      </c>
      <c r="AJ113" s="720">
        <v>0</v>
      </c>
      <c r="AK113" s="720">
        <v>1074186.49</v>
      </c>
      <c r="AL113" s="720">
        <v>21378</v>
      </c>
      <c r="AM113" s="720">
        <v>15866</v>
      </c>
      <c r="AN113" s="720">
        <v>26734</v>
      </c>
      <c r="AO113" s="720">
        <v>308908</v>
      </c>
      <c r="AP113" s="720">
        <v>22895.86</v>
      </c>
      <c r="AQ113" s="720">
        <v>94492</v>
      </c>
      <c r="AR113" s="720">
        <v>458069.45</v>
      </c>
      <c r="AS113" s="720">
        <v>140184</v>
      </c>
      <c r="AT113" s="720">
        <v>211018</v>
      </c>
      <c r="AU113" s="720">
        <v>203210.6</v>
      </c>
      <c r="AV113" s="720">
        <v>47732</v>
      </c>
      <c r="AW113" s="720">
        <v>5920</v>
      </c>
      <c r="AX113" s="720">
        <v>281019</v>
      </c>
      <c r="AY113" s="720">
        <v>-18471.64</v>
      </c>
      <c r="AZ113" s="720">
        <v>303199.05</v>
      </c>
      <c r="BA113" s="720">
        <v>85938.1</v>
      </c>
      <c r="BB113" s="720">
        <v>0</v>
      </c>
      <c r="BC113" s="720">
        <v>0</v>
      </c>
      <c r="BD113" s="720">
        <v>0</v>
      </c>
      <c r="BE113" s="720">
        <v>13386337.909999998</v>
      </c>
      <c r="BF113" s="720">
        <v>4271575.1399999997</v>
      </c>
      <c r="BG113" s="720">
        <v>-300664.21999999695</v>
      </c>
      <c r="BH113" s="720">
        <v>3970910.9200000027</v>
      </c>
      <c r="BI113" s="720">
        <v>30091.56</v>
      </c>
      <c r="BJ113" s="720">
        <v>0</v>
      </c>
      <c r="BK113" s="720">
        <v>0</v>
      </c>
      <c r="BL113" s="720">
        <v>30091.56</v>
      </c>
      <c r="BM113" s="720">
        <v>0</v>
      </c>
      <c r="BN113" s="720">
        <v>0</v>
      </c>
      <c r="BO113" s="720">
        <v>0</v>
      </c>
      <c r="BP113" s="720">
        <v>0</v>
      </c>
      <c r="BQ113" s="720">
        <v>0</v>
      </c>
      <c r="BR113" s="720">
        <v>114023.5</v>
      </c>
      <c r="BS113" s="720">
        <v>30091.56</v>
      </c>
      <c r="BT113" s="720">
        <v>144115.06</v>
      </c>
      <c r="BU113" s="720">
        <v>0</v>
      </c>
      <c r="BV113" s="720">
        <v>0</v>
      </c>
      <c r="BW113" s="720">
        <v>0</v>
      </c>
      <c r="BX113" s="720">
        <v>0</v>
      </c>
      <c r="BY113" s="720">
        <v>0</v>
      </c>
      <c r="BZ113" s="720">
        <v>0</v>
      </c>
      <c r="CA113" s="720">
        <v>0</v>
      </c>
      <c r="CB113" s="720">
        <v>0</v>
      </c>
      <c r="CC113" s="720">
        <v>0</v>
      </c>
      <c r="CD113" s="720">
        <v>3970910.9200000027</v>
      </c>
      <c r="CE113" s="720">
        <v>0</v>
      </c>
      <c r="CF113" s="720">
        <v>144115.06</v>
      </c>
      <c r="CG113" s="720">
        <v>0</v>
      </c>
      <c r="CH113" s="720">
        <v>0</v>
      </c>
      <c r="CI113" s="720">
        <f t="shared" si="1"/>
        <v>4115025.9800000028</v>
      </c>
      <c r="CJ113" s="720">
        <v>4250826.3899999997</v>
      </c>
      <c r="CK113" s="720">
        <v>37910</v>
      </c>
      <c r="CL113" s="720">
        <v>77865</v>
      </c>
      <c r="CM113" s="720">
        <v>4290781.3899999997</v>
      </c>
      <c r="CN113" s="720">
        <v>0</v>
      </c>
      <c r="CO113" s="720">
        <v>0</v>
      </c>
      <c r="CP113" s="720">
        <v>102670.49</v>
      </c>
      <c r="CQ113" s="720">
        <v>0</v>
      </c>
      <c r="CR113" s="720">
        <v>-183395.34</v>
      </c>
      <c r="CS113" s="720">
        <v>4210056.54</v>
      </c>
      <c r="CT113" s="720">
        <v>0</v>
      </c>
      <c r="CU113" s="720">
        <v>0</v>
      </c>
      <c r="CV113" s="720">
        <v>0</v>
      </c>
      <c r="CW113" s="720">
        <v>0</v>
      </c>
      <c r="CX113" s="720"/>
      <c r="CY113" s="720"/>
      <c r="CZ113" s="720"/>
      <c r="DA113" s="720">
        <v>0</v>
      </c>
      <c r="DB113" s="720">
        <v>0</v>
      </c>
      <c r="DC113" s="720">
        <v>5068.8</v>
      </c>
      <c r="DD113" s="720">
        <v>4281.29</v>
      </c>
      <c r="DE113" s="720">
        <v>43095.8</v>
      </c>
      <c r="DF113" s="720">
        <v>0</v>
      </c>
      <c r="DG113" s="720">
        <v>-158144.4</v>
      </c>
      <c r="DH113" s="720">
        <v>-2318.9</v>
      </c>
      <c r="DI113" s="720">
        <v>0</v>
      </c>
      <c r="DJ113" s="720">
        <v>0</v>
      </c>
      <c r="DK113" s="720">
        <v>-108017.40999999999</v>
      </c>
      <c r="DL113" s="720">
        <v>12986.85</v>
      </c>
      <c r="DM113" s="720">
        <v>0</v>
      </c>
      <c r="DN113" s="720">
        <v>0</v>
      </c>
      <c r="DO113" s="720">
        <v>0</v>
      </c>
      <c r="DP113" s="720">
        <v>0</v>
      </c>
      <c r="DQ113" s="721">
        <v>0</v>
      </c>
      <c r="DR113" s="722">
        <v>10071869</v>
      </c>
      <c r="DS113" s="723">
        <v>3314468.9099999983</v>
      </c>
      <c r="DT113" s="722">
        <v>-18471.64</v>
      </c>
      <c r="DU113" s="722">
        <v>486847.29000000004</v>
      </c>
      <c r="DV113" s="722">
        <v>5068.8</v>
      </c>
      <c r="DW113" s="722">
        <v>12986.85</v>
      </c>
    </row>
    <row r="114" spans="1:127" s="104" customFormat="1">
      <c r="A114" s="717">
        <v>2457</v>
      </c>
      <c r="B114" s="718" t="s">
        <v>525</v>
      </c>
      <c r="C114" s="717">
        <v>2457</v>
      </c>
      <c r="D114" s="719" t="s">
        <v>6470</v>
      </c>
      <c r="E114" s="719" t="s">
        <v>341</v>
      </c>
      <c r="F114" s="719" t="s">
        <v>6</v>
      </c>
      <c r="G114" s="719" t="s">
        <v>921</v>
      </c>
      <c r="H114" s="720">
        <v>2583930.31</v>
      </c>
      <c r="I114" s="720">
        <v>0</v>
      </c>
      <c r="J114" s="720">
        <v>259737.79</v>
      </c>
      <c r="K114" s="720">
        <v>0</v>
      </c>
      <c r="L114" s="720">
        <v>254880</v>
      </c>
      <c r="M114" s="720">
        <v>856.93</v>
      </c>
      <c r="N114" s="720">
        <v>0</v>
      </c>
      <c r="O114" s="720">
        <v>0</v>
      </c>
      <c r="P114" s="720">
        <v>62863.64</v>
      </c>
      <c r="Q114" s="720">
        <v>35976.78</v>
      </c>
      <c r="R114" s="720">
        <v>1512.95</v>
      </c>
      <c r="S114" s="720">
        <v>0</v>
      </c>
      <c r="T114" s="720">
        <v>6095.4099999999989</v>
      </c>
      <c r="U114" s="720">
        <v>150.84</v>
      </c>
      <c r="V114" s="720">
        <v>0</v>
      </c>
      <c r="W114" s="720">
        <v>9499.23</v>
      </c>
      <c r="X114" s="720">
        <v>74903</v>
      </c>
      <c r="Y114" s="720">
        <v>3290406.8800000004</v>
      </c>
      <c r="Z114" s="720">
        <v>1218842.4699999986</v>
      </c>
      <c r="AA114" s="720">
        <v>-533.91</v>
      </c>
      <c r="AB114" s="720">
        <v>-17835.140000000003</v>
      </c>
      <c r="AC114" s="720">
        <v>536394.76999999979</v>
      </c>
      <c r="AD114" s="720">
        <v>203.57</v>
      </c>
      <c r="AE114" s="720">
        <v>0</v>
      </c>
      <c r="AF114" s="720">
        <v>601576.41999999888</v>
      </c>
      <c r="AG114" s="720">
        <v>30560.389999999974</v>
      </c>
      <c r="AH114" s="720">
        <v>2720.83</v>
      </c>
      <c r="AI114" s="720">
        <v>0</v>
      </c>
      <c r="AJ114" s="720">
        <v>0</v>
      </c>
      <c r="AK114" s="720">
        <v>278908.99</v>
      </c>
      <c r="AL114" s="720">
        <v>0</v>
      </c>
      <c r="AM114" s="720">
        <v>4561.4499999999989</v>
      </c>
      <c r="AN114" s="720">
        <v>-51.480000000000132</v>
      </c>
      <c r="AO114" s="720">
        <v>38107.859999999993</v>
      </c>
      <c r="AP114" s="720">
        <v>31799.81</v>
      </c>
      <c r="AQ114" s="720">
        <v>17382.179999999993</v>
      </c>
      <c r="AR114" s="720">
        <v>82526.989999999991</v>
      </c>
      <c r="AS114" s="720">
        <v>43373.819999999992</v>
      </c>
      <c r="AT114" s="720">
        <v>700</v>
      </c>
      <c r="AU114" s="720">
        <v>49642.55000000001</v>
      </c>
      <c r="AV114" s="720">
        <v>9471</v>
      </c>
      <c r="AW114" s="720">
        <v>2975</v>
      </c>
      <c r="AX114" s="720">
        <v>197433.78</v>
      </c>
      <c r="AY114" s="720">
        <v>207511.14999999997</v>
      </c>
      <c r="AZ114" s="720">
        <v>10328.84</v>
      </c>
      <c r="BA114" s="720">
        <v>131850.53999999998</v>
      </c>
      <c r="BB114" s="720">
        <v>0</v>
      </c>
      <c r="BC114" s="720">
        <v>0</v>
      </c>
      <c r="BD114" s="720">
        <v>0</v>
      </c>
      <c r="BE114" s="720">
        <v>3478451.8799999976</v>
      </c>
      <c r="BF114" s="720">
        <v>974998.39999999991</v>
      </c>
      <c r="BG114" s="720">
        <v>-188044.99999999721</v>
      </c>
      <c r="BH114" s="720">
        <v>786953.4000000027</v>
      </c>
      <c r="BI114" s="720">
        <v>8954.5</v>
      </c>
      <c r="BJ114" s="720">
        <v>0</v>
      </c>
      <c r="BK114" s="720">
        <v>0</v>
      </c>
      <c r="BL114" s="720">
        <v>8954.5</v>
      </c>
      <c r="BM114" s="720">
        <v>0</v>
      </c>
      <c r="BN114" s="720">
        <v>139</v>
      </c>
      <c r="BO114" s="720">
        <v>0</v>
      </c>
      <c r="BP114" s="720">
        <v>0</v>
      </c>
      <c r="BQ114" s="720">
        <v>139</v>
      </c>
      <c r="BR114" s="720">
        <v>0</v>
      </c>
      <c r="BS114" s="720">
        <v>8815.5</v>
      </c>
      <c r="BT114" s="720">
        <v>8815.5</v>
      </c>
      <c r="BU114" s="720">
        <v>0</v>
      </c>
      <c r="BV114" s="720">
        <v>0</v>
      </c>
      <c r="BW114" s="720">
        <v>0</v>
      </c>
      <c r="BX114" s="720">
        <v>0</v>
      </c>
      <c r="BY114" s="720">
        <v>0</v>
      </c>
      <c r="BZ114" s="720">
        <v>0</v>
      </c>
      <c r="CA114" s="720">
        <v>0</v>
      </c>
      <c r="CB114" s="720">
        <v>0</v>
      </c>
      <c r="CC114" s="720">
        <v>0</v>
      </c>
      <c r="CD114" s="720">
        <v>786953.4000000027</v>
      </c>
      <c r="CE114" s="720">
        <v>0</v>
      </c>
      <c r="CF114" s="720">
        <v>8815.5</v>
      </c>
      <c r="CG114" s="720">
        <v>0</v>
      </c>
      <c r="CH114" s="720">
        <v>0</v>
      </c>
      <c r="CI114" s="720">
        <f t="shared" si="1"/>
        <v>795768.9000000027</v>
      </c>
      <c r="CJ114" s="720">
        <v>145384.75</v>
      </c>
      <c r="CK114" s="720">
        <v>86</v>
      </c>
      <c r="CL114" s="720">
        <v>0</v>
      </c>
      <c r="CM114" s="720">
        <v>145298.75</v>
      </c>
      <c r="CN114" s="720">
        <v>0</v>
      </c>
      <c r="CO114" s="720">
        <v>0</v>
      </c>
      <c r="CP114" s="720">
        <v>27409.56</v>
      </c>
      <c r="CQ114" s="720">
        <v>0</v>
      </c>
      <c r="CR114" s="720">
        <v>738373.26</v>
      </c>
      <c r="CS114" s="720">
        <v>911081.57000000007</v>
      </c>
      <c r="CT114" s="720">
        <v>0</v>
      </c>
      <c r="CU114" s="720">
        <v>0</v>
      </c>
      <c r="CV114" s="720">
        <v>0</v>
      </c>
      <c r="CW114" s="720">
        <v>0</v>
      </c>
      <c r="CX114" s="720"/>
      <c r="CY114" s="720"/>
      <c r="CZ114" s="720"/>
      <c r="DA114" s="720">
        <v>0</v>
      </c>
      <c r="DB114" s="720">
        <v>0</v>
      </c>
      <c r="DC114" s="720">
        <v>0</v>
      </c>
      <c r="DD114" s="720">
        <v>37525.39</v>
      </c>
      <c r="DE114" s="720">
        <v>0</v>
      </c>
      <c r="DF114" s="720">
        <v>0</v>
      </c>
      <c r="DG114" s="720">
        <v>-109634.59</v>
      </c>
      <c r="DH114" s="720">
        <v>-43203.82</v>
      </c>
      <c r="DI114" s="720">
        <v>0</v>
      </c>
      <c r="DJ114" s="720">
        <v>0</v>
      </c>
      <c r="DK114" s="720">
        <v>-115313.01999999999</v>
      </c>
      <c r="DL114" s="720">
        <v>0</v>
      </c>
      <c r="DM114" s="720">
        <v>0</v>
      </c>
      <c r="DN114" s="720">
        <v>0</v>
      </c>
      <c r="DO114" s="720">
        <v>0</v>
      </c>
      <c r="DP114" s="720">
        <v>0</v>
      </c>
      <c r="DQ114" s="721">
        <v>0.34999999986030161</v>
      </c>
      <c r="DR114" s="722">
        <v>2369208.5699999975</v>
      </c>
      <c r="DS114" s="723">
        <v>1109243.31</v>
      </c>
      <c r="DT114" s="722">
        <v>207511.14999999997</v>
      </c>
      <c r="DU114" s="722">
        <v>104935.83</v>
      </c>
      <c r="DV114" s="722">
        <v>1663.79</v>
      </c>
      <c r="DW114" s="722">
        <v>0</v>
      </c>
    </row>
    <row r="115" spans="1:127" s="104" customFormat="1">
      <c r="A115" s="717">
        <v>2142</v>
      </c>
      <c r="B115" s="718" t="s">
        <v>526</v>
      </c>
      <c r="C115" s="717">
        <v>2142</v>
      </c>
      <c r="D115" s="719" t="s">
        <v>6470</v>
      </c>
      <c r="E115" s="719" t="s">
        <v>341</v>
      </c>
      <c r="F115" s="719" t="s">
        <v>6</v>
      </c>
      <c r="G115" s="719" t="s">
        <v>921</v>
      </c>
      <c r="H115" s="720">
        <v>2732388.45</v>
      </c>
      <c r="I115" s="720">
        <v>0</v>
      </c>
      <c r="J115" s="720">
        <v>174775.55</v>
      </c>
      <c r="K115" s="720">
        <v>0</v>
      </c>
      <c r="L115" s="720">
        <v>285640</v>
      </c>
      <c r="M115" s="720">
        <v>5571.2899999999936</v>
      </c>
      <c r="N115" s="720">
        <v>0</v>
      </c>
      <c r="O115" s="720">
        <v>0</v>
      </c>
      <c r="P115" s="720">
        <v>36189.93</v>
      </c>
      <c r="Q115" s="720">
        <v>1513.3799999999974</v>
      </c>
      <c r="R115" s="720">
        <v>0</v>
      </c>
      <c r="S115" s="720">
        <v>0</v>
      </c>
      <c r="T115" s="720">
        <v>11164.609999999993</v>
      </c>
      <c r="U115" s="720">
        <v>134616.71</v>
      </c>
      <c r="V115" s="720">
        <v>0</v>
      </c>
      <c r="W115" s="720">
        <v>17712.919999999998</v>
      </c>
      <c r="X115" s="720">
        <v>65138</v>
      </c>
      <c r="Y115" s="720">
        <v>3464710.84</v>
      </c>
      <c r="Z115" s="720">
        <v>1629082.840000001</v>
      </c>
      <c r="AA115" s="720">
        <v>0</v>
      </c>
      <c r="AB115" s="720">
        <v>290761.40999999997</v>
      </c>
      <c r="AC115" s="720">
        <v>40265.550000000687</v>
      </c>
      <c r="AD115" s="720">
        <v>199886.67</v>
      </c>
      <c r="AE115" s="720">
        <v>0</v>
      </c>
      <c r="AF115" s="720">
        <v>92683.679999999818</v>
      </c>
      <c r="AG115" s="720">
        <v>10018.200000000035</v>
      </c>
      <c r="AH115" s="720">
        <v>11507.7</v>
      </c>
      <c r="AI115" s="720">
        <v>0</v>
      </c>
      <c r="AJ115" s="720">
        <v>0</v>
      </c>
      <c r="AK115" s="720">
        <v>55893.42</v>
      </c>
      <c r="AL115" s="720">
        <v>6563</v>
      </c>
      <c r="AM115" s="720">
        <v>62276.829999999994</v>
      </c>
      <c r="AN115" s="720">
        <v>715.57</v>
      </c>
      <c r="AO115" s="720">
        <v>61475.499999999985</v>
      </c>
      <c r="AP115" s="720">
        <v>23115.16</v>
      </c>
      <c r="AQ115" s="720">
        <v>18209.73</v>
      </c>
      <c r="AR115" s="720">
        <v>308158.81999999989</v>
      </c>
      <c r="AS115" s="720">
        <v>7268.87</v>
      </c>
      <c r="AT115" s="720">
        <v>0</v>
      </c>
      <c r="AU115" s="720">
        <v>142150.37</v>
      </c>
      <c r="AV115" s="720">
        <v>9471</v>
      </c>
      <c r="AW115" s="720">
        <v>5190</v>
      </c>
      <c r="AX115" s="720">
        <v>148924.99</v>
      </c>
      <c r="AY115" s="720">
        <v>63598.049999999945</v>
      </c>
      <c r="AZ115" s="720">
        <v>13124.19</v>
      </c>
      <c r="BA115" s="720">
        <v>209973.69999999995</v>
      </c>
      <c r="BB115" s="720">
        <v>0</v>
      </c>
      <c r="BC115" s="720">
        <v>0</v>
      </c>
      <c r="BD115" s="720">
        <v>0</v>
      </c>
      <c r="BE115" s="720">
        <v>3410315.2500000009</v>
      </c>
      <c r="BF115" s="720">
        <v>1122784.47</v>
      </c>
      <c r="BG115" s="720">
        <v>54395.58999999892</v>
      </c>
      <c r="BH115" s="720">
        <v>1177180.0599999989</v>
      </c>
      <c r="BI115" s="720">
        <v>32889</v>
      </c>
      <c r="BJ115" s="720">
        <v>0</v>
      </c>
      <c r="BK115" s="720">
        <v>0</v>
      </c>
      <c r="BL115" s="720">
        <v>32889</v>
      </c>
      <c r="BM115" s="720">
        <v>0</v>
      </c>
      <c r="BN115" s="720">
        <v>0</v>
      </c>
      <c r="BO115" s="720">
        <v>3600</v>
      </c>
      <c r="BP115" s="720">
        <v>0</v>
      </c>
      <c r="BQ115" s="720">
        <v>3600</v>
      </c>
      <c r="BR115" s="720">
        <v>0</v>
      </c>
      <c r="BS115" s="720">
        <v>29289</v>
      </c>
      <c r="BT115" s="720">
        <v>29289</v>
      </c>
      <c r="BU115" s="720">
        <v>0</v>
      </c>
      <c r="BV115" s="720">
        <v>0</v>
      </c>
      <c r="BW115" s="720">
        <v>0</v>
      </c>
      <c r="BX115" s="720">
        <v>0</v>
      </c>
      <c r="BY115" s="720">
        <v>0</v>
      </c>
      <c r="BZ115" s="720">
        <v>0</v>
      </c>
      <c r="CA115" s="720">
        <v>0</v>
      </c>
      <c r="CB115" s="720">
        <v>0</v>
      </c>
      <c r="CC115" s="720">
        <v>0</v>
      </c>
      <c r="CD115" s="720">
        <v>1177180.0599999989</v>
      </c>
      <c r="CE115" s="720">
        <v>0</v>
      </c>
      <c r="CF115" s="720">
        <v>29289</v>
      </c>
      <c r="CG115" s="720">
        <v>0</v>
      </c>
      <c r="CH115" s="720">
        <v>0</v>
      </c>
      <c r="CI115" s="720">
        <f t="shared" si="1"/>
        <v>1206469.0599999989</v>
      </c>
      <c r="CJ115" s="720">
        <v>1416074.64</v>
      </c>
      <c r="CK115" s="720">
        <v>0</v>
      </c>
      <c r="CL115" s="720">
        <v>0</v>
      </c>
      <c r="CM115" s="720">
        <v>1416074.64</v>
      </c>
      <c r="CN115" s="720">
        <v>0</v>
      </c>
      <c r="CO115" s="720">
        <v>0</v>
      </c>
      <c r="CP115" s="720">
        <v>11932.34</v>
      </c>
      <c r="CQ115" s="720">
        <v>0</v>
      </c>
      <c r="CR115" s="720">
        <v>-214266.53</v>
      </c>
      <c r="CS115" s="720">
        <v>1213740.45</v>
      </c>
      <c r="CT115" s="720">
        <v>0</v>
      </c>
      <c r="CU115" s="720">
        <v>0</v>
      </c>
      <c r="CV115" s="720">
        <v>0</v>
      </c>
      <c r="CW115" s="720">
        <v>0</v>
      </c>
      <c r="CX115" s="720"/>
      <c r="CY115" s="720"/>
      <c r="CZ115" s="720"/>
      <c r="DA115" s="720">
        <v>0</v>
      </c>
      <c r="DB115" s="720">
        <v>0</v>
      </c>
      <c r="DC115" s="720">
        <v>0</v>
      </c>
      <c r="DD115" s="720">
        <v>36189.93</v>
      </c>
      <c r="DE115" s="720">
        <v>0</v>
      </c>
      <c r="DF115" s="720">
        <v>0</v>
      </c>
      <c r="DG115" s="720">
        <v>0</v>
      </c>
      <c r="DH115" s="720">
        <v>-43461.17</v>
      </c>
      <c r="DI115" s="720">
        <v>0</v>
      </c>
      <c r="DJ115" s="720">
        <v>0</v>
      </c>
      <c r="DK115" s="720">
        <v>-7271.239999999998</v>
      </c>
      <c r="DL115" s="720">
        <v>0</v>
      </c>
      <c r="DM115" s="720">
        <v>0</v>
      </c>
      <c r="DN115" s="720">
        <v>0</v>
      </c>
      <c r="DO115" s="720">
        <v>0</v>
      </c>
      <c r="DP115" s="720">
        <v>0</v>
      </c>
      <c r="DQ115" s="721">
        <v>-0.14999999990686774</v>
      </c>
      <c r="DR115" s="722">
        <v>2262698.3500000015</v>
      </c>
      <c r="DS115" s="723">
        <v>1147616.8999999994</v>
      </c>
      <c r="DT115" s="722">
        <v>63598.049999999945</v>
      </c>
      <c r="DU115" s="722">
        <v>48867.919999999991</v>
      </c>
      <c r="DV115" s="722">
        <v>134616.71</v>
      </c>
      <c r="DW115" s="722">
        <v>0</v>
      </c>
    </row>
    <row r="116" spans="1:127" s="104" customFormat="1">
      <c r="A116" s="717">
        <v>2469</v>
      </c>
      <c r="B116" s="718" t="s">
        <v>527</v>
      </c>
      <c r="C116" s="717">
        <v>2469</v>
      </c>
      <c r="D116" s="719" t="s">
        <v>6470</v>
      </c>
      <c r="E116" s="719" t="s">
        <v>341</v>
      </c>
      <c r="F116" s="719" t="s">
        <v>6</v>
      </c>
      <c r="G116" s="719" t="s">
        <v>921</v>
      </c>
      <c r="H116" s="720">
        <v>1871414</v>
      </c>
      <c r="I116" s="720">
        <v>0</v>
      </c>
      <c r="J116" s="720">
        <v>140015</v>
      </c>
      <c r="K116" s="720">
        <v>0</v>
      </c>
      <c r="L116" s="720">
        <v>198390</v>
      </c>
      <c r="M116" s="720">
        <v>0</v>
      </c>
      <c r="N116" s="720">
        <v>3205</v>
      </c>
      <c r="O116" s="720">
        <v>33415</v>
      </c>
      <c r="P116" s="720">
        <v>55973</v>
      </c>
      <c r="Q116" s="720">
        <v>0</v>
      </c>
      <c r="R116" s="720">
        <v>5000</v>
      </c>
      <c r="S116" s="720">
        <v>600</v>
      </c>
      <c r="T116" s="720">
        <v>17803</v>
      </c>
      <c r="U116" s="720">
        <v>133997</v>
      </c>
      <c r="V116" s="720">
        <v>0</v>
      </c>
      <c r="W116" s="720">
        <v>3198</v>
      </c>
      <c r="X116" s="720">
        <v>54082</v>
      </c>
      <c r="Y116" s="720">
        <v>2517092</v>
      </c>
      <c r="Z116" s="720">
        <v>1245880</v>
      </c>
      <c r="AA116" s="720">
        <v>0</v>
      </c>
      <c r="AB116" s="720">
        <v>318080</v>
      </c>
      <c r="AC116" s="720">
        <v>58607</v>
      </c>
      <c r="AD116" s="720">
        <v>279208</v>
      </c>
      <c r="AE116" s="720">
        <v>51604</v>
      </c>
      <c r="AF116" s="720">
        <v>74382</v>
      </c>
      <c r="AG116" s="720">
        <v>8953</v>
      </c>
      <c r="AH116" s="720">
        <v>1949</v>
      </c>
      <c r="AI116" s="720">
        <v>12695</v>
      </c>
      <c r="AJ116" s="720">
        <v>0</v>
      </c>
      <c r="AK116" s="720">
        <v>58578</v>
      </c>
      <c r="AL116" s="720">
        <v>7116</v>
      </c>
      <c r="AM116" s="720">
        <v>19474</v>
      </c>
      <c r="AN116" s="720">
        <v>17344</v>
      </c>
      <c r="AO116" s="720">
        <v>68788</v>
      </c>
      <c r="AP116" s="720">
        <v>25052</v>
      </c>
      <c r="AQ116" s="720">
        <v>87768</v>
      </c>
      <c r="AR116" s="720">
        <v>52328</v>
      </c>
      <c r="AS116" s="720">
        <v>2753</v>
      </c>
      <c r="AT116" s="720">
        <v>0</v>
      </c>
      <c r="AU116" s="720">
        <v>42033</v>
      </c>
      <c r="AV116" s="720">
        <v>9471</v>
      </c>
      <c r="AW116" s="720">
        <v>0</v>
      </c>
      <c r="AX116" s="720">
        <v>33769</v>
      </c>
      <c r="AY116" s="720">
        <v>3793</v>
      </c>
      <c r="AZ116" s="720">
        <v>8148</v>
      </c>
      <c r="BA116" s="720">
        <v>156092</v>
      </c>
      <c r="BB116" s="720">
        <v>0</v>
      </c>
      <c r="BC116" s="720">
        <v>0</v>
      </c>
      <c r="BD116" s="720">
        <v>0</v>
      </c>
      <c r="BE116" s="720">
        <v>2643865</v>
      </c>
      <c r="BF116" s="720">
        <v>413187</v>
      </c>
      <c r="BG116" s="720">
        <v>-126773</v>
      </c>
      <c r="BH116" s="720">
        <v>286414</v>
      </c>
      <c r="BI116" s="720">
        <v>7645</v>
      </c>
      <c r="BJ116" s="720">
        <v>0</v>
      </c>
      <c r="BK116" s="720">
        <v>0</v>
      </c>
      <c r="BL116" s="720">
        <v>7645</v>
      </c>
      <c r="BM116" s="720">
        <v>0</v>
      </c>
      <c r="BN116" s="720">
        <v>0</v>
      </c>
      <c r="BO116" s="720">
        <v>0</v>
      </c>
      <c r="BP116" s="720">
        <v>0</v>
      </c>
      <c r="BQ116" s="720">
        <v>0</v>
      </c>
      <c r="BR116" s="720">
        <v>0</v>
      </c>
      <c r="BS116" s="720">
        <v>7645</v>
      </c>
      <c r="BT116" s="720">
        <v>7645</v>
      </c>
      <c r="BU116" s="720">
        <v>0</v>
      </c>
      <c r="BV116" s="720">
        <v>0</v>
      </c>
      <c r="BW116" s="720">
        <v>0</v>
      </c>
      <c r="BX116" s="720">
        <v>0</v>
      </c>
      <c r="BY116" s="720">
        <v>0</v>
      </c>
      <c r="BZ116" s="720">
        <v>0</v>
      </c>
      <c r="CA116" s="720">
        <v>0</v>
      </c>
      <c r="CB116" s="720">
        <v>0</v>
      </c>
      <c r="CC116" s="720">
        <v>0</v>
      </c>
      <c r="CD116" s="720">
        <v>286414</v>
      </c>
      <c r="CE116" s="720">
        <v>0</v>
      </c>
      <c r="CF116" s="720">
        <v>7645</v>
      </c>
      <c r="CG116" s="720">
        <v>0</v>
      </c>
      <c r="CH116" s="720">
        <v>0</v>
      </c>
      <c r="CI116" s="720">
        <f t="shared" si="1"/>
        <v>294059</v>
      </c>
      <c r="CJ116" s="720">
        <v>514454</v>
      </c>
      <c r="CK116" s="720">
        <v>0</v>
      </c>
      <c r="CL116" s="720">
        <v>953</v>
      </c>
      <c r="CM116" s="720">
        <v>515406</v>
      </c>
      <c r="CN116" s="720">
        <v>225</v>
      </c>
      <c r="CO116" s="720">
        <v>0</v>
      </c>
      <c r="CP116" s="720">
        <v>-39596</v>
      </c>
      <c r="CQ116" s="720">
        <v>0</v>
      </c>
      <c r="CR116" s="720">
        <v>-221493</v>
      </c>
      <c r="CS116" s="720">
        <v>254543</v>
      </c>
      <c r="CT116" s="720">
        <v>0</v>
      </c>
      <c r="CU116" s="720">
        <v>0</v>
      </c>
      <c r="CV116" s="720">
        <v>0</v>
      </c>
      <c r="CW116" s="720">
        <v>0</v>
      </c>
      <c r="CX116" s="720"/>
      <c r="CY116" s="720"/>
      <c r="CZ116" s="720"/>
      <c r="DA116" s="720">
        <v>0</v>
      </c>
      <c r="DB116" s="720">
        <v>0</v>
      </c>
      <c r="DC116" s="720">
        <v>32158</v>
      </c>
      <c r="DD116" s="720">
        <v>14706</v>
      </c>
      <c r="DE116" s="720">
        <v>0</v>
      </c>
      <c r="DF116" s="720">
        <v>0</v>
      </c>
      <c r="DG116" s="720">
        <v>-6725</v>
      </c>
      <c r="DH116" s="720">
        <v>0</v>
      </c>
      <c r="DI116" s="720">
        <v>0</v>
      </c>
      <c r="DJ116" s="720">
        <v>0</v>
      </c>
      <c r="DK116" s="720">
        <v>40139</v>
      </c>
      <c r="DL116" s="720">
        <v>0</v>
      </c>
      <c r="DM116" s="720">
        <v>0</v>
      </c>
      <c r="DN116" s="720">
        <v>0</v>
      </c>
      <c r="DO116" s="720">
        <v>0</v>
      </c>
      <c r="DP116" s="720">
        <v>-623</v>
      </c>
      <c r="DQ116" s="721">
        <v>-0.27</v>
      </c>
      <c r="DR116" s="722">
        <v>2036714</v>
      </c>
      <c r="DS116" s="723">
        <v>607151</v>
      </c>
      <c r="DT116" s="722">
        <v>3793</v>
      </c>
      <c r="DU116" s="722">
        <v>107191</v>
      </c>
      <c r="DV116" s="722">
        <v>139597</v>
      </c>
      <c r="DW116" s="722">
        <v>-623</v>
      </c>
    </row>
    <row r="117" spans="1:127" s="104" customFormat="1">
      <c r="A117" s="717">
        <v>3431</v>
      </c>
      <c r="B117" s="718" t="s">
        <v>528</v>
      </c>
      <c r="C117" s="717">
        <v>3431</v>
      </c>
      <c r="D117" s="719" t="s">
        <v>6470</v>
      </c>
      <c r="E117" s="719" t="s">
        <v>341</v>
      </c>
      <c r="F117" s="719" t="s">
        <v>6</v>
      </c>
      <c r="G117" s="719" t="s">
        <v>923</v>
      </c>
      <c r="H117" s="720">
        <v>3397134.28</v>
      </c>
      <c r="I117" s="720">
        <v>0</v>
      </c>
      <c r="J117" s="720">
        <v>137789.84</v>
      </c>
      <c r="K117" s="720">
        <v>0</v>
      </c>
      <c r="L117" s="720">
        <v>186620</v>
      </c>
      <c r="M117" s="720">
        <v>6106.93</v>
      </c>
      <c r="N117" s="720">
        <v>0</v>
      </c>
      <c r="O117" s="720">
        <v>0</v>
      </c>
      <c r="P117" s="720">
        <v>155478.23000000001</v>
      </c>
      <c r="Q117" s="720">
        <v>267</v>
      </c>
      <c r="R117" s="720">
        <v>0</v>
      </c>
      <c r="S117" s="720">
        <v>0</v>
      </c>
      <c r="T117" s="720">
        <v>107070.78000000003</v>
      </c>
      <c r="U117" s="720">
        <v>53496</v>
      </c>
      <c r="V117" s="720">
        <v>0</v>
      </c>
      <c r="W117" s="720">
        <v>9575</v>
      </c>
      <c r="X117" s="720">
        <v>128509</v>
      </c>
      <c r="Y117" s="720">
        <v>4182047.0599999996</v>
      </c>
      <c r="Z117" s="720">
        <v>2100958.5200000056</v>
      </c>
      <c r="AA117" s="720">
        <v>0</v>
      </c>
      <c r="AB117" s="720">
        <v>768635.06</v>
      </c>
      <c r="AC117" s="720">
        <v>42209</v>
      </c>
      <c r="AD117" s="720">
        <v>178249.81999999998</v>
      </c>
      <c r="AE117" s="720">
        <v>0</v>
      </c>
      <c r="AF117" s="720">
        <v>264357.52999999991</v>
      </c>
      <c r="AG117" s="720">
        <v>1952.9000000000074</v>
      </c>
      <c r="AH117" s="720">
        <v>2987</v>
      </c>
      <c r="AI117" s="720">
        <v>0</v>
      </c>
      <c r="AJ117" s="720">
        <v>0</v>
      </c>
      <c r="AK117" s="720">
        <v>25761</v>
      </c>
      <c r="AL117" s="720">
        <v>2169.16</v>
      </c>
      <c r="AM117" s="720">
        <v>75549.999999999985</v>
      </c>
      <c r="AN117" s="720">
        <v>19852.999999999996</v>
      </c>
      <c r="AO117" s="720">
        <v>71536</v>
      </c>
      <c r="AP117" s="720">
        <v>109798.62</v>
      </c>
      <c r="AQ117" s="720">
        <v>19849</v>
      </c>
      <c r="AR117" s="720">
        <v>163771.06000000003</v>
      </c>
      <c r="AS117" s="720">
        <v>6704</v>
      </c>
      <c r="AT117" s="720">
        <v>0</v>
      </c>
      <c r="AU117" s="720">
        <v>29586.000000000025</v>
      </c>
      <c r="AV117" s="720">
        <v>18745.650000000001</v>
      </c>
      <c r="AW117" s="720">
        <v>0</v>
      </c>
      <c r="AX117" s="720">
        <v>133291</v>
      </c>
      <c r="AY117" s="720">
        <v>72117.000000000058</v>
      </c>
      <c r="AZ117" s="720">
        <v>120147.95999999999</v>
      </c>
      <c r="BA117" s="720">
        <v>44469</v>
      </c>
      <c r="BB117" s="720">
        <v>0</v>
      </c>
      <c r="BC117" s="720">
        <v>0</v>
      </c>
      <c r="BD117" s="720">
        <v>0</v>
      </c>
      <c r="BE117" s="720">
        <v>4272698.2800000058</v>
      </c>
      <c r="BF117" s="720">
        <v>-145985.84000000134</v>
      </c>
      <c r="BG117" s="720">
        <v>-90651.220000006258</v>
      </c>
      <c r="BH117" s="720">
        <v>-236637.06000000759</v>
      </c>
      <c r="BI117" s="720">
        <v>11413.75</v>
      </c>
      <c r="BJ117" s="720">
        <v>0</v>
      </c>
      <c r="BK117" s="720">
        <v>0</v>
      </c>
      <c r="BL117" s="720">
        <v>11413.75</v>
      </c>
      <c r="BM117" s="720">
        <v>0</v>
      </c>
      <c r="BN117" s="720">
        <v>34318.879999999997</v>
      </c>
      <c r="BO117" s="720">
        <v>0</v>
      </c>
      <c r="BP117" s="720">
        <v>0</v>
      </c>
      <c r="BQ117" s="720">
        <v>34318.879999999997</v>
      </c>
      <c r="BR117" s="720">
        <v>53772.5</v>
      </c>
      <c r="BS117" s="720">
        <v>-22905.129999999997</v>
      </c>
      <c r="BT117" s="720">
        <v>30867.370000000003</v>
      </c>
      <c r="BU117" s="720">
        <v>0</v>
      </c>
      <c r="BV117" s="720">
        <v>0</v>
      </c>
      <c r="BW117" s="720">
        <v>0</v>
      </c>
      <c r="BX117" s="720">
        <v>0</v>
      </c>
      <c r="BY117" s="720">
        <v>0</v>
      </c>
      <c r="BZ117" s="720">
        <v>0</v>
      </c>
      <c r="CA117" s="720">
        <v>0</v>
      </c>
      <c r="CB117" s="720">
        <v>0</v>
      </c>
      <c r="CC117" s="720">
        <v>0</v>
      </c>
      <c r="CD117" s="720">
        <v>-236637.06</v>
      </c>
      <c r="CE117" s="720">
        <v>0</v>
      </c>
      <c r="CF117" s="720">
        <v>30867.37</v>
      </c>
      <c r="CG117" s="720">
        <v>0</v>
      </c>
      <c r="CH117" s="720">
        <v>0</v>
      </c>
      <c r="CI117" s="720">
        <f t="shared" si="1"/>
        <v>-205769.69</v>
      </c>
      <c r="CJ117" s="720">
        <v>0</v>
      </c>
      <c r="CK117" s="720">
        <v>0</v>
      </c>
      <c r="CL117" s="720">
        <v>0</v>
      </c>
      <c r="CM117" s="720">
        <v>0</v>
      </c>
      <c r="CN117" s="720">
        <v>0</v>
      </c>
      <c r="CO117" s="720">
        <v>0</v>
      </c>
      <c r="CP117" s="720">
        <v>0</v>
      </c>
      <c r="CQ117" s="720">
        <v>0</v>
      </c>
      <c r="CR117" s="720">
        <v>0</v>
      </c>
      <c r="CS117" s="720">
        <v>0</v>
      </c>
      <c r="CT117" s="720">
        <v>0</v>
      </c>
      <c r="CU117" s="720">
        <v>0</v>
      </c>
      <c r="CV117" s="720">
        <v>0</v>
      </c>
      <c r="CW117" s="720">
        <v>0</v>
      </c>
      <c r="CX117" s="720"/>
      <c r="CY117" s="720"/>
      <c r="CZ117" s="720"/>
      <c r="DA117" s="720">
        <v>-174855.5000000076</v>
      </c>
      <c r="DB117" s="720">
        <v>-174855.5000000076</v>
      </c>
      <c r="DC117" s="720">
        <v>0</v>
      </c>
      <c r="DD117" s="720">
        <v>59.23</v>
      </c>
      <c r="DE117" s="720">
        <v>0</v>
      </c>
      <c r="DF117" s="720">
        <v>0</v>
      </c>
      <c r="DG117" s="720">
        <v>-27658.52</v>
      </c>
      <c r="DH117" s="720">
        <v>-3314.9</v>
      </c>
      <c r="DI117" s="720">
        <v>0</v>
      </c>
      <c r="DJ117" s="720">
        <v>0</v>
      </c>
      <c r="DK117" s="720">
        <v>-30914.190000000002</v>
      </c>
      <c r="DL117" s="720">
        <v>0</v>
      </c>
      <c r="DM117" s="720">
        <v>0</v>
      </c>
      <c r="DN117" s="720">
        <v>0</v>
      </c>
      <c r="DO117" s="720">
        <v>0</v>
      </c>
      <c r="DP117" s="720">
        <v>0</v>
      </c>
      <c r="DQ117" s="721">
        <v>7.5960997492074966E-9</v>
      </c>
      <c r="DR117" s="722">
        <v>3356362.8300000052</v>
      </c>
      <c r="DS117" s="723">
        <v>916335.45000000065</v>
      </c>
      <c r="DT117" s="722">
        <v>72117.000000000058</v>
      </c>
      <c r="DU117" s="722">
        <v>262816.01</v>
      </c>
      <c r="DV117" s="722">
        <v>53496</v>
      </c>
      <c r="DW117" s="722">
        <v>0</v>
      </c>
    </row>
    <row r="118" spans="1:127" s="104" customFormat="1">
      <c r="A118" s="717">
        <v>1028</v>
      </c>
      <c r="B118" s="718" t="s">
        <v>529</v>
      </c>
      <c r="C118" s="717">
        <v>1028</v>
      </c>
      <c r="D118" s="719" t="s">
        <v>6470</v>
      </c>
      <c r="E118" s="719" t="s">
        <v>786</v>
      </c>
      <c r="F118" s="719" t="s">
        <v>6</v>
      </c>
      <c r="G118" s="719" t="s">
        <v>923</v>
      </c>
      <c r="H118" s="720">
        <v>604124.99517986691</v>
      </c>
      <c r="I118" s="720">
        <v>0</v>
      </c>
      <c r="J118" s="720">
        <v>7320.8033333333351</v>
      </c>
      <c r="K118" s="720">
        <v>0</v>
      </c>
      <c r="L118" s="720">
        <v>0</v>
      </c>
      <c r="M118" s="720">
        <v>200</v>
      </c>
      <c r="N118" s="720">
        <v>31628.5</v>
      </c>
      <c r="O118" s="720">
        <v>0</v>
      </c>
      <c r="P118" s="720">
        <v>0</v>
      </c>
      <c r="Q118" s="720">
        <v>0</v>
      </c>
      <c r="R118" s="720">
        <v>0</v>
      </c>
      <c r="S118" s="720">
        <v>3498.65</v>
      </c>
      <c r="T118" s="720">
        <v>3115.8</v>
      </c>
      <c r="U118" s="720">
        <v>0</v>
      </c>
      <c r="V118" s="720">
        <v>0</v>
      </c>
      <c r="W118" s="720">
        <v>0</v>
      </c>
      <c r="X118" s="720">
        <v>0</v>
      </c>
      <c r="Y118" s="720">
        <v>649888.74851320032</v>
      </c>
      <c r="Z118" s="720">
        <v>103867.86000000003</v>
      </c>
      <c r="AA118" s="720">
        <v>0</v>
      </c>
      <c r="AB118" s="720">
        <v>183057.10999999987</v>
      </c>
      <c r="AC118" s="720">
        <v>17063.8</v>
      </c>
      <c r="AD118" s="720">
        <v>146896.25</v>
      </c>
      <c r="AE118" s="720">
        <v>0</v>
      </c>
      <c r="AF118" s="720">
        <v>4678.8300000000008</v>
      </c>
      <c r="AG118" s="720">
        <v>-5421.1500000000051</v>
      </c>
      <c r="AH118" s="720">
        <v>2255.58</v>
      </c>
      <c r="AI118" s="720">
        <v>0</v>
      </c>
      <c r="AJ118" s="720">
        <v>0</v>
      </c>
      <c r="AK118" s="720">
        <v>17167.760000000006</v>
      </c>
      <c r="AL118" s="720">
        <v>2399.02</v>
      </c>
      <c r="AM118" s="720">
        <v>18464.009999999998</v>
      </c>
      <c r="AN118" s="720">
        <v>1122.5900000000001</v>
      </c>
      <c r="AO118" s="720">
        <v>10529.03</v>
      </c>
      <c r="AP118" s="720">
        <v>0</v>
      </c>
      <c r="AQ118" s="720">
        <v>16850.539999999997</v>
      </c>
      <c r="AR118" s="720">
        <v>11561.909999999998</v>
      </c>
      <c r="AS118" s="720">
        <v>1.999999999998181E-2</v>
      </c>
      <c r="AT118" s="720">
        <v>0</v>
      </c>
      <c r="AU118" s="720">
        <v>11684.77</v>
      </c>
      <c r="AV118" s="720">
        <v>3291.75</v>
      </c>
      <c r="AW118" s="720">
        <v>0</v>
      </c>
      <c r="AX118" s="720">
        <v>5628.73</v>
      </c>
      <c r="AY118" s="720">
        <v>46802.67</v>
      </c>
      <c r="AZ118" s="720">
        <v>96.16</v>
      </c>
      <c r="BA118" s="720">
        <v>76469.399999999994</v>
      </c>
      <c r="BB118" s="720">
        <v>0</v>
      </c>
      <c r="BC118" s="720">
        <v>0</v>
      </c>
      <c r="BD118" s="720">
        <v>0</v>
      </c>
      <c r="BE118" s="720">
        <v>674466.64000000013</v>
      </c>
      <c r="BF118" s="720">
        <v>-82912.920000000086</v>
      </c>
      <c r="BG118" s="720">
        <v>-24577.89148679981</v>
      </c>
      <c r="BH118" s="720">
        <v>-107490.8114867999</v>
      </c>
      <c r="BI118" s="720">
        <v>4762.75</v>
      </c>
      <c r="BJ118" s="720">
        <v>0</v>
      </c>
      <c r="BK118" s="720">
        <v>0</v>
      </c>
      <c r="BL118" s="720">
        <v>4762.75</v>
      </c>
      <c r="BM118" s="720">
        <v>4615</v>
      </c>
      <c r="BN118" s="720">
        <v>0</v>
      </c>
      <c r="BO118" s="720">
        <v>0</v>
      </c>
      <c r="BP118" s="720">
        <v>0</v>
      </c>
      <c r="BQ118" s="720">
        <v>4615</v>
      </c>
      <c r="BR118" s="720">
        <v>0</v>
      </c>
      <c r="BS118" s="720">
        <v>147.75</v>
      </c>
      <c r="BT118" s="720">
        <v>147.75</v>
      </c>
      <c r="BU118" s="720">
        <v>0</v>
      </c>
      <c r="BV118" s="720">
        <v>0</v>
      </c>
      <c r="BW118" s="720">
        <v>0</v>
      </c>
      <c r="BX118" s="720">
        <v>0</v>
      </c>
      <c r="BY118" s="720">
        <v>0</v>
      </c>
      <c r="BZ118" s="720">
        <v>0</v>
      </c>
      <c r="CA118" s="720">
        <v>0</v>
      </c>
      <c r="CB118" s="720">
        <v>0</v>
      </c>
      <c r="CC118" s="720">
        <v>0</v>
      </c>
      <c r="CD118" s="720">
        <v>-107490.8114867999</v>
      </c>
      <c r="CE118" s="720">
        <v>0</v>
      </c>
      <c r="CF118" s="720">
        <v>147.75</v>
      </c>
      <c r="CG118" s="720">
        <v>0</v>
      </c>
      <c r="CH118" s="720">
        <v>0</v>
      </c>
      <c r="CI118" s="720">
        <f t="shared" si="1"/>
        <v>-107343.0614867999</v>
      </c>
      <c r="CJ118" s="720">
        <v>0</v>
      </c>
      <c r="CK118" s="720">
        <v>0</v>
      </c>
      <c r="CL118" s="720">
        <v>0</v>
      </c>
      <c r="CM118" s="720">
        <v>0</v>
      </c>
      <c r="CN118" s="720">
        <v>0</v>
      </c>
      <c r="CO118" s="720">
        <v>0</v>
      </c>
      <c r="CP118" s="720">
        <v>0</v>
      </c>
      <c r="CQ118" s="720">
        <v>0</v>
      </c>
      <c r="CR118" s="720">
        <v>0</v>
      </c>
      <c r="CS118" s="720">
        <v>0</v>
      </c>
      <c r="CT118" s="720">
        <v>0</v>
      </c>
      <c r="CU118" s="720">
        <v>0</v>
      </c>
      <c r="CV118" s="720">
        <v>0</v>
      </c>
      <c r="CW118" s="720">
        <v>0</v>
      </c>
      <c r="CX118" s="720"/>
      <c r="CY118" s="720"/>
      <c r="CZ118" s="720"/>
      <c r="DA118" s="720">
        <v>-88260.5814867999</v>
      </c>
      <c r="DB118" s="720">
        <v>-88260.5814867999</v>
      </c>
      <c r="DC118" s="720">
        <v>0</v>
      </c>
      <c r="DD118" s="720">
        <v>0</v>
      </c>
      <c r="DE118" s="720">
        <v>0</v>
      </c>
      <c r="DF118" s="720">
        <v>0</v>
      </c>
      <c r="DG118" s="720">
        <v>-19082.48</v>
      </c>
      <c r="DH118" s="720">
        <v>0</v>
      </c>
      <c r="DI118" s="720">
        <v>0</v>
      </c>
      <c r="DJ118" s="720">
        <v>0</v>
      </c>
      <c r="DK118" s="720">
        <v>-19082.48</v>
      </c>
      <c r="DL118" s="720">
        <v>0</v>
      </c>
      <c r="DM118" s="720">
        <v>0</v>
      </c>
      <c r="DN118" s="720">
        <v>0</v>
      </c>
      <c r="DO118" s="720">
        <v>0</v>
      </c>
      <c r="DP118" s="720">
        <v>0</v>
      </c>
      <c r="DQ118" s="721">
        <v>0</v>
      </c>
      <c r="DR118" s="722">
        <v>450142.6999999999</v>
      </c>
      <c r="DS118" s="723">
        <v>224323.94000000024</v>
      </c>
      <c r="DT118" s="722">
        <v>46802.67</v>
      </c>
      <c r="DU118" s="722">
        <v>3115.8</v>
      </c>
      <c r="DV118" s="722">
        <v>3498.65</v>
      </c>
      <c r="DW118" s="722">
        <v>0</v>
      </c>
    </row>
    <row r="119" spans="1:127" s="104" customFormat="1">
      <c r="A119" s="717">
        <v>1049</v>
      </c>
      <c r="B119" s="718" t="s">
        <v>530</v>
      </c>
      <c r="C119" s="717">
        <v>1049</v>
      </c>
      <c r="D119" s="719" t="s">
        <v>6470</v>
      </c>
      <c r="E119" s="719" t="s">
        <v>786</v>
      </c>
      <c r="F119" s="719" t="s">
        <v>6</v>
      </c>
      <c r="G119" s="719" t="s">
        <v>921</v>
      </c>
      <c r="H119" s="720">
        <v>838185.16</v>
      </c>
      <c r="I119" s="720">
        <v>0</v>
      </c>
      <c r="J119" s="720">
        <v>34092.26</v>
      </c>
      <c r="K119" s="720">
        <v>0</v>
      </c>
      <c r="L119" s="720">
        <v>0</v>
      </c>
      <c r="M119" s="720">
        <v>0</v>
      </c>
      <c r="N119" s="720">
        <v>11203.35</v>
      </c>
      <c r="O119" s="720">
        <v>0</v>
      </c>
      <c r="P119" s="720">
        <v>27230.809999999998</v>
      </c>
      <c r="Q119" s="720">
        <v>0</v>
      </c>
      <c r="R119" s="720">
        <v>0</v>
      </c>
      <c r="S119" s="720">
        <v>0</v>
      </c>
      <c r="T119" s="720">
        <v>10847.370000000003</v>
      </c>
      <c r="U119" s="720">
        <v>0</v>
      </c>
      <c r="V119" s="720">
        <v>0</v>
      </c>
      <c r="W119" s="720">
        <v>0</v>
      </c>
      <c r="X119" s="720">
        <v>0</v>
      </c>
      <c r="Y119" s="720">
        <v>921558.95000000007</v>
      </c>
      <c r="Z119" s="720">
        <v>233609.11000000022</v>
      </c>
      <c r="AA119" s="720">
        <v>0</v>
      </c>
      <c r="AB119" s="720">
        <v>183725.1</v>
      </c>
      <c r="AC119" s="720">
        <v>28815.919999999824</v>
      </c>
      <c r="AD119" s="720">
        <v>124059.82</v>
      </c>
      <c r="AE119" s="720">
        <v>0</v>
      </c>
      <c r="AF119" s="720">
        <v>19638.650000000111</v>
      </c>
      <c r="AG119" s="720">
        <v>1546.9800000000014</v>
      </c>
      <c r="AH119" s="720">
        <v>145</v>
      </c>
      <c r="AI119" s="720">
        <v>0</v>
      </c>
      <c r="AJ119" s="720">
        <v>0</v>
      </c>
      <c r="AK119" s="720">
        <v>16990.200000000004</v>
      </c>
      <c r="AL119" s="720">
        <v>4698.67</v>
      </c>
      <c r="AM119" s="720">
        <v>7458.5</v>
      </c>
      <c r="AN119" s="720">
        <v>251.26</v>
      </c>
      <c r="AO119" s="720">
        <v>9030.09</v>
      </c>
      <c r="AP119" s="720">
        <v>0</v>
      </c>
      <c r="AQ119" s="720">
        <v>10060.740000000002</v>
      </c>
      <c r="AR119" s="720">
        <v>6260.1199999999944</v>
      </c>
      <c r="AS119" s="720">
        <v>6105</v>
      </c>
      <c r="AT119" s="720">
        <v>0</v>
      </c>
      <c r="AU119" s="720">
        <v>17577.699999999993</v>
      </c>
      <c r="AV119" s="720">
        <v>3291.75</v>
      </c>
      <c r="AW119" s="720">
        <v>0</v>
      </c>
      <c r="AX119" s="720">
        <v>12501.25</v>
      </c>
      <c r="AY119" s="720">
        <v>69776.930000000008</v>
      </c>
      <c r="AZ119" s="720">
        <v>502.43</v>
      </c>
      <c r="BA119" s="720">
        <v>120142.77</v>
      </c>
      <c r="BB119" s="720">
        <v>0</v>
      </c>
      <c r="BC119" s="720">
        <v>0</v>
      </c>
      <c r="BD119" s="720">
        <v>0</v>
      </c>
      <c r="BE119" s="720">
        <v>876187.99000000011</v>
      </c>
      <c r="BF119" s="720">
        <v>469472.30999999976</v>
      </c>
      <c r="BG119" s="720">
        <v>45370.959999999963</v>
      </c>
      <c r="BH119" s="720">
        <v>514843.26999999973</v>
      </c>
      <c r="BI119" s="720">
        <v>4722</v>
      </c>
      <c r="BJ119" s="720">
        <v>0</v>
      </c>
      <c r="BK119" s="720">
        <v>0</v>
      </c>
      <c r="BL119" s="720">
        <v>4722</v>
      </c>
      <c r="BM119" s="720">
        <v>0</v>
      </c>
      <c r="BN119" s="720">
        <v>1210</v>
      </c>
      <c r="BO119" s="720">
        <v>0</v>
      </c>
      <c r="BP119" s="720">
        <v>0</v>
      </c>
      <c r="BQ119" s="720">
        <v>1210</v>
      </c>
      <c r="BR119" s="720">
        <v>0</v>
      </c>
      <c r="BS119" s="720">
        <v>3512</v>
      </c>
      <c r="BT119" s="720">
        <v>3512</v>
      </c>
      <c r="BU119" s="720">
        <v>0</v>
      </c>
      <c r="BV119" s="720">
        <v>0</v>
      </c>
      <c r="BW119" s="720">
        <v>0</v>
      </c>
      <c r="BX119" s="720">
        <v>0</v>
      </c>
      <c r="BY119" s="720">
        <v>0</v>
      </c>
      <c r="BZ119" s="720">
        <v>0</v>
      </c>
      <c r="CA119" s="720">
        <v>0</v>
      </c>
      <c r="CB119" s="720">
        <v>0</v>
      </c>
      <c r="CC119" s="720">
        <v>0</v>
      </c>
      <c r="CD119" s="720">
        <v>514843.26999999973</v>
      </c>
      <c r="CE119" s="720">
        <v>0</v>
      </c>
      <c r="CF119" s="720">
        <v>3512</v>
      </c>
      <c r="CG119" s="720">
        <v>0</v>
      </c>
      <c r="CH119" s="720">
        <v>0</v>
      </c>
      <c r="CI119" s="720">
        <f t="shared" si="1"/>
        <v>518355.26999999973</v>
      </c>
      <c r="CJ119" s="720">
        <v>146420.09</v>
      </c>
      <c r="CK119" s="720">
        <v>147430.37</v>
      </c>
      <c r="CL119" s="720">
        <v>0</v>
      </c>
      <c r="CM119" s="720">
        <v>-1010.2799999999988</v>
      </c>
      <c r="CN119" s="720">
        <v>0</v>
      </c>
      <c r="CO119" s="720">
        <v>0</v>
      </c>
      <c r="CP119" s="720">
        <v>4057.68</v>
      </c>
      <c r="CQ119" s="720">
        <v>0</v>
      </c>
      <c r="CR119" s="720">
        <v>0</v>
      </c>
      <c r="CS119" s="720">
        <v>3047.400000000001</v>
      </c>
      <c r="CT119" s="720">
        <v>400090.41</v>
      </c>
      <c r="CU119" s="720">
        <v>0</v>
      </c>
      <c r="CV119" s="720">
        <v>0</v>
      </c>
      <c r="CW119" s="720">
        <v>400090.41</v>
      </c>
      <c r="CX119" s="720"/>
      <c r="CY119" s="720"/>
      <c r="CZ119" s="720"/>
      <c r="DA119" s="720">
        <v>0</v>
      </c>
      <c r="DB119" s="720">
        <v>400090.41</v>
      </c>
      <c r="DC119" s="720">
        <v>0</v>
      </c>
      <c r="DD119" s="720">
        <v>13688.74</v>
      </c>
      <c r="DE119" s="720">
        <v>0</v>
      </c>
      <c r="DF119" s="720">
        <v>0</v>
      </c>
      <c r="DG119" s="720">
        <v>0</v>
      </c>
      <c r="DH119" s="720">
        <v>-578.4</v>
      </c>
      <c r="DI119" s="720">
        <v>0</v>
      </c>
      <c r="DJ119" s="720">
        <v>0</v>
      </c>
      <c r="DK119" s="720">
        <v>13110.34</v>
      </c>
      <c r="DL119" s="720">
        <v>102107</v>
      </c>
      <c r="DM119" s="720">
        <v>0</v>
      </c>
      <c r="DN119" s="720">
        <v>0</v>
      </c>
      <c r="DO119" s="720">
        <v>0</v>
      </c>
      <c r="DP119" s="720">
        <v>0</v>
      </c>
      <c r="DQ119" s="721">
        <v>0.11999999999534339</v>
      </c>
      <c r="DR119" s="722">
        <v>591395.58000000007</v>
      </c>
      <c r="DS119" s="723">
        <v>284792.41000000003</v>
      </c>
      <c r="DT119" s="722">
        <v>69776.930000000008</v>
      </c>
      <c r="DU119" s="722">
        <v>38078.18</v>
      </c>
      <c r="DV119" s="722">
        <v>0</v>
      </c>
      <c r="DW119" s="722">
        <v>102107</v>
      </c>
    </row>
    <row r="120" spans="1:127" s="104" customFormat="1">
      <c r="A120" s="717">
        <v>7053</v>
      </c>
      <c r="B120" s="718" t="s">
        <v>400</v>
      </c>
      <c r="C120" s="717">
        <v>7053</v>
      </c>
      <c r="D120" s="719" t="s">
        <v>6470</v>
      </c>
      <c r="E120" s="719" t="s">
        <v>342</v>
      </c>
      <c r="F120" s="719" t="s">
        <v>6</v>
      </c>
      <c r="G120" s="719" t="s">
        <v>921</v>
      </c>
      <c r="H120" s="720">
        <v>2125886</v>
      </c>
      <c r="I120" s="720">
        <v>0</v>
      </c>
      <c r="J120" s="720">
        <v>2635810</v>
      </c>
      <c r="K120" s="720">
        <v>0</v>
      </c>
      <c r="L120" s="720">
        <v>91350</v>
      </c>
      <c r="M120" s="720">
        <v>3086</v>
      </c>
      <c r="N120" s="720">
        <v>0</v>
      </c>
      <c r="O120" s="720">
        <v>0</v>
      </c>
      <c r="P120" s="720">
        <v>133812</v>
      </c>
      <c r="Q120" s="720">
        <v>1668</v>
      </c>
      <c r="R120" s="720">
        <v>0</v>
      </c>
      <c r="S120" s="720">
        <v>0</v>
      </c>
      <c r="T120" s="720">
        <v>0</v>
      </c>
      <c r="U120" s="720">
        <v>98785</v>
      </c>
      <c r="V120" s="720">
        <v>0</v>
      </c>
      <c r="W120" s="720">
        <v>36106</v>
      </c>
      <c r="X120" s="720">
        <v>0</v>
      </c>
      <c r="Y120" s="720">
        <v>5126503</v>
      </c>
      <c r="Z120" s="720">
        <v>1553078</v>
      </c>
      <c r="AA120" s="720">
        <v>0</v>
      </c>
      <c r="AB120" s="720">
        <v>1238683</v>
      </c>
      <c r="AC120" s="720">
        <v>80226</v>
      </c>
      <c r="AD120" s="720">
        <v>368347</v>
      </c>
      <c r="AE120" s="720">
        <v>0</v>
      </c>
      <c r="AF120" s="720">
        <v>173519</v>
      </c>
      <c r="AG120" s="720">
        <v>20255</v>
      </c>
      <c r="AH120" s="720">
        <v>28048</v>
      </c>
      <c r="AI120" s="720">
        <v>0</v>
      </c>
      <c r="AJ120" s="720">
        <v>0</v>
      </c>
      <c r="AK120" s="720">
        <v>12173</v>
      </c>
      <c r="AL120" s="720">
        <v>6054</v>
      </c>
      <c r="AM120" s="720">
        <v>35413</v>
      </c>
      <c r="AN120" s="720">
        <v>530</v>
      </c>
      <c r="AO120" s="720">
        <v>4642</v>
      </c>
      <c r="AP120" s="720">
        <v>0</v>
      </c>
      <c r="AQ120" s="720">
        <v>40253</v>
      </c>
      <c r="AR120" s="720">
        <v>602604</v>
      </c>
      <c r="AS120" s="720">
        <v>1753</v>
      </c>
      <c r="AT120" s="720">
        <v>21968</v>
      </c>
      <c r="AU120" s="720">
        <v>64022</v>
      </c>
      <c r="AV120" s="720">
        <v>5140</v>
      </c>
      <c r="AW120" s="720">
        <v>0</v>
      </c>
      <c r="AX120" s="720">
        <v>157800.94</v>
      </c>
      <c r="AY120" s="720">
        <v>649683</v>
      </c>
      <c r="AZ120" s="720">
        <v>36940</v>
      </c>
      <c r="BA120" s="720">
        <v>235346</v>
      </c>
      <c r="BB120" s="720">
        <v>0</v>
      </c>
      <c r="BC120" s="720">
        <v>0</v>
      </c>
      <c r="BD120" s="720">
        <v>0</v>
      </c>
      <c r="BE120" s="720">
        <v>5336480.9400000004</v>
      </c>
      <c r="BF120" s="720">
        <v>635678</v>
      </c>
      <c r="BG120" s="720">
        <v>-209977.94000000041</v>
      </c>
      <c r="BH120" s="720">
        <v>425700.05999999959</v>
      </c>
      <c r="BI120" s="720">
        <v>12961</v>
      </c>
      <c r="BJ120" s="720">
        <v>0</v>
      </c>
      <c r="BK120" s="720">
        <v>0</v>
      </c>
      <c r="BL120" s="720">
        <v>12961</v>
      </c>
      <c r="BM120" s="720">
        <v>0</v>
      </c>
      <c r="BN120" s="720">
        <v>0</v>
      </c>
      <c r="BO120" s="720">
        <v>0</v>
      </c>
      <c r="BP120" s="720">
        <v>0</v>
      </c>
      <c r="BQ120" s="720">
        <v>0</v>
      </c>
      <c r="BR120" s="720">
        <v>37204</v>
      </c>
      <c r="BS120" s="720">
        <v>12961</v>
      </c>
      <c r="BT120" s="720">
        <v>50165</v>
      </c>
      <c r="BU120" s="720">
        <v>0</v>
      </c>
      <c r="BV120" s="720">
        <v>0</v>
      </c>
      <c r="BW120" s="720">
        <v>0</v>
      </c>
      <c r="BX120" s="720">
        <v>0</v>
      </c>
      <c r="BY120" s="720">
        <v>0</v>
      </c>
      <c r="BZ120" s="720">
        <v>0</v>
      </c>
      <c r="CA120" s="720">
        <v>0</v>
      </c>
      <c r="CB120" s="720">
        <v>0</v>
      </c>
      <c r="CC120" s="720">
        <v>0</v>
      </c>
      <c r="CD120" s="720">
        <v>425700.05999999959</v>
      </c>
      <c r="CE120" s="720">
        <v>0</v>
      </c>
      <c r="CF120" s="720">
        <v>50165</v>
      </c>
      <c r="CG120" s="720">
        <v>0</v>
      </c>
      <c r="CH120" s="720">
        <v>0</v>
      </c>
      <c r="CI120" s="720">
        <f t="shared" si="1"/>
        <v>475865.05999999959</v>
      </c>
      <c r="CJ120" s="720">
        <v>996693</v>
      </c>
      <c r="CK120" s="720">
        <v>359580</v>
      </c>
      <c r="CL120" s="720">
        <v>16536</v>
      </c>
      <c r="CM120" s="720">
        <v>653649</v>
      </c>
      <c r="CN120" s="720">
        <v>0</v>
      </c>
      <c r="CO120" s="720">
        <v>0</v>
      </c>
      <c r="CP120" s="720">
        <v>10109</v>
      </c>
      <c r="CQ120" s="720">
        <v>1849</v>
      </c>
      <c r="CR120" s="720">
        <v>0</v>
      </c>
      <c r="CS120" s="720">
        <v>665606</v>
      </c>
      <c r="CT120" s="720">
        <v>0</v>
      </c>
      <c r="CU120" s="720">
        <v>0</v>
      </c>
      <c r="CV120" s="720">
        <v>0</v>
      </c>
      <c r="CW120" s="720">
        <v>0</v>
      </c>
      <c r="CX120" s="720"/>
      <c r="CY120" s="720"/>
      <c r="CZ120" s="720"/>
      <c r="DA120" s="720">
        <v>0</v>
      </c>
      <c r="DB120" s="720">
        <v>0</v>
      </c>
      <c r="DC120" s="720">
        <v>130412</v>
      </c>
      <c r="DD120" s="720">
        <v>3333</v>
      </c>
      <c r="DE120" s="720">
        <v>0</v>
      </c>
      <c r="DF120" s="720">
        <v>0</v>
      </c>
      <c r="DG120" s="720">
        <v>0</v>
      </c>
      <c r="DH120" s="720">
        <v>-24638.94</v>
      </c>
      <c r="DI120" s="720">
        <v>0</v>
      </c>
      <c r="DJ120" s="720">
        <v>0</v>
      </c>
      <c r="DK120" s="720">
        <v>109106.06</v>
      </c>
      <c r="DL120" s="720">
        <v>0</v>
      </c>
      <c r="DM120" s="720">
        <v>2089</v>
      </c>
      <c r="DN120" s="720">
        <v>-1946</v>
      </c>
      <c r="DO120" s="720">
        <v>-298829</v>
      </c>
      <c r="DP120" s="720">
        <v>-159</v>
      </c>
      <c r="DQ120" s="721">
        <v>0</v>
      </c>
      <c r="DR120" s="722">
        <v>3434108</v>
      </c>
      <c r="DS120" s="723">
        <v>1902372.9400000004</v>
      </c>
      <c r="DT120" s="722">
        <v>649683</v>
      </c>
      <c r="DU120" s="722">
        <v>135480</v>
      </c>
      <c r="DV120" s="722">
        <v>98785</v>
      </c>
      <c r="DW120" s="722">
        <v>-298845</v>
      </c>
    </row>
    <row r="121" spans="1:127" s="104" customFormat="1">
      <c r="A121" s="717">
        <v>3351</v>
      </c>
      <c r="B121" s="718" t="s">
        <v>450</v>
      </c>
      <c r="C121" s="717">
        <v>3351</v>
      </c>
      <c r="D121" s="719" t="s">
        <v>6470</v>
      </c>
      <c r="E121" s="719" t="s">
        <v>341</v>
      </c>
      <c r="F121" s="719" t="s">
        <v>6</v>
      </c>
      <c r="G121" s="719" t="s">
        <v>921</v>
      </c>
      <c r="H121" s="720">
        <v>1415598.07</v>
      </c>
      <c r="I121" s="720">
        <v>0</v>
      </c>
      <c r="J121" s="720">
        <v>60501.279999999999</v>
      </c>
      <c r="K121" s="720">
        <v>0</v>
      </c>
      <c r="L121" s="720">
        <v>168620</v>
      </c>
      <c r="M121" s="720">
        <v>2971.29</v>
      </c>
      <c r="N121" s="720">
        <v>0</v>
      </c>
      <c r="O121" s="720">
        <v>0</v>
      </c>
      <c r="P121" s="720">
        <v>29252.479999999996</v>
      </c>
      <c r="Q121" s="720">
        <v>2413.0699999999997</v>
      </c>
      <c r="R121" s="720">
        <v>0</v>
      </c>
      <c r="S121" s="720">
        <v>0</v>
      </c>
      <c r="T121" s="720">
        <v>24367.08</v>
      </c>
      <c r="U121" s="720">
        <v>260</v>
      </c>
      <c r="V121" s="720">
        <v>0</v>
      </c>
      <c r="W121" s="720">
        <v>2897.5</v>
      </c>
      <c r="X121" s="720">
        <v>29543</v>
      </c>
      <c r="Y121" s="720">
        <v>1736423.7700000003</v>
      </c>
      <c r="Z121" s="720">
        <v>669196.47000000032</v>
      </c>
      <c r="AA121" s="720">
        <v>0</v>
      </c>
      <c r="AB121" s="720">
        <v>340497.89</v>
      </c>
      <c r="AC121" s="720">
        <v>13917.770000000251</v>
      </c>
      <c r="AD121" s="720">
        <v>168902.2</v>
      </c>
      <c r="AE121" s="720">
        <v>3467.97</v>
      </c>
      <c r="AF121" s="720">
        <v>26084.099999999977</v>
      </c>
      <c r="AG121" s="720">
        <v>4599.8500000000058</v>
      </c>
      <c r="AH121" s="720">
        <v>1075.2</v>
      </c>
      <c r="AI121" s="720">
        <v>0</v>
      </c>
      <c r="AJ121" s="720">
        <v>0</v>
      </c>
      <c r="AK121" s="720">
        <v>51707.68</v>
      </c>
      <c r="AL121" s="720">
        <v>0</v>
      </c>
      <c r="AM121" s="720">
        <v>2059.5</v>
      </c>
      <c r="AN121" s="720">
        <v>9352.2999999999993</v>
      </c>
      <c r="AO121" s="720">
        <v>23962.460000000003</v>
      </c>
      <c r="AP121" s="720">
        <v>21610.93</v>
      </c>
      <c r="AQ121" s="720">
        <v>18140.43</v>
      </c>
      <c r="AR121" s="720">
        <v>131665.69999999998</v>
      </c>
      <c r="AS121" s="720">
        <v>18371.849999999991</v>
      </c>
      <c r="AT121" s="720">
        <v>0</v>
      </c>
      <c r="AU121" s="720">
        <v>2136.31</v>
      </c>
      <c r="AV121" s="720">
        <v>8309.76</v>
      </c>
      <c r="AW121" s="720">
        <v>9240</v>
      </c>
      <c r="AX121" s="720">
        <v>97046.299999999988</v>
      </c>
      <c r="AY121" s="720">
        <v>37171.629999999997</v>
      </c>
      <c r="AZ121" s="720">
        <v>13339.01</v>
      </c>
      <c r="BA121" s="720">
        <v>108775.76</v>
      </c>
      <c r="BB121" s="720">
        <v>0</v>
      </c>
      <c r="BC121" s="720">
        <v>0</v>
      </c>
      <c r="BD121" s="720">
        <v>0</v>
      </c>
      <c r="BE121" s="720">
        <v>1780631.0700000003</v>
      </c>
      <c r="BF121" s="720">
        <v>308327.60999999975</v>
      </c>
      <c r="BG121" s="720">
        <v>-44207.300000000047</v>
      </c>
      <c r="BH121" s="720">
        <v>264120.30999999971</v>
      </c>
      <c r="BI121" s="720">
        <v>0</v>
      </c>
      <c r="BJ121" s="720">
        <v>0</v>
      </c>
      <c r="BK121" s="720">
        <v>0</v>
      </c>
      <c r="BL121" s="720">
        <v>0</v>
      </c>
      <c r="BM121" s="720">
        <v>0</v>
      </c>
      <c r="BN121" s="720">
        <v>0</v>
      </c>
      <c r="BO121" s="720">
        <v>0</v>
      </c>
      <c r="BP121" s="720">
        <v>0</v>
      </c>
      <c r="BQ121" s="720">
        <v>0</v>
      </c>
      <c r="BR121" s="720">
        <v>0</v>
      </c>
      <c r="BS121" s="720">
        <v>0</v>
      </c>
      <c r="BT121" s="720">
        <v>0</v>
      </c>
      <c r="BU121" s="720">
        <v>0</v>
      </c>
      <c r="BV121" s="720">
        <v>0</v>
      </c>
      <c r="BW121" s="720">
        <v>0</v>
      </c>
      <c r="BX121" s="720">
        <v>0</v>
      </c>
      <c r="BY121" s="720">
        <v>0</v>
      </c>
      <c r="BZ121" s="720">
        <v>0</v>
      </c>
      <c r="CA121" s="720">
        <v>0</v>
      </c>
      <c r="CB121" s="720">
        <v>0</v>
      </c>
      <c r="CC121" s="720">
        <v>0</v>
      </c>
      <c r="CD121" s="720">
        <v>264120.30999999971</v>
      </c>
      <c r="CE121" s="720">
        <v>0</v>
      </c>
      <c r="CF121" s="720">
        <v>0</v>
      </c>
      <c r="CG121" s="720">
        <v>0</v>
      </c>
      <c r="CH121" s="720">
        <v>0</v>
      </c>
      <c r="CI121" s="720">
        <f t="shared" si="1"/>
        <v>264120.30999999971</v>
      </c>
      <c r="CJ121" s="720">
        <v>519227.55</v>
      </c>
      <c r="CK121" s="720">
        <v>143979.59</v>
      </c>
      <c r="CL121" s="720">
        <v>0</v>
      </c>
      <c r="CM121" s="720">
        <v>375247.95999999996</v>
      </c>
      <c r="CN121" s="720">
        <v>0</v>
      </c>
      <c r="CO121" s="720">
        <v>0</v>
      </c>
      <c r="CP121" s="720">
        <v>10234.620000000001</v>
      </c>
      <c r="CQ121" s="720">
        <v>9813.49</v>
      </c>
      <c r="CR121" s="720">
        <v>-118132.67</v>
      </c>
      <c r="CS121" s="720">
        <v>277163.39999999997</v>
      </c>
      <c r="CT121" s="720">
        <v>0</v>
      </c>
      <c r="CU121" s="720">
        <v>0</v>
      </c>
      <c r="CV121" s="720">
        <v>0</v>
      </c>
      <c r="CW121" s="720">
        <v>0</v>
      </c>
      <c r="CX121" s="720"/>
      <c r="CY121" s="720"/>
      <c r="CZ121" s="720"/>
      <c r="DA121" s="720">
        <v>0</v>
      </c>
      <c r="DB121" s="720">
        <v>0</v>
      </c>
      <c r="DC121" s="720">
        <v>0</v>
      </c>
      <c r="DD121" s="720">
        <v>8788.86</v>
      </c>
      <c r="DE121" s="720">
        <v>0</v>
      </c>
      <c r="DF121" s="720">
        <v>0</v>
      </c>
      <c r="DG121" s="720">
        <v>0</v>
      </c>
      <c r="DH121" s="720">
        <v>-21832.16</v>
      </c>
      <c r="DI121" s="720">
        <v>0</v>
      </c>
      <c r="DJ121" s="720">
        <v>0</v>
      </c>
      <c r="DK121" s="720">
        <v>-13043.3</v>
      </c>
      <c r="DL121" s="720">
        <v>0</v>
      </c>
      <c r="DM121" s="720">
        <v>0</v>
      </c>
      <c r="DN121" s="720">
        <v>0</v>
      </c>
      <c r="DO121" s="720">
        <v>0</v>
      </c>
      <c r="DP121" s="720">
        <v>0</v>
      </c>
      <c r="DQ121" s="721">
        <v>0.21000000002095476</v>
      </c>
      <c r="DR121" s="722">
        <v>1226666.2500000005</v>
      </c>
      <c r="DS121" s="723">
        <v>553964.81999999983</v>
      </c>
      <c r="DT121" s="722">
        <v>37171.629999999997</v>
      </c>
      <c r="DU121" s="722">
        <v>56032.63</v>
      </c>
      <c r="DV121" s="722">
        <v>260</v>
      </c>
      <c r="DW121" s="722">
        <v>0</v>
      </c>
    </row>
    <row r="122" spans="1:127" s="104" customFormat="1">
      <c r="A122" s="717">
        <v>3328</v>
      </c>
      <c r="B122" s="718" t="s">
        <v>451</v>
      </c>
      <c r="C122" s="717">
        <v>3328</v>
      </c>
      <c r="D122" s="719" t="s">
        <v>6470</v>
      </c>
      <c r="E122" s="719" t="s">
        <v>341</v>
      </c>
      <c r="F122" s="719" t="s">
        <v>6</v>
      </c>
      <c r="G122" s="719" t="s">
        <v>921</v>
      </c>
      <c r="H122" s="720">
        <v>1230568</v>
      </c>
      <c r="I122" s="720">
        <v>0</v>
      </c>
      <c r="J122" s="720">
        <v>67968</v>
      </c>
      <c r="K122" s="720">
        <v>0</v>
      </c>
      <c r="L122" s="720">
        <v>63250</v>
      </c>
      <c r="M122" s="720">
        <v>400</v>
      </c>
      <c r="N122" s="720">
        <v>0</v>
      </c>
      <c r="O122" s="720">
        <v>0</v>
      </c>
      <c r="P122" s="720">
        <v>92264</v>
      </c>
      <c r="Q122" s="720">
        <v>25003</v>
      </c>
      <c r="R122" s="720">
        <v>0</v>
      </c>
      <c r="S122" s="720">
        <v>0</v>
      </c>
      <c r="T122" s="720">
        <v>8158</v>
      </c>
      <c r="U122" s="720">
        <v>0</v>
      </c>
      <c r="V122" s="720">
        <v>0</v>
      </c>
      <c r="W122" s="720">
        <v>4306</v>
      </c>
      <c r="X122" s="720">
        <v>50258</v>
      </c>
      <c r="Y122" s="720">
        <v>1542175</v>
      </c>
      <c r="Z122" s="720">
        <v>637487</v>
      </c>
      <c r="AA122" s="720">
        <v>1090</v>
      </c>
      <c r="AB122" s="720">
        <v>875</v>
      </c>
      <c r="AC122" s="720">
        <v>245069</v>
      </c>
      <c r="AD122" s="720">
        <v>490</v>
      </c>
      <c r="AE122" s="720">
        <v>0</v>
      </c>
      <c r="AF122" s="720">
        <v>175827</v>
      </c>
      <c r="AG122" s="720">
        <v>8166</v>
      </c>
      <c r="AH122" s="720">
        <v>31</v>
      </c>
      <c r="AI122" s="720">
        <v>0</v>
      </c>
      <c r="AJ122" s="720">
        <v>0</v>
      </c>
      <c r="AK122" s="720">
        <v>1523</v>
      </c>
      <c r="AL122" s="720">
        <v>0</v>
      </c>
      <c r="AM122" s="720">
        <v>752</v>
      </c>
      <c r="AN122" s="720">
        <v>0</v>
      </c>
      <c r="AO122" s="720">
        <v>2057</v>
      </c>
      <c r="AP122" s="720">
        <v>3471</v>
      </c>
      <c r="AQ122" s="720">
        <v>4344</v>
      </c>
      <c r="AR122" s="720">
        <v>196465</v>
      </c>
      <c r="AS122" s="720">
        <v>581</v>
      </c>
      <c r="AT122" s="720">
        <v>96</v>
      </c>
      <c r="AU122" s="720">
        <v>20955</v>
      </c>
      <c r="AV122" s="720">
        <v>5140</v>
      </c>
      <c r="AW122" s="720">
        <v>436</v>
      </c>
      <c r="AX122" s="720">
        <v>91251.98</v>
      </c>
      <c r="AY122" s="720">
        <v>225</v>
      </c>
      <c r="AZ122" s="720">
        <v>5215</v>
      </c>
      <c r="BA122" s="720">
        <v>67099</v>
      </c>
      <c r="BB122" s="720">
        <v>0</v>
      </c>
      <c r="BC122" s="720">
        <v>0</v>
      </c>
      <c r="BD122" s="720">
        <v>0</v>
      </c>
      <c r="BE122" s="720">
        <v>1468642.98</v>
      </c>
      <c r="BF122" s="720">
        <v>240251</v>
      </c>
      <c r="BG122" s="720">
        <v>73532.020000000019</v>
      </c>
      <c r="BH122" s="720">
        <v>313783.02</v>
      </c>
      <c r="BI122" s="720">
        <v>0</v>
      </c>
      <c r="BJ122" s="720">
        <v>0</v>
      </c>
      <c r="BK122" s="720">
        <v>0</v>
      </c>
      <c r="BL122" s="720">
        <v>0</v>
      </c>
      <c r="BM122" s="720">
        <v>0</v>
      </c>
      <c r="BN122" s="720">
        <v>0</v>
      </c>
      <c r="BO122" s="720">
        <v>0</v>
      </c>
      <c r="BP122" s="720">
        <v>0</v>
      </c>
      <c r="BQ122" s="720">
        <v>0</v>
      </c>
      <c r="BR122" s="720">
        <v>0</v>
      </c>
      <c r="BS122" s="720">
        <v>0</v>
      </c>
      <c r="BT122" s="720">
        <v>0</v>
      </c>
      <c r="BU122" s="720">
        <v>0</v>
      </c>
      <c r="BV122" s="720">
        <v>0</v>
      </c>
      <c r="BW122" s="720">
        <v>0</v>
      </c>
      <c r="BX122" s="720">
        <v>0</v>
      </c>
      <c r="BY122" s="720">
        <v>0</v>
      </c>
      <c r="BZ122" s="720">
        <v>0</v>
      </c>
      <c r="CA122" s="720">
        <v>0</v>
      </c>
      <c r="CB122" s="720">
        <v>0</v>
      </c>
      <c r="CC122" s="720">
        <v>0</v>
      </c>
      <c r="CD122" s="720">
        <v>313783.02</v>
      </c>
      <c r="CE122" s="720">
        <v>0</v>
      </c>
      <c r="CF122" s="720">
        <v>0</v>
      </c>
      <c r="CG122" s="720">
        <v>0</v>
      </c>
      <c r="CH122" s="720">
        <v>0</v>
      </c>
      <c r="CI122" s="720">
        <f t="shared" si="1"/>
        <v>313783.02</v>
      </c>
      <c r="CJ122" s="720">
        <v>94342</v>
      </c>
      <c r="CK122" s="720">
        <v>0</v>
      </c>
      <c r="CL122" s="720">
        <v>0</v>
      </c>
      <c r="CM122" s="720">
        <v>94342</v>
      </c>
      <c r="CN122" s="720">
        <v>0</v>
      </c>
      <c r="CO122" s="720">
        <v>0</v>
      </c>
      <c r="CP122" s="720">
        <v>5569</v>
      </c>
      <c r="CQ122" s="720">
        <v>0</v>
      </c>
      <c r="CR122" s="720">
        <v>228766</v>
      </c>
      <c r="CS122" s="720">
        <v>328678</v>
      </c>
      <c r="CT122" s="720">
        <v>0</v>
      </c>
      <c r="CU122" s="720">
        <v>0</v>
      </c>
      <c r="CV122" s="720">
        <v>0</v>
      </c>
      <c r="CW122" s="720">
        <v>0</v>
      </c>
      <c r="CX122" s="720"/>
      <c r="CY122" s="720"/>
      <c r="CZ122" s="720"/>
      <c r="DA122" s="720">
        <v>0</v>
      </c>
      <c r="DB122" s="720">
        <v>0</v>
      </c>
      <c r="DC122" s="720">
        <v>0</v>
      </c>
      <c r="DD122" s="720">
        <v>8330</v>
      </c>
      <c r="DE122" s="720">
        <v>0</v>
      </c>
      <c r="DF122" s="720">
        <v>0</v>
      </c>
      <c r="DG122" s="720">
        <v>0</v>
      </c>
      <c r="DH122" s="720">
        <v>-23226.98</v>
      </c>
      <c r="DI122" s="720">
        <v>0</v>
      </c>
      <c r="DJ122" s="720">
        <v>0</v>
      </c>
      <c r="DK122" s="720">
        <v>-14896.98</v>
      </c>
      <c r="DL122" s="720">
        <v>0</v>
      </c>
      <c r="DM122" s="720">
        <v>0</v>
      </c>
      <c r="DN122" s="720">
        <v>0</v>
      </c>
      <c r="DO122" s="720">
        <v>0</v>
      </c>
      <c r="DP122" s="720">
        <v>0</v>
      </c>
      <c r="DQ122" s="721">
        <v>0</v>
      </c>
      <c r="DR122" s="722">
        <v>1069004</v>
      </c>
      <c r="DS122" s="723">
        <v>399638.98</v>
      </c>
      <c r="DT122" s="722">
        <v>225</v>
      </c>
      <c r="DU122" s="722">
        <v>125425</v>
      </c>
      <c r="DV122" s="722">
        <v>0</v>
      </c>
      <c r="DW122" s="722">
        <v>0</v>
      </c>
    </row>
    <row r="123" spans="1:127" s="104" customFormat="1">
      <c r="A123" s="717">
        <v>2150</v>
      </c>
      <c r="B123" s="718" t="s">
        <v>531</v>
      </c>
      <c r="C123" s="717">
        <v>2150</v>
      </c>
      <c r="D123" s="719" t="s">
        <v>6470</v>
      </c>
      <c r="E123" s="719" t="s">
        <v>341</v>
      </c>
      <c r="F123" s="719" t="s">
        <v>6</v>
      </c>
      <c r="G123" s="719" t="s">
        <v>923</v>
      </c>
      <c r="H123" s="720">
        <v>1689698.01</v>
      </c>
      <c r="I123" s="720">
        <v>0</v>
      </c>
      <c r="J123" s="720">
        <v>110337.96</v>
      </c>
      <c r="K123" s="720">
        <v>0</v>
      </c>
      <c r="L123" s="720">
        <v>186090</v>
      </c>
      <c r="M123" s="720">
        <v>0</v>
      </c>
      <c r="N123" s="720">
        <v>0</v>
      </c>
      <c r="O123" s="720">
        <v>0</v>
      </c>
      <c r="P123" s="720">
        <v>22496.319999999996</v>
      </c>
      <c r="Q123" s="720">
        <v>0</v>
      </c>
      <c r="R123" s="720">
        <v>0</v>
      </c>
      <c r="S123" s="720">
        <v>0</v>
      </c>
      <c r="T123" s="720">
        <v>4047.82</v>
      </c>
      <c r="U123" s="720">
        <v>0</v>
      </c>
      <c r="V123" s="720">
        <v>0</v>
      </c>
      <c r="W123" s="720">
        <v>3952.58</v>
      </c>
      <c r="X123" s="720">
        <v>37681</v>
      </c>
      <c r="Y123" s="720">
        <v>2054303.6900000002</v>
      </c>
      <c r="Z123" s="720">
        <v>1017944.6799999998</v>
      </c>
      <c r="AA123" s="720">
        <v>5243.0599999999995</v>
      </c>
      <c r="AB123" s="720">
        <v>428872.83</v>
      </c>
      <c r="AC123" s="720">
        <v>76047.390000000596</v>
      </c>
      <c r="AD123" s="720">
        <v>81995.679999999993</v>
      </c>
      <c r="AE123" s="720">
        <v>0</v>
      </c>
      <c r="AF123" s="720">
        <v>58365.029999999737</v>
      </c>
      <c r="AG123" s="720">
        <v>17011.970000000034</v>
      </c>
      <c r="AH123" s="720">
        <v>880</v>
      </c>
      <c r="AI123" s="720">
        <v>0</v>
      </c>
      <c r="AJ123" s="720">
        <v>895</v>
      </c>
      <c r="AK123" s="720">
        <v>39957.679999999993</v>
      </c>
      <c r="AL123" s="720">
        <v>8.15</v>
      </c>
      <c r="AM123" s="720">
        <v>3195.2100000000005</v>
      </c>
      <c r="AN123" s="720">
        <v>14393.48</v>
      </c>
      <c r="AO123" s="720">
        <v>66114.310000000012</v>
      </c>
      <c r="AP123" s="720">
        <v>35244.79</v>
      </c>
      <c r="AQ123" s="720">
        <v>19211.019999999997</v>
      </c>
      <c r="AR123" s="720">
        <v>30850.860000000011</v>
      </c>
      <c r="AS123" s="720">
        <v>0</v>
      </c>
      <c r="AT123" s="720">
        <v>335</v>
      </c>
      <c r="AU123" s="720">
        <v>32303.839999999997</v>
      </c>
      <c r="AV123" s="720">
        <v>5139.75</v>
      </c>
      <c r="AW123" s="720">
        <v>0</v>
      </c>
      <c r="AX123" s="720">
        <v>125779.22</v>
      </c>
      <c r="AY123" s="720">
        <v>59181.739999999976</v>
      </c>
      <c r="AZ123" s="720">
        <v>6819.04</v>
      </c>
      <c r="BA123" s="720">
        <v>118727.03</v>
      </c>
      <c r="BB123" s="720">
        <v>0</v>
      </c>
      <c r="BC123" s="720">
        <v>0</v>
      </c>
      <c r="BD123" s="720">
        <v>0</v>
      </c>
      <c r="BE123" s="720">
        <v>2244516.7599999998</v>
      </c>
      <c r="BF123" s="720">
        <v>-401594.16</v>
      </c>
      <c r="BG123" s="720">
        <v>-190213.0699999996</v>
      </c>
      <c r="BH123" s="720">
        <v>-591807.22999999952</v>
      </c>
      <c r="BI123" s="720">
        <v>7727.13</v>
      </c>
      <c r="BJ123" s="720">
        <v>0</v>
      </c>
      <c r="BK123" s="720">
        <v>0</v>
      </c>
      <c r="BL123" s="720">
        <v>7727.13</v>
      </c>
      <c r="BM123" s="720">
        <v>0</v>
      </c>
      <c r="BN123" s="720">
        <v>2887.2</v>
      </c>
      <c r="BO123" s="720">
        <v>0</v>
      </c>
      <c r="BP123" s="720">
        <v>0</v>
      </c>
      <c r="BQ123" s="720">
        <v>2887.2</v>
      </c>
      <c r="BR123" s="720">
        <v>41751.179999999993</v>
      </c>
      <c r="BS123" s="720">
        <v>4839.93</v>
      </c>
      <c r="BT123" s="720">
        <v>46591.109999999993</v>
      </c>
      <c r="BU123" s="720">
        <v>0</v>
      </c>
      <c r="BV123" s="720">
        <v>0</v>
      </c>
      <c r="BW123" s="720">
        <v>0</v>
      </c>
      <c r="BX123" s="720">
        <v>0</v>
      </c>
      <c r="BY123" s="720">
        <v>0</v>
      </c>
      <c r="BZ123" s="720">
        <v>0</v>
      </c>
      <c r="CA123" s="720">
        <v>0</v>
      </c>
      <c r="CB123" s="720">
        <v>0</v>
      </c>
      <c r="CC123" s="720">
        <v>0</v>
      </c>
      <c r="CD123" s="720">
        <v>-591807.22999999952</v>
      </c>
      <c r="CE123" s="720">
        <v>0</v>
      </c>
      <c r="CF123" s="720">
        <v>46591.109999999993</v>
      </c>
      <c r="CG123" s="720">
        <v>0</v>
      </c>
      <c r="CH123" s="720">
        <v>0</v>
      </c>
      <c r="CI123" s="720">
        <f t="shared" si="1"/>
        <v>-545216.11999999953</v>
      </c>
      <c r="CJ123" s="720">
        <v>0</v>
      </c>
      <c r="CK123" s="720">
        <v>0</v>
      </c>
      <c r="CL123" s="720">
        <v>0</v>
      </c>
      <c r="CM123" s="720">
        <v>0</v>
      </c>
      <c r="CN123" s="720">
        <v>0</v>
      </c>
      <c r="CO123" s="720">
        <v>0</v>
      </c>
      <c r="CP123" s="720">
        <v>0</v>
      </c>
      <c r="CQ123" s="720">
        <v>0</v>
      </c>
      <c r="CR123" s="720">
        <v>0</v>
      </c>
      <c r="CS123" s="720">
        <v>0</v>
      </c>
      <c r="CT123" s="720">
        <v>0</v>
      </c>
      <c r="CU123" s="720">
        <v>0</v>
      </c>
      <c r="CV123" s="720">
        <v>0</v>
      </c>
      <c r="CW123" s="720">
        <v>0</v>
      </c>
      <c r="CX123" s="720"/>
      <c r="CY123" s="720"/>
      <c r="CZ123" s="720"/>
      <c r="DA123" s="720">
        <v>-481692.24999999977</v>
      </c>
      <c r="DB123" s="720">
        <v>-481692.24999999977</v>
      </c>
      <c r="DC123" s="720">
        <v>0</v>
      </c>
      <c r="DD123" s="720">
        <v>0</v>
      </c>
      <c r="DE123" s="720">
        <v>0</v>
      </c>
      <c r="DF123" s="720">
        <v>0</v>
      </c>
      <c r="DG123" s="720">
        <v>-8870.65</v>
      </c>
      <c r="DH123" s="720">
        <v>-54653.22</v>
      </c>
      <c r="DI123" s="720">
        <v>0</v>
      </c>
      <c r="DJ123" s="720">
        <v>0</v>
      </c>
      <c r="DK123" s="720">
        <v>-63523.87</v>
      </c>
      <c r="DL123" s="720">
        <v>0</v>
      </c>
      <c r="DM123" s="720">
        <v>0</v>
      </c>
      <c r="DN123" s="720">
        <v>0</v>
      </c>
      <c r="DO123" s="720">
        <v>0</v>
      </c>
      <c r="DP123" s="720">
        <v>0</v>
      </c>
      <c r="DQ123" s="721">
        <v>0</v>
      </c>
      <c r="DR123" s="722">
        <v>1685480.6400000001</v>
      </c>
      <c r="DS123" s="723">
        <v>559036.11999999965</v>
      </c>
      <c r="DT123" s="722">
        <v>59181.739999999976</v>
      </c>
      <c r="DU123" s="722">
        <v>26544.139999999996</v>
      </c>
      <c r="DV123" s="722">
        <v>0</v>
      </c>
      <c r="DW123" s="722">
        <v>0</v>
      </c>
    </row>
    <row r="124" spans="1:127" s="104" customFormat="1">
      <c r="A124" s="717">
        <v>2425</v>
      </c>
      <c r="B124" s="718" t="s">
        <v>532</v>
      </c>
      <c r="C124" s="717">
        <v>2425</v>
      </c>
      <c r="D124" s="719" t="s">
        <v>6470</v>
      </c>
      <c r="E124" s="719" t="s">
        <v>341</v>
      </c>
      <c r="F124" s="719" t="s">
        <v>6</v>
      </c>
      <c r="G124" s="719" t="s">
        <v>923</v>
      </c>
      <c r="H124" s="720">
        <v>1104313.07</v>
      </c>
      <c r="I124" s="720">
        <v>0</v>
      </c>
      <c r="J124" s="720">
        <v>67988.09</v>
      </c>
      <c r="K124" s="720">
        <v>0</v>
      </c>
      <c r="L124" s="720">
        <v>51060</v>
      </c>
      <c r="M124" s="720">
        <v>1200</v>
      </c>
      <c r="N124" s="720">
        <v>0</v>
      </c>
      <c r="O124" s="720">
        <v>3780</v>
      </c>
      <c r="P124" s="720">
        <v>34854.75</v>
      </c>
      <c r="Q124" s="720">
        <v>33781.75</v>
      </c>
      <c r="R124" s="720">
        <v>0</v>
      </c>
      <c r="S124" s="720">
        <v>0</v>
      </c>
      <c r="T124" s="720">
        <v>63879.000000000007</v>
      </c>
      <c r="U124" s="720">
        <v>0</v>
      </c>
      <c r="V124" s="720">
        <v>0</v>
      </c>
      <c r="W124" s="720">
        <v>761.05</v>
      </c>
      <c r="X124" s="720">
        <v>54477</v>
      </c>
      <c r="Y124" s="720">
        <v>1416094.7100000002</v>
      </c>
      <c r="Z124" s="720">
        <v>641052.15999999887</v>
      </c>
      <c r="AA124" s="720">
        <v>-395.09000000000003</v>
      </c>
      <c r="AB124" s="720">
        <v>5474.88</v>
      </c>
      <c r="AC124" s="720">
        <v>238694.42999999982</v>
      </c>
      <c r="AD124" s="720">
        <v>1281.28</v>
      </c>
      <c r="AE124" s="720">
        <v>0</v>
      </c>
      <c r="AF124" s="720">
        <v>222635.12999999992</v>
      </c>
      <c r="AG124" s="720">
        <v>15025.320000000018</v>
      </c>
      <c r="AH124" s="720">
        <v>3014</v>
      </c>
      <c r="AI124" s="720">
        <v>0</v>
      </c>
      <c r="AJ124" s="720">
        <v>3914.44</v>
      </c>
      <c r="AK124" s="720">
        <v>57245.22</v>
      </c>
      <c r="AL124" s="720">
        <v>7422.0400000000009</v>
      </c>
      <c r="AM124" s="720">
        <v>32909.69</v>
      </c>
      <c r="AN124" s="720">
        <v>7953.3600000000006</v>
      </c>
      <c r="AO124" s="720">
        <v>22914.160000000003</v>
      </c>
      <c r="AP124" s="720">
        <v>15625.33</v>
      </c>
      <c r="AQ124" s="720">
        <v>16808.160000000007</v>
      </c>
      <c r="AR124" s="720">
        <v>58283.539999999994</v>
      </c>
      <c r="AS124" s="720">
        <v>0</v>
      </c>
      <c r="AT124" s="720">
        <v>32256.480000000003</v>
      </c>
      <c r="AU124" s="720">
        <v>11614.81</v>
      </c>
      <c r="AV124" s="720">
        <v>5139.75</v>
      </c>
      <c r="AW124" s="720">
        <v>0</v>
      </c>
      <c r="AX124" s="720">
        <v>78001.100000000006</v>
      </c>
      <c r="AY124" s="720">
        <v>3529</v>
      </c>
      <c r="AZ124" s="720">
        <v>5289.77</v>
      </c>
      <c r="BA124" s="720">
        <v>91627.29</v>
      </c>
      <c r="BB124" s="720">
        <v>0</v>
      </c>
      <c r="BC124" s="720">
        <v>0</v>
      </c>
      <c r="BD124" s="720">
        <v>0</v>
      </c>
      <c r="BE124" s="720">
        <v>1577316.1199999987</v>
      </c>
      <c r="BF124" s="720">
        <v>-61775.100000000151</v>
      </c>
      <c r="BG124" s="720">
        <v>-161221.40999999852</v>
      </c>
      <c r="BH124" s="720">
        <v>-222996.50999999867</v>
      </c>
      <c r="BI124" s="720">
        <v>6373.75</v>
      </c>
      <c r="BJ124" s="720">
        <v>0</v>
      </c>
      <c r="BK124" s="720">
        <v>0</v>
      </c>
      <c r="BL124" s="720">
        <v>6373.75</v>
      </c>
      <c r="BM124" s="720">
        <v>0</v>
      </c>
      <c r="BN124" s="720">
        <v>0</v>
      </c>
      <c r="BO124" s="720">
        <v>0</v>
      </c>
      <c r="BP124" s="720">
        <v>0</v>
      </c>
      <c r="BQ124" s="720">
        <v>0</v>
      </c>
      <c r="BR124" s="720">
        <v>15932.41</v>
      </c>
      <c r="BS124" s="720">
        <v>6373.75</v>
      </c>
      <c r="BT124" s="720">
        <v>22306.16</v>
      </c>
      <c r="BU124" s="720">
        <v>0</v>
      </c>
      <c r="BV124" s="720">
        <v>0</v>
      </c>
      <c r="BW124" s="720">
        <v>0</v>
      </c>
      <c r="BX124" s="720">
        <v>0</v>
      </c>
      <c r="BY124" s="720">
        <v>0</v>
      </c>
      <c r="BZ124" s="720">
        <v>0</v>
      </c>
      <c r="CA124" s="720">
        <v>0</v>
      </c>
      <c r="CB124" s="720">
        <v>0</v>
      </c>
      <c r="CC124" s="720">
        <v>0</v>
      </c>
      <c r="CD124" s="720">
        <v>-222996.51</v>
      </c>
      <c r="CE124" s="720">
        <v>0</v>
      </c>
      <c r="CF124" s="720">
        <v>22306.16</v>
      </c>
      <c r="CG124" s="720">
        <v>0</v>
      </c>
      <c r="CH124" s="720">
        <v>0</v>
      </c>
      <c r="CI124" s="720">
        <f t="shared" si="1"/>
        <v>-200690.35</v>
      </c>
      <c r="CJ124" s="720">
        <v>0</v>
      </c>
      <c r="CK124" s="720">
        <v>0</v>
      </c>
      <c r="CL124" s="720">
        <v>0</v>
      </c>
      <c r="CM124" s="720">
        <v>0</v>
      </c>
      <c r="CN124" s="720">
        <v>0</v>
      </c>
      <c r="CO124" s="720">
        <v>0</v>
      </c>
      <c r="CP124" s="720">
        <v>0</v>
      </c>
      <c r="CQ124" s="720">
        <v>0</v>
      </c>
      <c r="CR124" s="720">
        <v>0</v>
      </c>
      <c r="CS124" s="720">
        <v>0</v>
      </c>
      <c r="CT124" s="720">
        <v>0</v>
      </c>
      <c r="CU124" s="720">
        <v>0</v>
      </c>
      <c r="CV124" s="720">
        <v>0</v>
      </c>
      <c r="CW124" s="720">
        <v>0</v>
      </c>
      <c r="CX124" s="720"/>
      <c r="CY124" s="720"/>
      <c r="CZ124" s="720"/>
      <c r="DA124" s="720">
        <v>-235249.24999999866</v>
      </c>
      <c r="DB124" s="720">
        <v>-235249.24999999866</v>
      </c>
      <c r="DC124" s="720">
        <v>0</v>
      </c>
      <c r="DD124" s="720">
        <v>44673.96</v>
      </c>
      <c r="DE124" s="720">
        <v>0</v>
      </c>
      <c r="DF124" s="720">
        <v>0</v>
      </c>
      <c r="DG124" s="720">
        <v>-10115.06</v>
      </c>
      <c r="DH124" s="720">
        <v>-22447.1</v>
      </c>
      <c r="DI124" s="720">
        <v>0</v>
      </c>
      <c r="DJ124" s="720">
        <v>0</v>
      </c>
      <c r="DK124" s="720">
        <v>12111.800000000003</v>
      </c>
      <c r="DL124" s="720">
        <v>0</v>
      </c>
      <c r="DM124" s="720">
        <v>0</v>
      </c>
      <c r="DN124" s="720">
        <v>0</v>
      </c>
      <c r="DO124" s="720">
        <v>0</v>
      </c>
      <c r="DP124" s="720">
        <v>0</v>
      </c>
      <c r="DQ124" s="721">
        <v>-1.3387762010097504E-9</v>
      </c>
      <c r="DR124" s="722">
        <v>1123768.1099999987</v>
      </c>
      <c r="DS124" s="723">
        <v>453548.01</v>
      </c>
      <c r="DT124" s="722">
        <v>3529</v>
      </c>
      <c r="DU124" s="722">
        <v>136295.5</v>
      </c>
      <c r="DV124" s="722">
        <v>0</v>
      </c>
      <c r="DW124" s="722">
        <v>0</v>
      </c>
    </row>
    <row r="125" spans="1:127" s="104" customFormat="1">
      <c r="A125" s="717">
        <v>1008</v>
      </c>
      <c r="B125" s="718" t="s">
        <v>533</v>
      </c>
      <c r="C125" s="717">
        <v>1008</v>
      </c>
      <c r="D125" s="719" t="s">
        <v>6470</v>
      </c>
      <c r="E125" s="719" t="s">
        <v>786</v>
      </c>
      <c r="F125" s="719" t="s">
        <v>6</v>
      </c>
      <c r="G125" s="719" t="s">
        <v>921</v>
      </c>
      <c r="H125" s="720">
        <v>513883.79</v>
      </c>
      <c r="I125" s="720">
        <v>0</v>
      </c>
      <c r="J125" s="720">
        <v>6072.41</v>
      </c>
      <c r="K125" s="720">
        <v>0</v>
      </c>
      <c r="L125" s="720">
        <v>0</v>
      </c>
      <c r="M125" s="720">
        <v>0</v>
      </c>
      <c r="N125" s="720">
        <v>0</v>
      </c>
      <c r="O125" s="720">
        <v>0</v>
      </c>
      <c r="P125" s="720">
        <v>25780.2</v>
      </c>
      <c r="Q125" s="720">
        <v>0</v>
      </c>
      <c r="R125" s="720">
        <v>0</v>
      </c>
      <c r="S125" s="720">
        <v>0</v>
      </c>
      <c r="T125" s="720">
        <v>139</v>
      </c>
      <c r="U125" s="720">
        <v>18000</v>
      </c>
      <c r="V125" s="720">
        <v>0</v>
      </c>
      <c r="W125" s="720">
        <v>0</v>
      </c>
      <c r="X125" s="720">
        <v>0</v>
      </c>
      <c r="Y125" s="720">
        <v>563875.39999999991</v>
      </c>
      <c r="Z125" s="720">
        <v>230511.2900000001</v>
      </c>
      <c r="AA125" s="720">
        <v>0</v>
      </c>
      <c r="AB125" s="720">
        <v>104358.42</v>
      </c>
      <c r="AC125" s="720">
        <v>0</v>
      </c>
      <c r="AD125" s="720">
        <v>14733.529999999999</v>
      </c>
      <c r="AE125" s="720">
        <v>0</v>
      </c>
      <c r="AF125" s="720">
        <v>32508.189999999988</v>
      </c>
      <c r="AG125" s="720">
        <v>3400.7599999999989</v>
      </c>
      <c r="AH125" s="720">
        <v>210</v>
      </c>
      <c r="AI125" s="720">
        <v>0</v>
      </c>
      <c r="AJ125" s="720">
        <v>0</v>
      </c>
      <c r="AK125" s="720">
        <v>1107.9100000000035</v>
      </c>
      <c r="AL125" s="720">
        <v>0</v>
      </c>
      <c r="AM125" s="720">
        <v>0</v>
      </c>
      <c r="AN125" s="720">
        <v>712.12</v>
      </c>
      <c r="AO125" s="720">
        <v>8088.12</v>
      </c>
      <c r="AP125" s="720">
        <v>0</v>
      </c>
      <c r="AQ125" s="720">
        <v>866.58</v>
      </c>
      <c r="AR125" s="720">
        <v>45672.239999999976</v>
      </c>
      <c r="AS125" s="720">
        <v>0</v>
      </c>
      <c r="AT125" s="720">
        <v>1000</v>
      </c>
      <c r="AU125" s="720">
        <v>4833.51</v>
      </c>
      <c r="AV125" s="720">
        <v>3291.75</v>
      </c>
      <c r="AW125" s="720">
        <v>0</v>
      </c>
      <c r="AX125" s="720">
        <v>0</v>
      </c>
      <c r="AY125" s="720">
        <v>23743.879999999994</v>
      </c>
      <c r="AZ125" s="720">
        <v>0</v>
      </c>
      <c r="BA125" s="720">
        <v>27520.75</v>
      </c>
      <c r="BB125" s="720">
        <v>39126.85</v>
      </c>
      <c r="BC125" s="720">
        <v>0</v>
      </c>
      <c r="BD125" s="720">
        <v>0</v>
      </c>
      <c r="BE125" s="720">
        <v>541685.90000000014</v>
      </c>
      <c r="BF125" s="720">
        <v>63510.530000000028</v>
      </c>
      <c r="BG125" s="720">
        <v>22189.499999999767</v>
      </c>
      <c r="BH125" s="720">
        <v>85700.029999999795</v>
      </c>
      <c r="BI125" s="720">
        <v>4708.75</v>
      </c>
      <c r="BJ125" s="720">
        <v>0</v>
      </c>
      <c r="BK125" s="720">
        <v>0</v>
      </c>
      <c r="BL125" s="720">
        <v>4708.75</v>
      </c>
      <c r="BM125" s="720">
        <v>0</v>
      </c>
      <c r="BN125" s="720">
        <v>0</v>
      </c>
      <c r="BO125" s="720">
        <v>0</v>
      </c>
      <c r="BP125" s="720">
        <v>0</v>
      </c>
      <c r="BQ125" s="720">
        <v>0</v>
      </c>
      <c r="BR125" s="720">
        <v>11718.1</v>
      </c>
      <c r="BS125" s="720">
        <v>4708.75</v>
      </c>
      <c r="BT125" s="720">
        <v>16426.849999999999</v>
      </c>
      <c r="BU125" s="720">
        <v>0</v>
      </c>
      <c r="BV125" s="720">
        <v>0</v>
      </c>
      <c r="BW125" s="720">
        <v>0</v>
      </c>
      <c r="BX125" s="720">
        <v>0</v>
      </c>
      <c r="BY125" s="720">
        <v>0</v>
      </c>
      <c r="BZ125" s="720">
        <v>0</v>
      </c>
      <c r="CA125" s="720">
        <v>0</v>
      </c>
      <c r="CB125" s="720">
        <v>0</v>
      </c>
      <c r="CC125" s="720">
        <v>0</v>
      </c>
      <c r="CD125" s="720">
        <v>85700.029999999795</v>
      </c>
      <c r="CE125" s="720">
        <v>0</v>
      </c>
      <c r="CF125" s="720">
        <v>16426.849999999999</v>
      </c>
      <c r="CG125" s="720">
        <v>0</v>
      </c>
      <c r="CH125" s="720">
        <v>0</v>
      </c>
      <c r="CI125" s="720">
        <f t="shared" si="1"/>
        <v>102126.8799999998</v>
      </c>
      <c r="CJ125" s="720">
        <v>15531.56</v>
      </c>
      <c r="CK125" s="720">
        <v>0</v>
      </c>
      <c r="CL125" s="720">
        <v>0</v>
      </c>
      <c r="CM125" s="720">
        <v>15531.56</v>
      </c>
      <c r="CN125" s="720">
        <v>0</v>
      </c>
      <c r="CO125" s="720">
        <v>0</v>
      </c>
      <c r="CP125" s="720">
        <v>4034.99</v>
      </c>
      <c r="CQ125" s="720">
        <v>0</v>
      </c>
      <c r="CR125" s="720">
        <v>82890.12</v>
      </c>
      <c r="CS125" s="720">
        <v>102456.67</v>
      </c>
      <c r="CT125" s="720">
        <v>0</v>
      </c>
      <c r="CU125" s="720">
        <v>0</v>
      </c>
      <c r="CV125" s="720">
        <v>0</v>
      </c>
      <c r="CW125" s="720">
        <v>0</v>
      </c>
      <c r="CX125" s="720"/>
      <c r="CY125" s="720"/>
      <c r="CZ125" s="720"/>
      <c r="DA125" s="720">
        <v>0</v>
      </c>
      <c r="DB125" s="720">
        <v>0</v>
      </c>
      <c r="DC125" s="720">
        <v>0</v>
      </c>
      <c r="DD125" s="720">
        <v>2542.6999999999998</v>
      </c>
      <c r="DE125" s="720">
        <v>0</v>
      </c>
      <c r="DF125" s="720">
        <v>0</v>
      </c>
      <c r="DG125" s="720">
        <v>-2746.48</v>
      </c>
      <c r="DH125" s="720">
        <v>-126</v>
      </c>
      <c r="DI125" s="720">
        <v>0</v>
      </c>
      <c r="DJ125" s="720">
        <v>0</v>
      </c>
      <c r="DK125" s="720">
        <v>-329.7800000000002</v>
      </c>
      <c r="DL125" s="720">
        <v>0</v>
      </c>
      <c r="DM125" s="720">
        <v>0</v>
      </c>
      <c r="DN125" s="720">
        <v>0</v>
      </c>
      <c r="DO125" s="720">
        <v>0</v>
      </c>
      <c r="DP125" s="720">
        <v>0</v>
      </c>
      <c r="DQ125" s="721">
        <v>-9.9999999947613105E-3</v>
      </c>
      <c r="DR125" s="722">
        <v>385512.19000000012</v>
      </c>
      <c r="DS125" s="723">
        <v>156173.71000000002</v>
      </c>
      <c r="DT125" s="722">
        <v>23743.879999999994</v>
      </c>
      <c r="DU125" s="722">
        <v>25919.200000000001</v>
      </c>
      <c r="DV125" s="722">
        <v>18000</v>
      </c>
      <c r="DW125" s="722">
        <v>0</v>
      </c>
    </row>
    <row r="126" spans="1:127" s="104" customFormat="1">
      <c r="A126" s="717">
        <v>7034</v>
      </c>
      <c r="B126" s="718" t="s">
        <v>534</v>
      </c>
      <c r="C126" s="717">
        <v>7034</v>
      </c>
      <c r="D126" s="719" t="s">
        <v>6470</v>
      </c>
      <c r="E126" s="719" t="s">
        <v>342</v>
      </c>
      <c r="F126" s="719" t="s">
        <v>6</v>
      </c>
      <c r="G126" s="719" t="s">
        <v>923</v>
      </c>
      <c r="H126" s="720">
        <v>905682.89</v>
      </c>
      <c r="I126" s="720">
        <v>181757</v>
      </c>
      <c r="J126" s="720">
        <v>1828717.85</v>
      </c>
      <c r="K126" s="720">
        <v>0</v>
      </c>
      <c r="L126" s="720">
        <v>42120</v>
      </c>
      <c r="M126" s="720">
        <v>2400</v>
      </c>
      <c r="N126" s="720">
        <v>0</v>
      </c>
      <c r="O126" s="720">
        <v>0</v>
      </c>
      <c r="P126" s="720">
        <v>301944.37</v>
      </c>
      <c r="Q126" s="720">
        <v>0</v>
      </c>
      <c r="R126" s="720">
        <v>0</v>
      </c>
      <c r="S126" s="720">
        <v>0</v>
      </c>
      <c r="T126" s="720">
        <v>8268.4</v>
      </c>
      <c r="U126" s="720">
        <v>62690.65</v>
      </c>
      <c r="V126" s="720">
        <v>0</v>
      </c>
      <c r="W126" s="720">
        <v>14142.58</v>
      </c>
      <c r="X126" s="720">
        <v>18784</v>
      </c>
      <c r="Y126" s="720">
        <v>3366507.74</v>
      </c>
      <c r="Z126" s="720">
        <v>1215200.5900000001</v>
      </c>
      <c r="AA126" s="720">
        <v>0</v>
      </c>
      <c r="AB126" s="720">
        <v>645964.32999999996</v>
      </c>
      <c r="AC126" s="720">
        <v>0</v>
      </c>
      <c r="AD126" s="720">
        <v>364176.61</v>
      </c>
      <c r="AE126" s="720">
        <v>0</v>
      </c>
      <c r="AF126" s="720">
        <v>37580.119999999995</v>
      </c>
      <c r="AG126" s="720">
        <v>12335.55</v>
      </c>
      <c r="AH126" s="720">
        <v>2341.5800000000004</v>
      </c>
      <c r="AI126" s="720">
        <v>0</v>
      </c>
      <c r="AJ126" s="720">
        <v>0</v>
      </c>
      <c r="AK126" s="720">
        <v>9707.4599999999991</v>
      </c>
      <c r="AL126" s="720">
        <v>0</v>
      </c>
      <c r="AM126" s="720">
        <v>0</v>
      </c>
      <c r="AN126" s="720">
        <v>9876.06</v>
      </c>
      <c r="AO126" s="720">
        <v>131439.04999999999</v>
      </c>
      <c r="AP126" s="720">
        <v>0</v>
      </c>
      <c r="AQ126" s="720">
        <v>7010.5699999999924</v>
      </c>
      <c r="AR126" s="720">
        <v>85804.89</v>
      </c>
      <c r="AS126" s="720">
        <v>3005.16</v>
      </c>
      <c r="AT126" s="720">
        <v>3971.42</v>
      </c>
      <c r="AU126" s="720">
        <v>19480.12</v>
      </c>
      <c r="AV126" s="720">
        <v>3291.75</v>
      </c>
      <c r="AW126" s="720">
        <v>2137.5</v>
      </c>
      <c r="AX126" s="720">
        <v>24308.42</v>
      </c>
      <c r="AY126" s="720">
        <v>22378.68</v>
      </c>
      <c r="AZ126" s="720">
        <v>13093.52</v>
      </c>
      <c r="BA126" s="720">
        <v>310016.01</v>
      </c>
      <c r="BB126" s="720">
        <v>405258</v>
      </c>
      <c r="BC126" s="720">
        <v>0</v>
      </c>
      <c r="BD126" s="720">
        <v>0</v>
      </c>
      <c r="BE126" s="720">
        <v>3328377.3899999997</v>
      </c>
      <c r="BF126" s="720">
        <v>402349.30000000028</v>
      </c>
      <c r="BG126" s="720">
        <v>38130.350000000559</v>
      </c>
      <c r="BH126" s="720">
        <v>440479.65000000084</v>
      </c>
      <c r="BI126" s="720">
        <v>8313.25</v>
      </c>
      <c r="BJ126" s="720">
        <v>0</v>
      </c>
      <c r="BK126" s="720">
        <v>0</v>
      </c>
      <c r="BL126" s="720">
        <v>8313.25</v>
      </c>
      <c r="BM126" s="720">
        <v>0</v>
      </c>
      <c r="BN126" s="720">
        <v>3245</v>
      </c>
      <c r="BO126" s="720">
        <v>0</v>
      </c>
      <c r="BP126" s="720">
        <v>25130.639999999999</v>
      </c>
      <c r="BQ126" s="720">
        <v>28375.64</v>
      </c>
      <c r="BR126" s="720">
        <v>32439.129999999997</v>
      </c>
      <c r="BS126" s="720">
        <v>-20062.39</v>
      </c>
      <c r="BT126" s="720">
        <v>12376.739999999998</v>
      </c>
      <c r="BU126" s="720">
        <v>0</v>
      </c>
      <c r="BV126" s="720">
        <v>0</v>
      </c>
      <c r="BW126" s="720">
        <v>0</v>
      </c>
      <c r="BX126" s="720">
        <v>0</v>
      </c>
      <c r="BY126" s="720">
        <v>0</v>
      </c>
      <c r="BZ126" s="720">
        <v>0</v>
      </c>
      <c r="CA126" s="720">
        <v>0</v>
      </c>
      <c r="CB126" s="720">
        <v>0</v>
      </c>
      <c r="CC126" s="720">
        <v>0</v>
      </c>
      <c r="CD126" s="720">
        <v>440479.65000000084</v>
      </c>
      <c r="CE126" s="720">
        <v>0</v>
      </c>
      <c r="CF126" s="720">
        <v>12376.739999999998</v>
      </c>
      <c r="CG126" s="720">
        <v>0</v>
      </c>
      <c r="CH126" s="720">
        <v>0</v>
      </c>
      <c r="CI126" s="720">
        <f t="shared" si="1"/>
        <v>452856.39000000083</v>
      </c>
      <c r="CJ126" s="720">
        <v>0</v>
      </c>
      <c r="CK126" s="720">
        <v>0</v>
      </c>
      <c r="CL126" s="720">
        <v>0</v>
      </c>
      <c r="CM126" s="720">
        <v>0</v>
      </c>
      <c r="CN126" s="720">
        <v>0</v>
      </c>
      <c r="CO126" s="720">
        <v>0</v>
      </c>
      <c r="CP126" s="720">
        <v>0</v>
      </c>
      <c r="CQ126" s="720">
        <v>0</v>
      </c>
      <c r="CR126" s="720">
        <v>0</v>
      </c>
      <c r="CS126" s="720">
        <v>0</v>
      </c>
      <c r="CT126" s="720">
        <v>0</v>
      </c>
      <c r="CU126" s="720">
        <v>0</v>
      </c>
      <c r="CV126" s="720">
        <v>0</v>
      </c>
      <c r="CW126" s="720">
        <v>0</v>
      </c>
      <c r="CX126" s="720"/>
      <c r="CY126" s="720"/>
      <c r="CZ126" s="720"/>
      <c r="DA126" s="720">
        <v>468937.53000000084</v>
      </c>
      <c r="DB126" s="720">
        <v>468937.53000000084</v>
      </c>
      <c r="DC126" s="720">
        <v>0</v>
      </c>
      <c r="DD126" s="720">
        <v>25752.37</v>
      </c>
      <c r="DE126" s="720">
        <v>0</v>
      </c>
      <c r="DF126" s="720">
        <v>0</v>
      </c>
      <c r="DG126" s="720">
        <v>-11311.15</v>
      </c>
      <c r="DH126" s="720">
        <v>-30522.36</v>
      </c>
      <c r="DI126" s="720">
        <v>0</v>
      </c>
      <c r="DJ126" s="720">
        <v>0</v>
      </c>
      <c r="DK126" s="720">
        <v>-16081.140000000001</v>
      </c>
      <c r="DL126" s="720">
        <v>0</v>
      </c>
      <c r="DM126" s="720">
        <v>0</v>
      </c>
      <c r="DN126" s="720">
        <v>0</v>
      </c>
      <c r="DO126" s="720">
        <v>0</v>
      </c>
      <c r="DP126" s="720">
        <v>0</v>
      </c>
      <c r="DQ126" s="721">
        <v>-8.149072527885437E-10</v>
      </c>
      <c r="DR126" s="722">
        <v>2275257.1999999997</v>
      </c>
      <c r="DS126" s="723">
        <v>1053120.19</v>
      </c>
      <c r="DT126" s="722">
        <v>22378.68</v>
      </c>
      <c r="DU126" s="722">
        <v>310212.77</v>
      </c>
      <c r="DV126" s="722">
        <v>62690.65</v>
      </c>
      <c r="DW126" s="722">
        <v>0</v>
      </c>
    </row>
    <row r="127" spans="1:127" s="104" customFormat="1">
      <c r="A127" s="717">
        <v>4173</v>
      </c>
      <c r="B127" s="718" t="s">
        <v>401</v>
      </c>
      <c r="C127" s="717">
        <v>4173</v>
      </c>
      <c r="D127" s="719" t="s">
        <v>6470</v>
      </c>
      <c r="E127" s="719" t="s">
        <v>340</v>
      </c>
      <c r="F127" s="719" t="s">
        <v>6</v>
      </c>
      <c r="G127" s="719" t="s">
        <v>921</v>
      </c>
      <c r="H127" s="720">
        <v>6845052.0700000003</v>
      </c>
      <c r="I127" s="720">
        <v>0</v>
      </c>
      <c r="J127" s="720">
        <v>176355.83</v>
      </c>
      <c r="K127" s="720">
        <v>0</v>
      </c>
      <c r="L127" s="720">
        <v>342920</v>
      </c>
      <c r="M127" s="720">
        <v>13884.65</v>
      </c>
      <c r="N127" s="720">
        <v>0</v>
      </c>
      <c r="O127" s="720">
        <v>0</v>
      </c>
      <c r="P127" s="720">
        <v>316792.59999999998</v>
      </c>
      <c r="Q127" s="720">
        <v>0</v>
      </c>
      <c r="R127" s="720">
        <v>0</v>
      </c>
      <c r="S127" s="720">
        <v>0</v>
      </c>
      <c r="T127" s="720">
        <v>56529.15</v>
      </c>
      <c r="U127" s="720">
        <v>0</v>
      </c>
      <c r="V127" s="720">
        <v>0</v>
      </c>
      <c r="W127" s="720">
        <v>10535</v>
      </c>
      <c r="X127" s="720">
        <v>0</v>
      </c>
      <c r="Y127" s="720">
        <v>7762069.3000000007</v>
      </c>
      <c r="Z127" s="720">
        <v>5912201.4945</v>
      </c>
      <c r="AA127" s="720">
        <v>0</v>
      </c>
      <c r="AB127" s="720">
        <v>621128.84400000004</v>
      </c>
      <c r="AC127" s="720">
        <v>108574.1265</v>
      </c>
      <c r="AD127" s="720">
        <v>286362.76199999999</v>
      </c>
      <c r="AE127" s="720">
        <v>0</v>
      </c>
      <c r="AF127" s="720">
        <v>12391.259999999998</v>
      </c>
      <c r="AG127" s="720">
        <v>11169.3235</v>
      </c>
      <c r="AH127" s="720">
        <v>5921.9054999999998</v>
      </c>
      <c r="AI127" s="720">
        <v>0</v>
      </c>
      <c r="AJ127" s="720">
        <v>0</v>
      </c>
      <c r="AK127" s="720">
        <v>145499.30849999998</v>
      </c>
      <c r="AL127" s="720">
        <v>9224.7434999999987</v>
      </c>
      <c r="AM127" s="720">
        <v>68409.0435</v>
      </c>
      <c r="AN127" s="720">
        <v>5246.2094999999999</v>
      </c>
      <c r="AO127" s="720">
        <v>53524.716000000008</v>
      </c>
      <c r="AP127" s="720">
        <v>148245.59</v>
      </c>
      <c r="AQ127" s="720">
        <v>29008.948499999999</v>
      </c>
      <c r="AR127" s="720">
        <v>100249.4745</v>
      </c>
      <c r="AS127" s="720">
        <v>151665.1605</v>
      </c>
      <c r="AT127" s="720">
        <v>10698.397500000001</v>
      </c>
      <c r="AU127" s="720">
        <v>96016.393579862633</v>
      </c>
      <c r="AV127" s="720">
        <v>48327.520499999999</v>
      </c>
      <c r="AW127" s="720">
        <v>0</v>
      </c>
      <c r="AX127" s="720">
        <v>67344.332999999999</v>
      </c>
      <c r="AY127" s="720">
        <v>0</v>
      </c>
      <c r="AZ127" s="720">
        <v>23691.568499999998</v>
      </c>
      <c r="BA127" s="720">
        <v>0</v>
      </c>
      <c r="BB127" s="720">
        <v>0</v>
      </c>
      <c r="BC127" s="720">
        <v>0</v>
      </c>
      <c r="BD127" s="720">
        <v>0</v>
      </c>
      <c r="BE127" s="720">
        <v>7914901.1235798625</v>
      </c>
      <c r="BF127" s="720">
        <v>998507.71000000043</v>
      </c>
      <c r="BG127" s="720">
        <v>-152831.82357986178</v>
      </c>
      <c r="BH127" s="720">
        <v>845675.88642013865</v>
      </c>
      <c r="BI127" s="720">
        <v>19212.810000000001</v>
      </c>
      <c r="BJ127" s="720">
        <v>0</v>
      </c>
      <c r="BK127" s="720">
        <v>0</v>
      </c>
      <c r="BL127" s="720">
        <v>19212.810000000001</v>
      </c>
      <c r="BM127" s="720">
        <v>0</v>
      </c>
      <c r="BN127" s="720">
        <v>0</v>
      </c>
      <c r="BO127" s="720">
        <v>0</v>
      </c>
      <c r="BP127" s="720">
        <v>0</v>
      </c>
      <c r="BQ127" s="720">
        <v>0</v>
      </c>
      <c r="BR127" s="720">
        <v>74163.23000000001</v>
      </c>
      <c r="BS127" s="720">
        <v>19212.810000000001</v>
      </c>
      <c r="BT127" s="720">
        <v>93376.040000000008</v>
      </c>
      <c r="BU127" s="720">
        <v>0</v>
      </c>
      <c r="BV127" s="720">
        <v>0</v>
      </c>
      <c r="BW127" s="720">
        <v>0</v>
      </c>
      <c r="BX127" s="720">
        <v>0</v>
      </c>
      <c r="BY127" s="720">
        <v>0</v>
      </c>
      <c r="BZ127" s="720">
        <v>0</v>
      </c>
      <c r="CA127" s="720">
        <v>0</v>
      </c>
      <c r="CB127" s="720">
        <v>0</v>
      </c>
      <c r="CC127" s="720">
        <v>0</v>
      </c>
      <c r="CD127" s="720">
        <v>845675.88642013865</v>
      </c>
      <c r="CE127" s="720">
        <v>0</v>
      </c>
      <c r="CF127" s="720">
        <v>93376.040000000008</v>
      </c>
      <c r="CG127" s="720">
        <v>0</v>
      </c>
      <c r="CH127" s="720">
        <v>0</v>
      </c>
      <c r="CI127" s="720">
        <f t="shared" si="1"/>
        <v>939051.92642013868</v>
      </c>
      <c r="CJ127" s="720">
        <v>951708.97</v>
      </c>
      <c r="CK127" s="720">
        <v>58756</v>
      </c>
      <c r="CL127" s="720">
        <v>1647.72</v>
      </c>
      <c r="CM127" s="720">
        <v>894600.69</v>
      </c>
      <c r="CN127" s="720">
        <v>0</v>
      </c>
      <c r="CO127" s="720">
        <v>0</v>
      </c>
      <c r="CP127" s="720">
        <v>44715.89</v>
      </c>
      <c r="CQ127" s="720">
        <v>0</v>
      </c>
      <c r="CR127" s="720">
        <v>0</v>
      </c>
      <c r="CS127" s="720">
        <v>939316.58</v>
      </c>
      <c r="CT127" s="720">
        <v>0</v>
      </c>
      <c r="CU127" s="720">
        <v>0</v>
      </c>
      <c r="CV127" s="720">
        <v>0</v>
      </c>
      <c r="CW127" s="720">
        <v>0</v>
      </c>
      <c r="CX127" s="720"/>
      <c r="CY127" s="720"/>
      <c r="CZ127" s="720"/>
      <c r="DA127" s="720">
        <v>0</v>
      </c>
      <c r="DB127" s="720">
        <v>0</v>
      </c>
      <c r="DC127" s="720">
        <v>0</v>
      </c>
      <c r="DD127" s="720">
        <v>0</v>
      </c>
      <c r="DE127" s="720">
        <v>0</v>
      </c>
      <c r="DF127" s="720">
        <v>0</v>
      </c>
      <c r="DG127" s="720">
        <v>0</v>
      </c>
      <c r="DH127" s="720">
        <v>-265</v>
      </c>
      <c r="DI127" s="720">
        <v>0</v>
      </c>
      <c r="DJ127" s="720">
        <v>0</v>
      </c>
      <c r="DK127" s="720">
        <v>-265</v>
      </c>
      <c r="DL127" s="720">
        <v>0</v>
      </c>
      <c r="DM127" s="720">
        <v>0</v>
      </c>
      <c r="DN127" s="720">
        <v>0</v>
      </c>
      <c r="DO127" s="720">
        <v>0</v>
      </c>
      <c r="DP127" s="720">
        <v>0</v>
      </c>
      <c r="DQ127" s="721">
        <v>0.35000000009313226</v>
      </c>
      <c r="DR127" s="722">
        <v>6951827.8105000006</v>
      </c>
      <c r="DS127" s="723">
        <v>963073.31307986192</v>
      </c>
      <c r="DT127" s="722">
        <v>0</v>
      </c>
      <c r="DU127" s="722">
        <v>373321.75</v>
      </c>
      <c r="DV127" s="722">
        <v>0</v>
      </c>
      <c r="DW127" s="722">
        <v>0</v>
      </c>
    </row>
    <row r="128" spans="1:127" s="104" customFormat="1">
      <c r="A128" s="717">
        <v>2157</v>
      </c>
      <c r="B128" s="718" t="s">
        <v>535</v>
      </c>
      <c r="C128" s="717">
        <v>2157</v>
      </c>
      <c r="D128" s="719" t="s">
        <v>6470</v>
      </c>
      <c r="E128" s="719" t="s">
        <v>341</v>
      </c>
      <c r="F128" s="719" t="s">
        <v>6</v>
      </c>
      <c r="G128" s="719" t="s">
        <v>923</v>
      </c>
      <c r="H128" s="720">
        <v>2051600.28</v>
      </c>
      <c r="I128" s="720">
        <v>0</v>
      </c>
      <c r="J128" s="720">
        <v>41238.75</v>
      </c>
      <c r="K128" s="720">
        <v>0</v>
      </c>
      <c r="L128" s="720">
        <v>134630</v>
      </c>
      <c r="M128" s="720">
        <v>0</v>
      </c>
      <c r="N128" s="720">
        <v>0</v>
      </c>
      <c r="O128" s="720">
        <v>0</v>
      </c>
      <c r="P128" s="720">
        <v>60463.649999999994</v>
      </c>
      <c r="Q128" s="720">
        <v>0</v>
      </c>
      <c r="R128" s="720">
        <v>0</v>
      </c>
      <c r="S128" s="720">
        <v>0</v>
      </c>
      <c r="T128" s="720">
        <v>0</v>
      </c>
      <c r="U128" s="720">
        <v>0</v>
      </c>
      <c r="V128" s="720">
        <v>0</v>
      </c>
      <c r="W128" s="720">
        <v>2465.13</v>
      </c>
      <c r="X128" s="720">
        <v>72334</v>
      </c>
      <c r="Y128" s="720">
        <v>2362731.81</v>
      </c>
      <c r="Z128" s="720">
        <v>1126496.8600000008</v>
      </c>
      <c r="AA128" s="720">
        <v>13626.51</v>
      </c>
      <c r="AB128" s="720">
        <v>-5805.5599999999995</v>
      </c>
      <c r="AC128" s="720">
        <v>496474.02999999851</v>
      </c>
      <c r="AD128" s="720">
        <v>233.99999999999994</v>
      </c>
      <c r="AE128" s="720">
        <v>0</v>
      </c>
      <c r="AF128" s="720">
        <v>293056.56000000011</v>
      </c>
      <c r="AG128" s="720">
        <v>7496.6099999999988</v>
      </c>
      <c r="AH128" s="720">
        <v>14919.2</v>
      </c>
      <c r="AI128" s="720">
        <v>0</v>
      </c>
      <c r="AJ128" s="720">
        <v>1239.2</v>
      </c>
      <c r="AK128" s="720">
        <v>18928.759999999998</v>
      </c>
      <c r="AL128" s="720">
        <v>181.8</v>
      </c>
      <c r="AM128" s="720">
        <v>2516.56</v>
      </c>
      <c r="AN128" s="720">
        <v>4898.0399999999991</v>
      </c>
      <c r="AO128" s="720">
        <v>82946.069999999978</v>
      </c>
      <c r="AP128" s="720">
        <v>27559.83</v>
      </c>
      <c r="AQ128" s="720">
        <v>8059.16</v>
      </c>
      <c r="AR128" s="720">
        <v>56251.009999999966</v>
      </c>
      <c r="AS128" s="720">
        <v>40029.910000000003</v>
      </c>
      <c r="AT128" s="720">
        <v>3220.39</v>
      </c>
      <c r="AU128" s="720">
        <v>8427.44</v>
      </c>
      <c r="AV128" s="720">
        <v>10443.48</v>
      </c>
      <c r="AW128" s="720">
        <v>0</v>
      </c>
      <c r="AX128" s="720">
        <v>93719.8</v>
      </c>
      <c r="AY128" s="720">
        <v>51445.120000000003</v>
      </c>
      <c r="AZ128" s="720">
        <v>9426.32</v>
      </c>
      <c r="BA128" s="720">
        <v>272547.89000000007</v>
      </c>
      <c r="BB128" s="720">
        <v>0</v>
      </c>
      <c r="BC128" s="720">
        <v>0</v>
      </c>
      <c r="BD128" s="720">
        <v>0</v>
      </c>
      <c r="BE128" s="720">
        <v>2638338.9899999998</v>
      </c>
      <c r="BF128" s="720">
        <v>-128949.25000000049</v>
      </c>
      <c r="BG128" s="720">
        <v>-275607.1799999997</v>
      </c>
      <c r="BH128" s="720">
        <v>-404556.43000000017</v>
      </c>
      <c r="BI128" s="720">
        <v>8713.75</v>
      </c>
      <c r="BJ128" s="720">
        <v>0</v>
      </c>
      <c r="BK128" s="720">
        <v>0</v>
      </c>
      <c r="BL128" s="720">
        <v>8713.75</v>
      </c>
      <c r="BM128" s="720">
        <v>0</v>
      </c>
      <c r="BN128" s="720">
        <v>0</v>
      </c>
      <c r="BO128" s="720">
        <v>0</v>
      </c>
      <c r="BP128" s="720">
        <v>0</v>
      </c>
      <c r="BQ128" s="720">
        <v>0</v>
      </c>
      <c r="BR128" s="720">
        <v>0</v>
      </c>
      <c r="BS128" s="720">
        <v>8713.75</v>
      </c>
      <c r="BT128" s="720">
        <v>8713.75</v>
      </c>
      <c r="BU128" s="720">
        <v>0</v>
      </c>
      <c r="BV128" s="720">
        <v>0</v>
      </c>
      <c r="BW128" s="720">
        <v>0</v>
      </c>
      <c r="BX128" s="720">
        <v>0</v>
      </c>
      <c r="BY128" s="720">
        <v>0</v>
      </c>
      <c r="BZ128" s="720">
        <v>0</v>
      </c>
      <c r="CA128" s="720">
        <v>0</v>
      </c>
      <c r="CB128" s="720">
        <v>0</v>
      </c>
      <c r="CC128" s="720">
        <v>0</v>
      </c>
      <c r="CD128" s="720">
        <v>-404556.43000000017</v>
      </c>
      <c r="CE128" s="720">
        <v>0</v>
      </c>
      <c r="CF128" s="720">
        <v>8713.75</v>
      </c>
      <c r="CG128" s="720">
        <v>0</v>
      </c>
      <c r="CH128" s="720">
        <v>0</v>
      </c>
      <c r="CI128" s="720">
        <f t="shared" si="1"/>
        <v>-395842.68000000017</v>
      </c>
      <c r="CJ128" s="720">
        <v>0</v>
      </c>
      <c r="CK128" s="720">
        <v>0</v>
      </c>
      <c r="CL128" s="720">
        <v>0</v>
      </c>
      <c r="CM128" s="720">
        <v>0</v>
      </c>
      <c r="CN128" s="720">
        <v>0</v>
      </c>
      <c r="CO128" s="720">
        <v>0</v>
      </c>
      <c r="CP128" s="720">
        <v>0</v>
      </c>
      <c r="CQ128" s="720">
        <v>0</v>
      </c>
      <c r="CR128" s="720">
        <v>0</v>
      </c>
      <c r="CS128" s="720">
        <v>0</v>
      </c>
      <c r="CT128" s="720">
        <v>0</v>
      </c>
      <c r="CU128" s="720">
        <v>0</v>
      </c>
      <c r="CV128" s="720">
        <v>0</v>
      </c>
      <c r="CW128" s="720">
        <v>0</v>
      </c>
      <c r="CX128" s="720"/>
      <c r="CY128" s="720"/>
      <c r="CZ128" s="720"/>
      <c r="DA128" s="720">
        <v>-395842.68000000017</v>
      </c>
      <c r="DB128" s="720">
        <v>-395842.68000000017</v>
      </c>
      <c r="DC128" s="720">
        <v>0</v>
      </c>
      <c r="DD128" s="720">
        <v>0</v>
      </c>
      <c r="DE128" s="720">
        <v>0</v>
      </c>
      <c r="DF128" s="720">
        <v>0</v>
      </c>
      <c r="DG128" s="720">
        <v>0</v>
      </c>
      <c r="DH128" s="720">
        <v>0</v>
      </c>
      <c r="DI128" s="720">
        <v>0</v>
      </c>
      <c r="DJ128" s="720">
        <v>0</v>
      </c>
      <c r="DK128" s="720">
        <v>0</v>
      </c>
      <c r="DL128" s="720">
        <v>0</v>
      </c>
      <c r="DM128" s="720">
        <v>0</v>
      </c>
      <c r="DN128" s="720">
        <v>0</v>
      </c>
      <c r="DO128" s="720">
        <v>0</v>
      </c>
      <c r="DP128" s="720">
        <v>0</v>
      </c>
      <c r="DQ128" s="721">
        <v>0</v>
      </c>
      <c r="DR128" s="722">
        <v>1931579.0099999995</v>
      </c>
      <c r="DS128" s="723">
        <v>706759.98000000021</v>
      </c>
      <c r="DT128" s="722">
        <v>51445.120000000003</v>
      </c>
      <c r="DU128" s="722">
        <v>60463.649999999994</v>
      </c>
      <c r="DV128" s="722">
        <v>0</v>
      </c>
      <c r="DW128" s="722">
        <v>0</v>
      </c>
    </row>
    <row r="129" spans="1:127" s="104" customFormat="1">
      <c r="A129" s="717">
        <v>2159</v>
      </c>
      <c r="B129" s="718" t="s">
        <v>536</v>
      </c>
      <c r="C129" s="717">
        <v>2159</v>
      </c>
      <c r="D129" s="719" t="s">
        <v>6470</v>
      </c>
      <c r="E129" s="719" t="s">
        <v>341</v>
      </c>
      <c r="F129" s="719" t="s">
        <v>6</v>
      </c>
      <c r="G129" s="719" t="s">
        <v>921</v>
      </c>
      <c r="H129" s="720">
        <v>1290791.95</v>
      </c>
      <c r="I129" s="720">
        <v>0</v>
      </c>
      <c r="J129" s="720">
        <v>71861.070000000007</v>
      </c>
      <c r="K129" s="720">
        <v>0</v>
      </c>
      <c r="L129" s="720">
        <v>137640</v>
      </c>
      <c r="M129" s="720">
        <v>3256.93</v>
      </c>
      <c r="N129" s="720">
        <v>0</v>
      </c>
      <c r="O129" s="720">
        <v>0</v>
      </c>
      <c r="P129" s="720">
        <v>9957.7199999999993</v>
      </c>
      <c r="Q129" s="720">
        <v>0</v>
      </c>
      <c r="R129" s="720">
        <v>0</v>
      </c>
      <c r="S129" s="720">
        <v>0</v>
      </c>
      <c r="T129" s="720">
        <v>877</v>
      </c>
      <c r="U129" s="720">
        <v>6450.24</v>
      </c>
      <c r="V129" s="720">
        <v>0</v>
      </c>
      <c r="W129" s="720">
        <v>6121.67</v>
      </c>
      <c r="X129" s="720">
        <v>41470</v>
      </c>
      <c r="Y129" s="720">
        <v>1568426.5799999998</v>
      </c>
      <c r="Z129" s="720">
        <v>704159.43000000028</v>
      </c>
      <c r="AA129" s="720">
        <v>0</v>
      </c>
      <c r="AB129" s="720">
        <v>267471.06</v>
      </c>
      <c r="AC129" s="720">
        <v>37817.319999999832</v>
      </c>
      <c r="AD129" s="720">
        <v>98422.96</v>
      </c>
      <c r="AE129" s="720">
        <v>0</v>
      </c>
      <c r="AF129" s="720">
        <v>42626.769999999873</v>
      </c>
      <c r="AG129" s="720">
        <v>4554.9400000000296</v>
      </c>
      <c r="AH129" s="720">
        <v>925</v>
      </c>
      <c r="AI129" s="720">
        <v>0</v>
      </c>
      <c r="AJ129" s="720">
        <v>0</v>
      </c>
      <c r="AK129" s="720">
        <v>8316.32</v>
      </c>
      <c r="AL129" s="720">
        <v>521.48</v>
      </c>
      <c r="AM129" s="720">
        <v>24804.240000000005</v>
      </c>
      <c r="AN129" s="720">
        <v>4073.29</v>
      </c>
      <c r="AO129" s="720">
        <v>32090.579999999998</v>
      </c>
      <c r="AP129" s="720">
        <v>16658.41</v>
      </c>
      <c r="AQ129" s="720">
        <v>1860.7800000000004</v>
      </c>
      <c r="AR129" s="720">
        <v>26055.629999999979</v>
      </c>
      <c r="AS129" s="720">
        <v>23024.170000000002</v>
      </c>
      <c r="AT129" s="720">
        <v>0</v>
      </c>
      <c r="AU129" s="720">
        <v>4741.829999999999</v>
      </c>
      <c r="AV129" s="720">
        <v>5889.66</v>
      </c>
      <c r="AW129" s="720">
        <v>4600</v>
      </c>
      <c r="AX129" s="720">
        <v>94580.96</v>
      </c>
      <c r="AY129" s="720">
        <v>85773.28</v>
      </c>
      <c r="AZ129" s="720">
        <v>5064.1400000000003</v>
      </c>
      <c r="BA129" s="720">
        <v>72037.640000000014</v>
      </c>
      <c r="BB129" s="720">
        <v>0</v>
      </c>
      <c r="BC129" s="720">
        <v>0</v>
      </c>
      <c r="BD129" s="720">
        <v>0</v>
      </c>
      <c r="BE129" s="720">
        <v>1566069.8899999997</v>
      </c>
      <c r="BF129" s="720">
        <v>6013.8600000000188</v>
      </c>
      <c r="BG129" s="720">
        <v>2356.690000000177</v>
      </c>
      <c r="BH129" s="720">
        <v>8370.5500000001957</v>
      </c>
      <c r="BI129" s="720">
        <v>6295</v>
      </c>
      <c r="BJ129" s="720">
        <v>0</v>
      </c>
      <c r="BK129" s="720">
        <v>0</v>
      </c>
      <c r="BL129" s="720">
        <v>6295</v>
      </c>
      <c r="BM129" s="720">
        <v>0</v>
      </c>
      <c r="BN129" s="720">
        <v>8842.24</v>
      </c>
      <c r="BO129" s="720">
        <v>0</v>
      </c>
      <c r="BP129" s="720">
        <v>0</v>
      </c>
      <c r="BQ129" s="720">
        <v>8842.24</v>
      </c>
      <c r="BR129" s="720">
        <v>2909.0400000000009</v>
      </c>
      <c r="BS129" s="720">
        <v>-2547.2399999999998</v>
      </c>
      <c r="BT129" s="720">
        <v>361.80000000000109</v>
      </c>
      <c r="BU129" s="720">
        <v>0</v>
      </c>
      <c r="BV129" s="720">
        <v>0</v>
      </c>
      <c r="BW129" s="720">
        <v>0</v>
      </c>
      <c r="BX129" s="720">
        <v>0</v>
      </c>
      <c r="BY129" s="720">
        <v>0</v>
      </c>
      <c r="BZ129" s="720">
        <v>0</v>
      </c>
      <c r="CA129" s="720">
        <v>0</v>
      </c>
      <c r="CB129" s="720">
        <v>0</v>
      </c>
      <c r="CC129" s="720">
        <v>0</v>
      </c>
      <c r="CD129" s="720">
        <v>8370.5500000001957</v>
      </c>
      <c r="CE129" s="720">
        <v>0</v>
      </c>
      <c r="CF129" s="720">
        <v>361.80000000000109</v>
      </c>
      <c r="CG129" s="720">
        <v>0</v>
      </c>
      <c r="CH129" s="720">
        <v>0</v>
      </c>
      <c r="CI129" s="720">
        <f t="shared" si="1"/>
        <v>8732.3500000001968</v>
      </c>
      <c r="CJ129" s="720">
        <v>115056.02</v>
      </c>
      <c r="CK129" s="720">
        <v>3392.08</v>
      </c>
      <c r="CL129" s="720">
        <v>0</v>
      </c>
      <c r="CM129" s="720">
        <v>111663.94</v>
      </c>
      <c r="CN129" s="720">
        <v>0</v>
      </c>
      <c r="CO129" s="720">
        <v>0</v>
      </c>
      <c r="CP129" s="720">
        <v>2779.85</v>
      </c>
      <c r="CQ129" s="720">
        <v>0</v>
      </c>
      <c r="CR129" s="720">
        <v>-94501.15</v>
      </c>
      <c r="CS129" s="720">
        <v>19942.640000000014</v>
      </c>
      <c r="CT129" s="720">
        <v>0</v>
      </c>
      <c r="CU129" s="720">
        <v>0</v>
      </c>
      <c r="CV129" s="720">
        <v>0</v>
      </c>
      <c r="CW129" s="720">
        <v>0</v>
      </c>
      <c r="CX129" s="720"/>
      <c r="CY129" s="720"/>
      <c r="CZ129" s="720"/>
      <c r="DA129" s="720">
        <v>0</v>
      </c>
      <c r="DB129" s="720">
        <v>0</v>
      </c>
      <c r="DC129" s="720">
        <v>0</v>
      </c>
      <c r="DD129" s="720">
        <v>139.52000000000001</v>
      </c>
      <c r="DE129" s="720">
        <v>0</v>
      </c>
      <c r="DF129" s="720">
        <v>0</v>
      </c>
      <c r="DG129" s="720">
        <v>-11349.8</v>
      </c>
      <c r="DH129" s="720">
        <v>0</v>
      </c>
      <c r="DI129" s="720">
        <v>0</v>
      </c>
      <c r="DJ129" s="720">
        <v>0</v>
      </c>
      <c r="DK129" s="720">
        <v>-11210.279999999999</v>
      </c>
      <c r="DL129" s="720">
        <v>0</v>
      </c>
      <c r="DM129" s="720">
        <v>0</v>
      </c>
      <c r="DN129" s="720">
        <v>0</v>
      </c>
      <c r="DO129" s="720">
        <v>0</v>
      </c>
      <c r="DP129" s="720">
        <v>0</v>
      </c>
      <c r="DQ129" s="721">
        <v>-0.33000000001629815</v>
      </c>
      <c r="DR129" s="722">
        <v>1155052.4799999997</v>
      </c>
      <c r="DS129" s="723">
        <v>411017.40999999992</v>
      </c>
      <c r="DT129" s="722">
        <v>85773.28</v>
      </c>
      <c r="DU129" s="722">
        <v>10834.72</v>
      </c>
      <c r="DV129" s="722">
        <v>6450.24</v>
      </c>
      <c r="DW129" s="722">
        <v>0</v>
      </c>
    </row>
    <row r="130" spans="1:127" s="104" customFormat="1">
      <c r="A130" s="717">
        <v>2161</v>
      </c>
      <c r="B130" s="718" t="s">
        <v>537</v>
      </c>
      <c r="C130" s="717">
        <v>2161</v>
      </c>
      <c r="D130" s="719" t="s">
        <v>6470</v>
      </c>
      <c r="E130" s="719" t="s">
        <v>341</v>
      </c>
      <c r="F130" s="719" t="s">
        <v>6</v>
      </c>
      <c r="G130" s="719" t="s">
        <v>921</v>
      </c>
      <c r="H130" s="720">
        <v>1685502.7</v>
      </c>
      <c r="I130" s="720">
        <v>0</v>
      </c>
      <c r="J130" s="720">
        <v>118070.72</v>
      </c>
      <c r="K130" s="720">
        <v>0</v>
      </c>
      <c r="L130" s="720">
        <v>172940</v>
      </c>
      <c r="M130" s="720">
        <v>571.29</v>
      </c>
      <c r="N130" s="720">
        <v>0</v>
      </c>
      <c r="O130" s="720">
        <v>0</v>
      </c>
      <c r="P130" s="720">
        <v>37647.539999999994</v>
      </c>
      <c r="Q130" s="720">
        <v>0</v>
      </c>
      <c r="R130" s="720">
        <v>0</v>
      </c>
      <c r="S130" s="720">
        <v>0</v>
      </c>
      <c r="T130" s="720">
        <v>0</v>
      </c>
      <c r="U130" s="720">
        <v>0</v>
      </c>
      <c r="V130" s="720">
        <v>0</v>
      </c>
      <c r="W130" s="720">
        <v>3622.08</v>
      </c>
      <c r="X130" s="720">
        <v>89389</v>
      </c>
      <c r="Y130" s="720">
        <v>2107743.33</v>
      </c>
      <c r="Z130" s="720">
        <v>895967.51000000013</v>
      </c>
      <c r="AA130" s="720">
        <v>0</v>
      </c>
      <c r="AB130" s="720">
        <v>316178.46999999997</v>
      </c>
      <c r="AC130" s="720">
        <v>35051.790000000619</v>
      </c>
      <c r="AD130" s="720">
        <v>151996.34</v>
      </c>
      <c r="AE130" s="720">
        <v>0</v>
      </c>
      <c r="AF130" s="720">
        <v>162200.72000000029</v>
      </c>
      <c r="AG130" s="720">
        <v>6904.85</v>
      </c>
      <c r="AH130" s="720">
        <v>3597.8</v>
      </c>
      <c r="AI130" s="720">
        <v>0</v>
      </c>
      <c r="AJ130" s="720">
        <v>252</v>
      </c>
      <c r="AK130" s="720">
        <v>7895.3200000000006</v>
      </c>
      <c r="AL130" s="720">
        <v>2354.1599999999994</v>
      </c>
      <c r="AM130" s="720">
        <v>4905.5600000000004</v>
      </c>
      <c r="AN130" s="720">
        <v>4397.4799999999996</v>
      </c>
      <c r="AO130" s="720">
        <v>26143.22</v>
      </c>
      <c r="AP130" s="720">
        <v>14190.66</v>
      </c>
      <c r="AQ130" s="720">
        <v>14468.969999999998</v>
      </c>
      <c r="AR130" s="720">
        <v>44127.050000000025</v>
      </c>
      <c r="AS130" s="720">
        <v>4634.08</v>
      </c>
      <c r="AT130" s="720">
        <v>0</v>
      </c>
      <c r="AU130" s="720">
        <v>16178.019999999997</v>
      </c>
      <c r="AV130" s="720">
        <v>5139.75</v>
      </c>
      <c r="AW130" s="720">
        <v>9442.3300000000163</v>
      </c>
      <c r="AX130" s="720">
        <v>104931.47</v>
      </c>
      <c r="AY130" s="720">
        <v>174627.91</v>
      </c>
      <c r="AZ130" s="720">
        <v>6392.85</v>
      </c>
      <c r="BA130" s="720">
        <v>61763.510000000017</v>
      </c>
      <c r="BB130" s="720">
        <v>0</v>
      </c>
      <c r="BC130" s="720">
        <v>0</v>
      </c>
      <c r="BD130" s="720">
        <v>0</v>
      </c>
      <c r="BE130" s="720">
        <v>2073741.820000001</v>
      </c>
      <c r="BF130" s="720">
        <v>296676.60000000044</v>
      </c>
      <c r="BG130" s="720">
        <v>34001.509999999078</v>
      </c>
      <c r="BH130" s="720">
        <v>330678.10999999952</v>
      </c>
      <c r="BI130" s="720">
        <v>7197.25</v>
      </c>
      <c r="BJ130" s="720">
        <v>0</v>
      </c>
      <c r="BK130" s="720">
        <v>0</v>
      </c>
      <c r="BL130" s="720">
        <v>7197.25</v>
      </c>
      <c r="BM130" s="720">
        <v>0</v>
      </c>
      <c r="BN130" s="720">
        <v>10573.099999999999</v>
      </c>
      <c r="BO130" s="720">
        <v>0</v>
      </c>
      <c r="BP130" s="720">
        <v>0</v>
      </c>
      <c r="BQ130" s="720">
        <v>10573.099999999999</v>
      </c>
      <c r="BR130" s="720">
        <v>15412.759999999998</v>
      </c>
      <c r="BS130" s="720">
        <v>-3375.8499999999985</v>
      </c>
      <c r="BT130" s="720">
        <v>12036.91</v>
      </c>
      <c r="BU130" s="720">
        <v>0</v>
      </c>
      <c r="BV130" s="720">
        <v>0</v>
      </c>
      <c r="BW130" s="720">
        <v>0</v>
      </c>
      <c r="BX130" s="720">
        <v>0</v>
      </c>
      <c r="BY130" s="720">
        <v>0</v>
      </c>
      <c r="BZ130" s="720">
        <v>0</v>
      </c>
      <c r="CA130" s="720">
        <v>0</v>
      </c>
      <c r="CB130" s="720">
        <v>0</v>
      </c>
      <c r="CC130" s="720">
        <v>0</v>
      </c>
      <c r="CD130" s="720">
        <v>330678.10999999952</v>
      </c>
      <c r="CE130" s="720">
        <v>0</v>
      </c>
      <c r="CF130" s="720">
        <v>12036.91</v>
      </c>
      <c r="CG130" s="720">
        <v>0</v>
      </c>
      <c r="CH130" s="720">
        <v>0</v>
      </c>
      <c r="CI130" s="720">
        <f t="shared" si="1"/>
        <v>342715.01999999949</v>
      </c>
      <c r="CJ130" s="720">
        <v>455027.21</v>
      </c>
      <c r="CK130" s="720">
        <v>0</v>
      </c>
      <c r="CL130" s="720">
        <v>0</v>
      </c>
      <c r="CM130" s="720">
        <v>455027.21</v>
      </c>
      <c r="CN130" s="720">
        <v>0</v>
      </c>
      <c r="CO130" s="720">
        <v>0</v>
      </c>
      <c r="CP130" s="720">
        <v>11824.03</v>
      </c>
      <c r="CQ130" s="720">
        <v>0</v>
      </c>
      <c r="CR130" s="720">
        <v>-133522.28</v>
      </c>
      <c r="CS130" s="720">
        <v>333328.96000000008</v>
      </c>
      <c r="CT130" s="720">
        <v>0</v>
      </c>
      <c r="CU130" s="720">
        <v>0</v>
      </c>
      <c r="CV130" s="720">
        <v>0</v>
      </c>
      <c r="CW130" s="720">
        <v>0</v>
      </c>
      <c r="CX130" s="720"/>
      <c r="CY130" s="720"/>
      <c r="CZ130" s="720"/>
      <c r="DA130" s="720">
        <v>0</v>
      </c>
      <c r="DB130" s="720">
        <v>0</v>
      </c>
      <c r="DC130" s="720">
        <v>0</v>
      </c>
      <c r="DD130" s="720">
        <v>9386.0499999999993</v>
      </c>
      <c r="DE130" s="720">
        <v>0</v>
      </c>
      <c r="DF130" s="720">
        <v>0</v>
      </c>
      <c r="DG130" s="720">
        <v>0</v>
      </c>
      <c r="DH130" s="720">
        <v>0</v>
      </c>
      <c r="DI130" s="720">
        <v>0</v>
      </c>
      <c r="DJ130" s="720">
        <v>0</v>
      </c>
      <c r="DK130" s="720">
        <v>9386.0499999999993</v>
      </c>
      <c r="DL130" s="720">
        <v>0</v>
      </c>
      <c r="DM130" s="720">
        <v>0</v>
      </c>
      <c r="DN130" s="720">
        <v>0</v>
      </c>
      <c r="DO130" s="720">
        <v>0</v>
      </c>
      <c r="DP130" s="720">
        <v>0</v>
      </c>
      <c r="DQ130" s="721"/>
      <c r="DR130" s="722">
        <v>1568299.6800000009</v>
      </c>
      <c r="DS130" s="723">
        <v>505442.14000000013</v>
      </c>
      <c r="DT130" s="722">
        <v>174627.91</v>
      </c>
      <c r="DU130" s="722">
        <v>37647.539999999994</v>
      </c>
      <c r="DV130" s="722">
        <v>0</v>
      </c>
      <c r="DW130" s="722">
        <v>0</v>
      </c>
    </row>
    <row r="131" spans="1:127" s="104" customFormat="1">
      <c r="A131" s="717">
        <v>2160</v>
      </c>
      <c r="B131" s="718" t="s">
        <v>452</v>
      </c>
      <c r="C131" s="717">
        <v>2160</v>
      </c>
      <c r="D131" s="719" t="s">
        <v>6470</v>
      </c>
      <c r="E131" s="719" t="s">
        <v>341</v>
      </c>
      <c r="F131" s="719" t="s">
        <v>6</v>
      </c>
      <c r="G131" s="719" t="s">
        <v>921</v>
      </c>
      <c r="H131" s="720">
        <v>1999457.1</v>
      </c>
      <c r="I131" s="720">
        <v>0</v>
      </c>
      <c r="J131" s="720">
        <v>65404.89</v>
      </c>
      <c r="K131" s="720">
        <v>0</v>
      </c>
      <c r="L131" s="720">
        <v>289080</v>
      </c>
      <c r="M131" s="720">
        <v>8628.2199999999993</v>
      </c>
      <c r="N131" s="720">
        <v>0</v>
      </c>
      <c r="O131" s="720">
        <v>0</v>
      </c>
      <c r="P131" s="720">
        <v>117099.69</v>
      </c>
      <c r="Q131" s="720">
        <v>25595.16</v>
      </c>
      <c r="R131" s="720">
        <v>0</v>
      </c>
      <c r="S131" s="720">
        <v>0</v>
      </c>
      <c r="T131" s="720">
        <v>15348.929999999993</v>
      </c>
      <c r="U131" s="720">
        <v>2650</v>
      </c>
      <c r="V131" s="720">
        <v>0</v>
      </c>
      <c r="W131" s="720">
        <v>18049.8</v>
      </c>
      <c r="X131" s="720">
        <v>19452</v>
      </c>
      <c r="Y131" s="720">
        <v>2560765.7900000005</v>
      </c>
      <c r="Z131" s="720">
        <v>1226885</v>
      </c>
      <c r="AA131" s="720">
        <v>0</v>
      </c>
      <c r="AB131" s="720">
        <v>441601.99</v>
      </c>
      <c r="AC131" s="720">
        <v>43166.000000000466</v>
      </c>
      <c r="AD131" s="720">
        <v>135706</v>
      </c>
      <c r="AE131" s="720">
        <v>0</v>
      </c>
      <c r="AF131" s="720">
        <v>152549.99999999919</v>
      </c>
      <c r="AG131" s="720">
        <v>8011.0000000000182</v>
      </c>
      <c r="AH131" s="720">
        <v>11590</v>
      </c>
      <c r="AI131" s="720">
        <v>0</v>
      </c>
      <c r="AJ131" s="720">
        <v>0</v>
      </c>
      <c r="AK131" s="720">
        <v>44196.85</v>
      </c>
      <c r="AL131" s="720">
        <v>3867.49</v>
      </c>
      <c r="AM131" s="720">
        <v>45908</v>
      </c>
      <c r="AN131" s="720">
        <v>5411</v>
      </c>
      <c r="AO131" s="720">
        <v>36651.829999999994</v>
      </c>
      <c r="AP131" s="720">
        <v>26354.1</v>
      </c>
      <c r="AQ131" s="720">
        <v>5525</v>
      </c>
      <c r="AR131" s="720">
        <v>108765.63999999977</v>
      </c>
      <c r="AS131" s="720">
        <v>39844</v>
      </c>
      <c r="AT131" s="720">
        <v>48.08</v>
      </c>
      <c r="AU131" s="720">
        <v>117012.65</v>
      </c>
      <c r="AV131" s="720">
        <v>10771</v>
      </c>
      <c r="AW131" s="720">
        <v>9430</v>
      </c>
      <c r="AX131" s="720">
        <v>88696</v>
      </c>
      <c r="AY131" s="720">
        <v>96658.709999999992</v>
      </c>
      <c r="AZ131" s="720">
        <v>12422.68</v>
      </c>
      <c r="BA131" s="720">
        <v>78714</v>
      </c>
      <c r="BB131" s="720">
        <v>-3114.38</v>
      </c>
      <c r="BC131" s="720">
        <v>0</v>
      </c>
      <c r="BD131" s="720">
        <v>0</v>
      </c>
      <c r="BE131" s="720">
        <v>2746672.64</v>
      </c>
      <c r="BF131" s="720">
        <v>392473.2</v>
      </c>
      <c r="BG131" s="720">
        <v>-185906.84999999963</v>
      </c>
      <c r="BH131" s="720">
        <v>206566.35000000038</v>
      </c>
      <c r="BI131" s="720">
        <v>7870</v>
      </c>
      <c r="BJ131" s="720">
        <v>0</v>
      </c>
      <c r="BK131" s="720">
        <v>0</v>
      </c>
      <c r="BL131" s="720">
        <v>7870</v>
      </c>
      <c r="BM131" s="720">
        <v>0</v>
      </c>
      <c r="BN131" s="720">
        <v>3699.2</v>
      </c>
      <c r="BO131" s="720">
        <v>0</v>
      </c>
      <c r="BP131" s="720">
        <v>0</v>
      </c>
      <c r="BQ131" s="720">
        <v>3699.2</v>
      </c>
      <c r="BR131" s="720">
        <v>0</v>
      </c>
      <c r="BS131" s="720">
        <v>4170.8</v>
      </c>
      <c r="BT131" s="720">
        <v>4170.8</v>
      </c>
      <c r="BU131" s="720">
        <v>0</v>
      </c>
      <c r="BV131" s="720">
        <v>0</v>
      </c>
      <c r="BW131" s="720">
        <v>0</v>
      </c>
      <c r="BX131" s="720">
        <v>0</v>
      </c>
      <c r="BY131" s="720">
        <v>0</v>
      </c>
      <c r="BZ131" s="720">
        <v>0</v>
      </c>
      <c r="CA131" s="720">
        <v>0</v>
      </c>
      <c r="CB131" s="720">
        <v>0</v>
      </c>
      <c r="CC131" s="720">
        <v>0</v>
      </c>
      <c r="CD131" s="720">
        <v>206566.35000000038</v>
      </c>
      <c r="CE131" s="720">
        <v>0</v>
      </c>
      <c r="CF131" s="720">
        <v>4170.8</v>
      </c>
      <c r="CG131" s="720">
        <v>0</v>
      </c>
      <c r="CH131" s="720">
        <v>0</v>
      </c>
      <c r="CI131" s="720">
        <f t="shared" si="1"/>
        <v>210737.15000000037</v>
      </c>
      <c r="CJ131" s="720">
        <v>408349.24</v>
      </c>
      <c r="CK131" s="720">
        <v>231.2</v>
      </c>
      <c r="CL131" s="720">
        <v>0</v>
      </c>
      <c r="CM131" s="720">
        <v>408118.04</v>
      </c>
      <c r="CN131" s="720">
        <v>0</v>
      </c>
      <c r="CO131" s="720">
        <v>0</v>
      </c>
      <c r="CP131" s="720">
        <v>5363.81</v>
      </c>
      <c r="CQ131" s="720">
        <v>0</v>
      </c>
      <c r="CR131" s="720">
        <v>-162900</v>
      </c>
      <c r="CS131" s="720">
        <v>250581.84999999998</v>
      </c>
      <c r="CT131" s="720">
        <v>0</v>
      </c>
      <c r="CU131" s="720">
        <v>0</v>
      </c>
      <c r="CV131" s="720">
        <v>0</v>
      </c>
      <c r="CW131" s="720">
        <v>0</v>
      </c>
      <c r="CX131" s="720"/>
      <c r="CY131" s="720"/>
      <c r="CZ131" s="720"/>
      <c r="DA131" s="720">
        <v>0</v>
      </c>
      <c r="DB131" s="720">
        <v>0</v>
      </c>
      <c r="DC131" s="720">
        <v>0</v>
      </c>
      <c r="DD131" s="720">
        <v>11737.59</v>
      </c>
      <c r="DE131" s="720">
        <v>0</v>
      </c>
      <c r="DF131" s="720">
        <v>0</v>
      </c>
      <c r="DG131" s="720">
        <v>-51337.32</v>
      </c>
      <c r="DH131" s="720">
        <v>-245</v>
      </c>
      <c r="DI131" s="720">
        <v>0</v>
      </c>
      <c r="DJ131" s="720">
        <v>0</v>
      </c>
      <c r="DK131" s="720">
        <v>-39844.729999999996</v>
      </c>
      <c r="DL131" s="720">
        <v>0</v>
      </c>
      <c r="DM131" s="720">
        <v>0</v>
      </c>
      <c r="DN131" s="720">
        <v>0</v>
      </c>
      <c r="DO131" s="720">
        <v>0</v>
      </c>
      <c r="DP131" s="720">
        <v>0</v>
      </c>
      <c r="DQ131" s="721">
        <v>2.9999999998835847E-2</v>
      </c>
      <c r="DR131" s="722">
        <v>2007919.9899999998</v>
      </c>
      <c r="DS131" s="723">
        <v>738752.65000000037</v>
      </c>
      <c r="DT131" s="722">
        <v>96658.709999999992</v>
      </c>
      <c r="DU131" s="722">
        <v>158043.78</v>
      </c>
      <c r="DV131" s="722">
        <v>2650</v>
      </c>
      <c r="DW131" s="722">
        <v>0</v>
      </c>
    </row>
    <row r="132" spans="1:127" s="104" customFormat="1">
      <c r="A132" s="717">
        <v>2063</v>
      </c>
      <c r="B132" s="718" t="s">
        <v>453</v>
      </c>
      <c r="C132" s="717">
        <v>2063</v>
      </c>
      <c r="D132" s="719" t="s">
        <v>6470</v>
      </c>
      <c r="E132" s="719" t="s">
        <v>341</v>
      </c>
      <c r="F132" s="719" t="s">
        <v>6</v>
      </c>
      <c r="G132" s="719" t="s">
        <v>921</v>
      </c>
      <c r="H132" s="720">
        <v>2786446.09</v>
      </c>
      <c r="I132" s="720">
        <v>0</v>
      </c>
      <c r="J132" s="720">
        <v>97753.47</v>
      </c>
      <c r="K132" s="720">
        <v>0</v>
      </c>
      <c r="L132" s="720">
        <v>355200</v>
      </c>
      <c r="M132" s="720">
        <v>400</v>
      </c>
      <c r="N132" s="720">
        <v>0</v>
      </c>
      <c r="O132" s="720">
        <v>0</v>
      </c>
      <c r="P132" s="720">
        <v>98630.43</v>
      </c>
      <c r="Q132" s="720">
        <v>12184.92</v>
      </c>
      <c r="R132" s="720">
        <v>0</v>
      </c>
      <c r="S132" s="720">
        <v>4189.17</v>
      </c>
      <c r="T132" s="720">
        <v>8416.35</v>
      </c>
      <c r="U132" s="720">
        <v>13902.32</v>
      </c>
      <c r="V132" s="720">
        <v>0</v>
      </c>
      <c r="W132" s="720">
        <v>21368.13</v>
      </c>
      <c r="X132" s="720">
        <v>49435</v>
      </c>
      <c r="Y132" s="720">
        <v>3447925.88</v>
      </c>
      <c r="Z132" s="720">
        <v>1720954.31</v>
      </c>
      <c r="AA132" s="720">
        <v>0</v>
      </c>
      <c r="AB132" s="720">
        <v>395950.69</v>
      </c>
      <c r="AC132" s="720">
        <v>140094.14999999723</v>
      </c>
      <c r="AD132" s="720">
        <v>212776.8</v>
      </c>
      <c r="AE132" s="720">
        <v>107741.93</v>
      </c>
      <c r="AF132" s="720">
        <v>118557.04999999964</v>
      </c>
      <c r="AG132" s="720">
        <v>16857.12000000005</v>
      </c>
      <c r="AH132" s="720">
        <v>4802.33</v>
      </c>
      <c r="AI132" s="720">
        <v>0</v>
      </c>
      <c r="AJ132" s="720">
        <v>0</v>
      </c>
      <c r="AK132" s="720">
        <v>43290.17</v>
      </c>
      <c r="AL132" s="720">
        <v>0</v>
      </c>
      <c r="AM132" s="720">
        <v>4746.6400000000003</v>
      </c>
      <c r="AN132" s="720">
        <v>25262.27</v>
      </c>
      <c r="AO132" s="720">
        <v>61168.280000000006</v>
      </c>
      <c r="AP132" s="720">
        <v>56709.66</v>
      </c>
      <c r="AQ132" s="720">
        <v>9569.4</v>
      </c>
      <c r="AR132" s="720">
        <v>192268.52000000008</v>
      </c>
      <c r="AS132" s="720">
        <v>41223.42</v>
      </c>
      <c r="AT132" s="720">
        <v>0</v>
      </c>
      <c r="AU132" s="720">
        <v>21498.41</v>
      </c>
      <c r="AV132" s="720">
        <v>24501.010000000002</v>
      </c>
      <c r="AW132" s="720">
        <v>0</v>
      </c>
      <c r="AX132" s="720">
        <v>61409.24</v>
      </c>
      <c r="AY132" s="720">
        <v>14478.81</v>
      </c>
      <c r="AZ132" s="720">
        <v>105798.63</v>
      </c>
      <c r="BA132" s="720">
        <v>22953.299999999996</v>
      </c>
      <c r="BB132" s="720">
        <v>0</v>
      </c>
      <c r="BC132" s="720">
        <v>0</v>
      </c>
      <c r="BD132" s="720">
        <v>0</v>
      </c>
      <c r="BE132" s="720">
        <v>3402612.1399999969</v>
      </c>
      <c r="BF132" s="720">
        <v>103101.9899999995</v>
      </c>
      <c r="BG132" s="720">
        <v>45313.740000003017</v>
      </c>
      <c r="BH132" s="720">
        <v>148415.73000000251</v>
      </c>
      <c r="BI132" s="720">
        <v>9045.6299999999992</v>
      </c>
      <c r="BJ132" s="720">
        <v>0</v>
      </c>
      <c r="BK132" s="720">
        <v>0</v>
      </c>
      <c r="BL132" s="720">
        <v>9045.6299999999992</v>
      </c>
      <c r="BM132" s="720">
        <v>0</v>
      </c>
      <c r="BN132" s="720">
        <v>15521</v>
      </c>
      <c r="BO132" s="720">
        <v>0</v>
      </c>
      <c r="BP132" s="720">
        <v>0</v>
      </c>
      <c r="BQ132" s="720">
        <v>15521</v>
      </c>
      <c r="BR132" s="720">
        <v>60531.95</v>
      </c>
      <c r="BS132" s="720">
        <v>-6475.3700000000008</v>
      </c>
      <c r="BT132" s="720">
        <v>54056.579999999994</v>
      </c>
      <c r="BU132" s="720">
        <v>0</v>
      </c>
      <c r="BV132" s="720">
        <v>0</v>
      </c>
      <c r="BW132" s="720">
        <v>0</v>
      </c>
      <c r="BX132" s="720">
        <v>0</v>
      </c>
      <c r="BY132" s="720">
        <v>0</v>
      </c>
      <c r="BZ132" s="720">
        <v>0</v>
      </c>
      <c r="CA132" s="720">
        <v>0</v>
      </c>
      <c r="CB132" s="720">
        <v>0</v>
      </c>
      <c r="CC132" s="720">
        <v>0</v>
      </c>
      <c r="CD132" s="720">
        <v>148415.73000000251</v>
      </c>
      <c r="CE132" s="720">
        <v>0</v>
      </c>
      <c r="CF132" s="720">
        <v>54056.579999999994</v>
      </c>
      <c r="CG132" s="720">
        <v>0</v>
      </c>
      <c r="CH132" s="720">
        <v>0</v>
      </c>
      <c r="CI132" s="720">
        <f t="shared" si="1"/>
        <v>202472.3100000025</v>
      </c>
      <c r="CJ132" s="720">
        <v>414892.5</v>
      </c>
      <c r="CK132" s="720">
        <v>0</v>
      </c>
      <c r="CL132" s="720">
        <v>0</v>
      </c>
      <c r="CM132" s="720">
        <v>414892.5</v>
      </c>
      <c r="CN132" s="720">
        <v>0</v>
      </c>
      <c r="CO132" s="720">
        <v>0</v>
      </c>
      <c r="CP132" s="720">
        <v>11425.3</v>
      </c>
      <c r="CQ132" s="720">
        <v>0</v>
      </c>
      <c r="CR132" s="720">
        <v>-227783.04499999984</v>
      </c>
      <c r="CS132" s="720">
        <v>198534.75500000015</v>
      </c>
      <c r="CT132" s="720">
        <v>0</v>
      </c>
      <c r="CU132" s="720">
        <v>0</v>
      </c>
      <c r="CV132" s="720">
        <v>0</v>
      </c>
      <c r="CW132" s="720">
        <v>0</v>
      </c>
      <c r="CX132" s="720"/>
      <c r="CY132" s="720"/>
      <c r="CZ132" s="720"/>
      <c r="DA132" s="720">
        <v>0</v>
      </c>
      <c r="DB132" s="720">
        <v>0</v>
      </c>
      <c r="DC132" s="720">
        <v>0</v>
      </c>
      <c r="DD132" s="720">
        <v>3937.55</v>
      </c>
      <c r="DE132" s="720">
        <v>0</v>
      </c>
      <c r="DF132" s="720">
        <v>0</v>
      </c>
      <c r="DG132" s="720">
        <v>0</v>
      </c>
      <c r="DH132" s="720">
        <v>0</v>
      </c>
      <c r="DI132" s="720">
        <v>0</v>
      </c>
      <c r="DJ132" s="720">
        <v>0</v>
      </c>
      <c r="DK132" s="720">
        <v>3937.55</v>
      </c>
      <c r="DL132" s="720">
        <v>0</v>
      </c>
      <c r="DM132" s="720">
        <v>0</v>
      </c>
      <c r="DN132" s="720">
        <v>0</v>
      </c>
      <c r="DO132" s="720">
        <v>0</v>
      </c>
      <c r="DP132" s="720">
        <v>0</v>
      </c>
      <c r="DQ132" s="721">
        <v>4.9999998591374606E-3</v>
      </c>
      <c r="DR132" s="722">
        <v>2712932.049999997</v>
      </c>
      <c r="DS132" s="723">
        <v>689680.08999999985</v>
      </c>
      <c r="DT132" s="722">
        <v>14478.81</v>
      </c>
      <c r="DU132" s="722">
        <v>119231.7</v>
      </c>
      <c r="DV132" s="722">
        <v>18091.489999999998</v>
      </c>
      <c r="DW132" s="722">
        <v>0</v>
      </c>
    </row>
    <row r="133" spans="1:127" s="104" customFormat="1">
      <c r="A133" s="717">
        <v>1018</v>
      </c>
      <c r="B133" s="718" t="s">
        <v>538</v>
      </c>
      <c r="C133" s="717">
        <v>1018</v>
      </c>
      <c r="D133" s="719" t="s">
        <v>6470</v>
      </c>
      <c r="E133" s="719" t="s">
        <v>786</v>
      </c>
      <c r="F133" s="719" t="s">
        <v>6</v>
      </c>
      <c r="G133" s="719" t="s">
        <v>921</v>
      </c>
      <c r="H133" s="720">
        <v>1034145.99</v>
      </c>
      <c r="I133" s="720">
        <v>0</v>
      </c>
      <c r="J133" s="720">
        <v>40298.93</v>
      </c>
      <c r="K133" s="720">
        <v>0</v>
      </c>
      <c r="L133" s="720">
        <v>0</v>
      </c>
      <c r="M133" s="720">
        <v>0</v>
      </c>
      <c r="N133" s="720">
        <v>0</v>
      </c>
      <c r="O133" s="720">
        <v>0</v>
      </c>
      <c r="P133" s="720">
        <v>29483.1</v>
      </c>
      <c r="Q133" s="720">
        <v>0</v>
      </c>
      <c r="R133" s="720">
        <v>0</v>
      </c>
      <c r="S133" s="720">
        <v>0</v>
      </c>
      <c r="T133" s="720">
        <v>0</v>
      </c>
      <c r="U133" s="720">
        <v>60000</v>
      </c>
      <c r="V133" s="720">
        <v>0</v>
      </c>
      <c r="W133" s="720">
        <v>0</v>
      </c>
      <c r="X133" s="720">
        <v>0</v>
      </c>
      <c r="Y133" s="720">
        <v>1163928.02</v>
      </c>
      <c r="Z133" s="720">
        <v>154319.78000000006</v>
      </c>
      <c r="AA133" s="720">
        <v>294235.77999999997</v>
      </c>
      <c r="AB133" s="720">
        <v>0</v>
      </c>
      <c r="AC133" s="720">
        <v>26690.809999999867</v>
      </c>
      <c r="AD133" s="720">
        <v>35753.79</v>
      </c>
      <c r="AE133" s="720">
        <v>0</v>
      </c>
      <c r="AF133" s="720">
        <v>59347.590000000317</v>
      </c>
      <c r="AG133" s="720">
        <v>2249.1099999999806</v>
      </c>
      <c r="AH133" s="720">
        <v>2522.33</v>
      </c>
      <c r="AI133" s="720">
        <v>0</v>
      </c>
      <c r="AJ133" s="720">
        <v>0</v>
      </c>
      <c r="AK133" s="720">
        <v>3056.2599999999993</v>
      </c>
      <c r="AL133" s="720">
        <v>111</v>
      </c>
      <c r="AM133" s="720">
        <v>26260.720000000005</v>
      </c>
      <c r="AN133" s="720">
        <v>0</v>
      </c>
      <c r="AO133" s="720">
        <v>28834.730000000007</v>
      </c>
      <c r="AP133" s="720">
        <v>0</v>
      </c>
      <c r="AQ133" s="720">
        <v>7522.0399999999991</v>
      </c>
      <c r="AR133" s="720">
        <v>15092.889999999998</v>
      </c>
      <c r="AS133" s="720">
        <v>0</v>
      </c>
      <c r="AT133" s="720">
        <v>0</v>
      </c>
      <c r="AU133" s="720">
        <v>20945.230000000018</v>
      </c>
      <c r="AV133" s="720">
        <v>3291.75</v>
      </c>
      <c r="AW133" s="720">
        <v>0</v>
      </c>
      <c r="AX133" s="720">
        <v>13663.439999999999</v>
      </c>
      <c r="AY133" s="720">
        <v>38552.130000000012</v>
      </c>
      <c r="AZ133" s="720">
        <v>24.04</v>
      </c>
      <c r="BA133" s="720">
        <v>171684.02999999994</v>
      </c>
      <c r="BB133" s="720">
        <v>0</v>
      </c>
      <c r="BC133" s="720">
        <v>0</v>
      </c>
      <c r="BD133" s="720">
        <v>0</v>
      </c>
      <c r="BE133" s="720">
        <v>904157.45000000007</v>
      </c>
      <c r="BF133" s="720">
        <v>33813.389999999934</v>
      </c>
      <c r="BG133" s="720">
        <v>259770.56999999995</v>
      </c>
      <c r="BH133" s="720">
        <v>293583.9599999999</v>
      </c>
      <c r="BI133" s="720">
        <v>5127.25</v>
      </c>
      <c r="BJ133" s="720">
        <v>0</v>
      </c>
      <c r="BK133" s="720">
        <v>0</v>
      </c>
      <c r="BL133" s="720">
        <v>5127.25</v>
      </c>
      <c r="BM133" s="720">
        <v>0</v>
      </c>
      <c r="BN133" s="720">
        <v>0</v>
      </c>
      <c r="BO133" s="720">
        <v>0</v>
      </c>
      <c r="BP133" s="720">
        <v>0</v>
      </c>
      <c r="BQ133" s="720">
        <v>0</v>
      </c>
      <c r="BR133" s="720">
        <v>27780.32</v>
      </c>
      <c r="BS133" s="720">
        <v>5127.25</v>
      </c>
      <c r="BT133" s="720">
        <v>32907.57</v>
      </c>
      <c r="BU133" s="720">
        <v>0</v>
      </c>
      <c r="BV133" s="720">
        <v>0</v>
      </c>
      <c r="BW133" s="720">
        <v>0</v>
      </c>
      <c r="BX133" s="720">
        <v>0</v>
      </c>
      <c r="BY133" s="720">
        <v>0</v>
      </c>
      <c r="BZ133" s="720">
        <v>0</v>
      </c>
      <c r="CA133" s="720">
        <v>0</v>
      </c>
      <c r="CB133" s="720">
        <v>0</v>
      </c>
      <c r="CC133" s="720">
        <v>0</v>
      </c>
      <c r="CD133" s="720">
        <v>293583.9599999999</v>
      </c>
      <c r="CE133" s="720">
        <v>0</v>
      </c>
      <c r="CF133" s="720">
        <v>32907.57</v>
      </c>
      <c r="CG133" s="720">
        <v>0</v>
      </c>
      <c r="CH133" s="720">
        <v>0</v>
      </c>
      <c r="CI133" s="720">
        <f t="shared" si="1"/>
        <v>326491.52999999991</v>
      </c>
      <c r="CJ133" s="720">
        <v>32571.1</v>
      </c>
      <c r="CK133" s="720">
        <v>0</v>
      </c>
      <c r="CL133" s="720">
        <v>0</v>
      </c>
      <c r="CM133" s="720">
        <v>32571.1</v>
      </c>
      <c r="CN133" s="720">
        <v>0</v>
      </c>
      <c r="CO133" s="720">
        <v>0</v>
      </c>
      <c r="CP133" s="720">
        <v>0</v>
      </c>
      <c r="CQ133" s="720">
        <v>0</v>
      </c>
      <c r="CR133" s="720">
        <v>293135.96999999997</v>
      </c>
      <c r="CS133" s="720">
        <v>325707.06999999995</v>
      </c>
      <c r="CT133" s="720">
        <v>0</v>
      </c>
      <c r="CU133" s="720">
        <v>0</v>
      </c>
      <c r="CV133" s="720">
        <v>0</v>
      </c>
      <c r="CW133" s="720">
        <v>0</v>
      </c>
      <c r="CX133" s="720"/>
      <c r="CY133" s="720"/>
      <c r="CZ133" s="720"/>
      <c r="DA133" s="720">
        <v>0</v>
      </c>
      <c r="DB133" s="720">
        <v>0</v>
      </c>
      <c r="DC133" s="720">
        <v>0</v>
      </c>
      <c r="DD133" s="720">
        <v>784.47</v>
      </c>
      <c r="DE133" s="720">
        <v>0</v>
      </c>
      <c r="DF133" s="720">
        <v>0</v>
      </c>
      <c r="DG133" s="720">
        <v>0</v>
      </c>
      <c r="DH133" s="720">
        <v>0</v>
      </c>
      <c r="DI133" s="720">
        <v>0</v>
      </c>
      <c r="DJ133" s="720">
        <v>0</v>
      </c>
      <c r="DK133" s="720">
        <v>784.47</v>
      </c>
      <c r="DL133" s="720">
        <v>0</v>
      </c>
      <c r="DM133" s="720">
        <v>0</v>
      </c>
      <c r="DN133" s="720">
        <v>0</v>
      </c>
      <c r="DO133" s="720">
        <v>0</v>
      </c>
      <c r="DP133" s="720">
        <v>0</v>
      </c>
      <c r="DQ133" s="721">
        <v>-9.9999998928979039E-3</v>
      </c>
      <c r="DR133" s="722">
        <v>572596.86000000022</v>
      </c>
      <c r="DS133" s="723">
        <v>331560.58999999985</v>
      </c>
      <c r="DT133" s="722">
        <v>38552.130000000012</v>
      </c>
      <c r="DU133" s="722">
        <v>29483.1</v>
      </c>
      <c r="DV133" s="722">
        <v>60000</v>
      </c>
      <c r="DW133" s="722">
        <v>0</v>
      </c>
    </row>
    <row r="134" spans="1:127" s="104" customFormat="1">
      <c r="A134" s="717">
        <v>1000</v>
      </c>
      <c r="B134" s="718" t="s">
        <v>539</v>
      </c>
      <c r="C134" s="717">
        <v>1000</v>
      </c>
      <c r="D134" s="719" t="s">
        <v>6470</v>
      </c>
      <c r="E134" s="719" t="s">
        <v>786</v>
      </c>
      <c r="F134" s="719" t="s">
        <v>6</v>
      </c>
      <c r="G134" s="719" t="s">
        <v>923</v>
      </c>
      <c r="H134" s="720">
        <v>536701.67000000004</v>
      </c>
      <c r="I134" s="720">
        <v>0</v>
      </c>
      <c r="J134" s="720">
        <v>16440.759999999998</v>
      </c>
      <c r="K134" s="720">
        <v>0</v>
      </c>
      <c r="L134" s="720">
        <v>0</v>
      </c>
      <c r="M134" s="720">
        <v>0</v>
      </c>
      <c r="N134" s="720">
        <v>0</v>
      </c>
      <c r="O134" s="720">
        <v>0</v>
      </c>
      <c r="P134" s="720">
        <v>31189.240000000005</v>
      </c>
      <c r="Q134" s="720">
        <v>0</v>
      </c>
      <c r="R134" s="720">
        <v>0</v>
      </c>
      <c r="S134" s="720">
        <v>0</v>
      </c>
      <c r="T134" s="720">
        <v>73432.459999999992</v>
      </c>
      <c r="U134" s="720">
        <v>109794.18</v>
      </c>
      <c r="V134" s="720">
        <v>0</v>
      </c>
      <c r="W134" s="720">
        <v>0</v>
      </c>
      <c r="X134" s="720">
        <v>0</v>
      </c>
      <c r="Y134" s="720">
        <v>767558.31</v>
      </c>
      <c r="Z134" s="720">
        <v>193268.38000000015</v>
      </c>
      <c r="AA134" s="720">
        <v>0</v>
      </c>
      <c r="AB134" s="720">
        <v>169149.8</v>
      </c>
      <c r="AC134" s="720">
        <v>277.0999999998312</v>
      </c>
      <c r="AD134" s="720">
        <v>102422.28</v>
      </c>
      <c r="AE134" s="720">
        <v>0</v>
      </c>
      <c r="AF134" s="720">
        <v>7121.3999999999069</v>
      </c>
      <c r="AG134" s="720">
        <v>1445.3899999999931</v>
      </c>
      <c r="AH134" s="720">
        <v>3857</v>
      </c>
      <c r="AI134" s="720">
        <v>0</v>
      </c>
      <c r="AJ134" s="720">
        <v>0</v>
      </c>
      <c r="AK134" s="720">
        <v>39179.399999999994</v>
      </c>
      <c r="AL134" s="720">
        <v>0</v>
      </c>
      <c r="AM134" s="720">
        <v>2478.1799999999994</v>
      </c>
      <c r="AN134" s="720">
        <v>1932.8899999999999</v>
      </c>
      <c r="AO134" s="720">
        <v>8135.93</v>
      </c>
      <c r="AP134" s="720">
        <v>0</v>
      </c>
      <c r="AQ134" s="720">
        <v>2161.35</v>
      </c>
      <c r="AR134" s="720">
        <v>4581.7499999999982</v>
      </c>
      <c r="AS134" s="720">
        <v>375</v>
      </c>
      <c r="AT134" s="720">
        <v>0</v>
      </c>
      <c r="AU134" s="720">
        <v>10579.250000000004</v>
      </c>
      <c r="AV134" s="720">
        <v>3291.75</v>
      </c>
      <c r="AW134" s="720">
        <v>0</v>
      </c>
      <c r="AX134" s="720">
        <v>2670</v>
      </c>
      <c r="AY134" s="720">
        <v>7345.4999999999991</v>
      </c>
      <c r="AZ134" s="720">
        <v>0</v>
      </c>
      <c r="BA134" s="720">
        <v>62026.670000000013</v>
      </c>
      <c r="BB134" s="720">
        <v>0</v>
      </c>
      <c r="BC134" s="720">
        <v>0</v>
      </c>
      <c r="BD134" s="720">
        <v>0</v>
      </c>
      <c r="BE134" s="720">
        <v>622299.02</v>
      </c>
      <c r="BF134" s="720">
        <v>-98052.180000000226</v>
      </c>
      <c r="BG134" s="720">
        <v>145259.29000000004</v>
      </c>
      <c r="BH134" s="720">
        <v>47207.109999999811</v>
      </c>
      <c r="BI134" s="720">
        <v>4650.3599999999997</v>
      </c>
      <c r="BJ134" s="720">
        <v>0</v>
      </c>
      <c r="BK134" s="720">
        <v>0</v>
      </c>
      <c r="BL134" s="720">
        <v>4650.3599999999997</v>
      </c>
      <c r="BM134" s="720">
        <v>0</v>
      </c>
      <c r="BN134" s="720">
        <v>0</v>
      </c>
      <c r="BO134" s="720">
        <v>31282</v>
      </c>
      <c r="BP134" s="720">
        <v>0</v>
      </c>
      <c r="BQ134" s="720">
        <v>31282</v>
      </c>
      <c r="BR134" s="720">
        <v>36772.39</v>
      </c>
      <c r="BS134" s="720">
        <v>-26631.64</v>
      </c>
      <c r="BT134" s="720">
        <v>10140.75</v>
      </c>
      <c r="BU134" s="720">
        <v>0</v>
      </c>
      <c r="BV134" s="720">
        <v>0</v>
      </c>
      <c r="BW134" s="720">
        <v>0</v>
      </c>
      <c r="BX134" s="720">
        <v>0</v>
      </c>
      <c r="BY134" s="720">
        <v>0</v>
      </c>
      <c r="BZ134" s="720">
        <v>0</v>
      </c>
      <c r="CA134" s="720">
        <v>0</v>
      </c>
      <c r="CB134" s="720">
        <v>0</v>
      </c>
      <c r="CC134" s="720">
        <v>0</v>
      </c>
      <c r="CD134" s="720">
        <v>47207.11</v>
      </c>
      <c r="CE134" s="720">
        <v>0</v>
      </c>
      <c r="CF134" s="720">
        <v>10140.75</v>
      </c>
      <c r="CG134" s="720">
        <v>0</v>
      </c>
      <c r="CH134" s="720">
        <v>0</v>
      </c>
      <c r="CI134" s="720">
        <f t="shared" si="1"/>
        <v>57347.86</v>
      </c>
      <c r="CJ134" s="720">
        <v>0</v>
      </c>
      <c r="CK134" s="720">
        <v>0</v>
      </c>
      <c r="CL134" s="720">
        <v>0</v>
      </c>
      <c r="CM134" s="720">
        <v>0</v>
      </c>
      <c r="CN134" s="720">
        <v>0</v>
      </c>
      <c r="CO134" s="720">
        <v>0</v>
      </c>
      <c r="CP134" s="720">
        <v>0</v>
      </c>
      <c r="CQ134" s="720">
        <v>0</v>
      </c>
      <c r="CR134" s="720">
        <v>0</v>
      </c>
      <c r="CS134" s="720">
        <v>0</v>
      </c>
      <c r="CT134" s="720">
        <v>0</v>
      </c>
      <c r="CU134" s="720">
        <v>0</v>
      </c>
      <c r="CV134" s="720">
        <v>0</v>
      </c>
      <c r="CW134" s="720">
        <v>0</v>
      </c>
      <c r="CX134" s="720"/>
      <c r="CY134" s="720"/>
      <c r="CZ134" s="720"/>
      <c r="DA134" s="720">
        <v>-38045.140000000189</v>
      </c>
      <c r="DB134" s="720">
        <v>-38045.140000000189</v>
      </c>
      <c r="DC134" s="720">
        <v>95372.25</v>
      </c>
      <c r="DD134" s="720">
        <v>20.75</v>
      </c>
      <c r="DE134" s="720">
        <v>0</v>
      </c>
      <c r="DF134" s="720">
        <v>0</v>
      </c>
      <c r="DG134" s="720">
        <v>0</v>
      </c>
      <c r="DH134" s="720">
        <v>0</v>
      </c>
      <c r="DI134" s="720">
        <v>0</v>
      </c>
      <c r="DJ134" s="720">
        <v>0</v>
      </c>
      <c r="DK134" s="720">
        <v>95393</v>
      </c>
      <c r="DL134" s="720">
        <v>0</v>
      </c>
      <c r="DM134" s="720">
        <v>0</v>
      </c>
      <c r="DN134" s="720">
        <v>0</v>
      </c>
      <c r="DO134" s="720">
        <v>0</v>
      </c>
      <c r="DP134" s="720">
        <v>0</v>
      </c>
      <c r="DQ134" s="721">
        <v>1.8917489796876907E-10</v>
      </c>
      <c r="DR134" s="722">
        <v>473684.35</v>
      </c>
      <c r="DS134" s="723">
        <v>148614.67000000004</v>
      </c>
      <c r="DT134" s="722">
        <v>7345.4999999999991</v>
      </c>
      <c r="DU134" s="722">
        <v>104621.7</v>
      </c>
      <c r="DV134" s="722">
        <v>109794.18</v>
      </c>
      <c r="DW134" s="722">
        <v>0</v>
      </c>
    </row>
    <row r="135" spans="1:127" s="104" customFormat="1">
      <c r="A135" s="717">
        <v>7033</v>
      </c>
      <c r="B135" s="718" t="s">
        <v>402</v>
      </c>
      <c r="C135" s="717">
        <v>7033</v>
      </c>
      <c r="D135" s="719" t="s">
        <v>6470</v>
      </c>
      <c r="E135" s="719" t="s">
        <v>342</v>
      </c>
      <c r="F135" s="719" t="s">
        <v>6</v>
      </c>
      <c r="G135" s="719" t="s">
        <v>921</v>
      </c>
      <c r="H135" s="720">
        <v>4665140</v>
      </c>
      <c r="I135" s="720">
        <v>0</v>
      </c>
      <c r="J135" s="720">
        <v>3178114</v>
      </c>
      <c r="K135" s="720">
        <v>0</v>
      </c>
      <c r="L135" s="720">
        <v>190990</v>
      </c>
      <c r="M135" s="720">
        <v>5114</v>
      </c>
      <c r="N135" s="720">
        <v>0</v>
      </c>
      <c r="O135" s="720">
        <v>0</v>
      </c>
      <c r="P135" s="720">
        <v>0</v>
      </c>
      <c r="Q135" s="720">
        <v>0</v>
      </c>
      <c r="R135" s="720">
        <v>0</v>
      </c>
      <c r="S135" s="720">
        <v>0</v>
      </c>
      <c r="T135" s="720">
        <v>0</v>
      </c>
      <c r="U135" s="720">
        <v>0</v>
      </c>
      <c r="V135" s="720">
        <v>0</v>
      </c>
      <c r="W135" s="720">
        <v>35152</v>
      </c>
      <c r="X135" s="720">
        <v>0</v>
      </c>
      <c r="Y135" s="720">
        <v>8074510</v>
      </c>
      <c r="Z135" s="720">
        <v>6277525</v>
      </c>
      <c r="AA135" s="720">
        <v>20891</v>
      </c>
      <c r="AB135" s="720">
        <v>221569</v>
      </c>
      <c r="AC135" s="720">
        <v>63923</v>
      </c>
      <c r="AD135" s="720">
        <v>208003</v>
      </c>
      <c r="AE135" s="720">
        <v>58629</v>
      </c>
      <c r="AF135" s="720">
        <v>3929</v>
      </c>
      <c r="AG135" s="720">
        <v>6553</v>
      </c>
      <c r="AH135" s="720">
        <v>0</v>
      </c>
      <c r="AI135" s="720">
        <v>0</v>
      </c>
      <c r="AJ135" s="720">
        <v>0</v>
      </c>
      <c r="AK135" s="720">
        <v>180632</v>
      </c>
      <c r="AL135" s="720">
        <v>1048</v>
      </c>
      <c r="AM135" s="720">
        <v>94655</v>
      </c>
      <c r="AN135" s="720">
        <v>136</v>
      </c>
      <c r="AO135" s="720">
        <v>142843</v>
      </c>
      <c r="AP135" s="720">
        <v>0</v>
      </c>
      <c r="AQ135" s="720">
        <v>7997</v>
      </c>
      <c r="AR135" s="720">
        <v>147647</v>
      </c>
      <c r="AS135" s="720">
        <v>14196</v>
      </c>
      <c r="AT135" s="720">
        <v>28827</v>
      </c>
      <c r="AU135" s="720">
        <v>149230</v>
      </c>
      <c r="AV135" s="720">
        <v>14611</v>
      </c>
      <c r="AW135" s="720">
        <v>0</v>
      </c>
      <c r="AX135" s="720">
        <v>100304</v>
      </c>
      <c r="AY135" s="720">
        <v>365881</v>
      </c>
      <c r="AZ135" s="720">
        <v>0</v>
      </c>
      <c r="BA135" s="720">
        <v>239479</v>
      </c>
      <c r="BB135" s="720">
        <v>0</v>
      </c>
      <c r="BC135" s="720">
        <v>0</v>
      </c>
      <c r="BD135" s="720">
        <v>0</v>
      </c>
      <c r="BE135" s="720">
        <v>8348507</v>
      </c>
      <c r="BF135" s="720">
        <v>429976</v>
      </c>
      <c r="BG135" s="720">
        <v>-273997</v>
      </c>
      <c r="BH135" s="720">
        <v>155979</v>
      </c>
      <c r="BI135" s="720">
        <v>23592</v>
      </c>
      <c r="BJ135" s="720">
        <v>0</v>
      </c>
      <c r="BK135" s="720">
        <v>0</v>
      </c>
      <c r="BL135" s="720">
        <v>23592</v>
      </c>
      <c r="BM135" s="720">
        <v>0</v>
      </c>
      <c r="BN135" s="720">
        <v>0</v>
      </c>
      <c r="BO135" s="720">
        <v>0</v>
      </c>
      <c r="BP135" s="720">
        <v>0</v>
      </c>
      <c r="BQ135" s="720">
        <v>0</v>
      </c>
      <c r="BR135" s="720">
        <v>76859</v>
      </c>
      <c r="BS135" s="720">
        <v>23592</v>
      </c>
      <c r="BT135" s="720">
        <v>100451</v>
      </c>
      <c r="BU135" s="720">
        <v>0</v>
      </c>
      <c r="BV135" s="720">
        <v>0</v>
      </c>
      <c r="BW135" s="720">
        <v>0</v>
      </c>
      <c r="BX135" s="720">
        <v>0</v>
      </c>
      <c r="BY135" s="720">
        <v>0</v>
      </c>
      <c r="BZ135" s="720">
        <v>0</v>
      </c>
      <c r="CA135" s="720">
        <v>0</v>
      </c>
      <c r="CB135" s="720">
        <v>0</v>
      </c>
      <c r="CC135" s="720">
        <v>0</v>
      </c>
      <c r="CD135" s="720">
        <v>155979</v>
      </c>
      <c r="CE135" s="720">
        <v>0</v>
      </c>
      <c r="CF135" s="720">
        <v>100451</v>
      </c>
      <c r="CG135" s="720">
        <v>0</v>
      </c>
      <c r="CH135" s="720">
        <v>0</v>
      </c>
      <c r="CI135" s="720">
        <f t="shared" si="1"/>
        <v>256430</v>
      </c>
      <c r="CJ135" s="720">
        <v>227151</v>
      </c>
      <c r="CK135" s="720">
        <v>0</v>
      </c>
      <c r="CL135" s="720">
        <v>0</v>
      </c>
      <c r="CM135" s="720">
        <v>227151</v>
      </c>
      <c r="CN135" s="720">
        <v>0</v>
      </c>
      <c r="CO135" s="720">
        <v>0</v>
      </c>
      <c r="CP135" s="720">
        <v>0</v>
      </c>
      <c r="CQ135" s="720">
        <v>29548</v>
      </c>
      <c r="CR135" s="720">
        <v>0</v>
      </c>
      <c r="CS135" s="720">
        <v>256699</v>
      </c>
      <c r="CT135" s="720">
        <v>0</v>
      </c>
      <c r="CU135" s="720">
        <v>0</v>
      </c>
      <c r="CV135" s="720">
        <v>0</v>
      </c>
      <c r="CW135" s="720">
        <v>0</v>
      </c>
      <c r="CX135" s="720"/>
      <c r="CY135" s="720"/>
      <c r="CZ135" s="720"/>
      <c r="DA135" s="720">
        <v>0</v>
      </c>
      <c r="DB135" s="720">
        <v>0</v>
      </c>
      <c r="DC135" s="720">
        <v>0</v>
      </c>
      <c r="DD135" s="720">
        <v>0</v>
      </c>
      <c r="DE135" s="720">
        <v>0</v>
      </c>
      <c r="DF135" s="720">
        <v>0</v>
      </c>
      <c r="DG135" s="720">
        <v>0</v>
      </c>
      <c r="DH135" s="720">
        <v>-270</v>
      </c>
      <c r="DI135" s="720">
        <v>0</v>
      </c>
      <c r="DJ135" s="720">
        <v>0</v>
      </c>
      <c r="DK135" s="720">
        <v>-270</v>
      </c>
      <c r="DL135" s="720">
        <v>0</v>
      </c>
      <c r="DM135" s="720">
        <v>0</v>
      </c>
      <c r="DN135" s="720">
        <v>0</v>
      </c>
      <c r="DO135" s="720">
        <v>0</v>
      </c>
      <c r="DP135" s="720">
        <v>0</v>
      </c>
      <c r="DQ135" s="721">
        <v>0</v>
      </c>
      <c r="DR135" s="722">
        <v>6861022</v>
      </c>
      <c r="DS135" s="723">
        <v>1487485</v>
      </c>
      <c r="DT135" s="722">
        <v>365881</v>
      </c>
      <c r="DU135" s="722">
        <v>0</v>
      </c>
      <c r="DV135" s="722">
        <v>0</v>
      </c>
      <c r="DW135" s="722">
        <v>0</v>
      </c>
    </row>
    <row r="136" spans="1:127" s="104" customFormat="1">
      <c r="A136" s="717">
        <v>4177</v>
      </c>
      <c r="B136" s="718" t="s">
        <v>403</v>
      </c>
      <c r="C136" s="717">
        <v>4177</v>
      </c>
      <c r="D136" s="719" t="s">
        <v>6470</v>
      </c>
      <c r="E136" s="719" t="s">
        <v>340</v>
      </c>
      <c r="F136" s="719" t="s">
        <v>6</v>
      </c>
      <c r="G136" s="719" t="s">
        <v>921</v>
      </c>
      <c r="H136" s="720">
        <v>6583713</v>
      </c>
      <c r="I136" s="720">
        <v>0</v>
      </c>
      <c r="J136" s="720">
        <v>36642</v>
      </c>
      <c r="K136" s="720">
        <v>0</v>
      </c>
      <c r="L136" s="720">
        <v>446250</v>
      </c>
      <c r="M136" s="720">
        <v>0</v>
      </c>
      <c r="N136" s="720">
        <v>49881</v>
      </c>
      <c r="O136" s="720">
        <v>0</v>
      </c>
      <c r="P136" s="720">
        <v>120512</v>
      </c>
      <c r="Q136" s="720">
        <v>0</v>
      </c>
      <c r="R136" s="720">
        <v>0</v>
      </c>
      <c r="S136" s="720">
        <v>0</v>
      </c>
      <c r="T136" s="720">
        <v>42086</v>
      </c>
      <c r="U136" s="720">
        <v>0</v>
      </c>
      <c r="V136" s="720">
        <v>0</v>
      </c>
      <c r="W136" s="720">
        <v>26229</v>
      </c>
      <c r="X136" s="720">
        <v>0</v>
      </c>
      <c r="Y136" s="720">
        <v>7305313</v>
      </c>
      <c r="Z136" s="720">
        <v>4341985</v>
      </c>
      <c r="AA136" s="720">
        <v>0</v>
      </c>
      <c r="AB136" s="720">
        <v>390237</v>
      </c>
      <c r="AC136" s="720">
        <v>101399</v>
      </c>
      <c r="AD136" s="720">
        <v>626898</v>
      </c>
      <c r="AE136" s="720">
        <v>0</v>
      </c>
      <c r="AF136" s="720">
        <v>18521</v>
      </c>
      <c r="AG136" s="720">
        <v>53955</v>
      </c>
      <c r="AH136" s="720">
        <v>44547</v>
      </c>
      <c r="AI136" s="720">
        <v>0</v>
      </c>
      <c r="AJ136" s="720">
        <v>0</v>
      </c>
      <c r="AK136" s="720">
        <v>141311</v>
      </c>
      <c r="AL136" s="720">
        <v>320</v>
      </c>
      <c r="AM136" s="720">
        <v>136154</v>
      </c>
      <c r="AN136" s="720">
        <v>30555</v>
      </c>
      <c r="AO136" s="720">
        <v>185434</v>
      </c>
      <c r="AP136" s="720">
        <v>111495</v>
      </c>
      <c r="AQ136" s="720">
        <v>16092</v>
      </c>
      <c r="AR136" s="720">
        <v>134396</v>
      </c>
      <c r="AS136" s="720">
        <v>169482</v>
      </c>
      <c r="AT136" s="720">
        <v>41686</v>
      </c>
      <c r="AU136" s="720">
        <v>99778</v>
      </c>
      <c r="AV136" s="720">
        <v>24313</v>
      </c>
      <c r="AW136" s="720">
        <v>22158</v>
      </c>
      <c r="AX136" s="720">
        <v>175399</v>
      </c>
      <c r="AY136" s="720">
        <v>96301</v>
      </c>
      <c r="AZ136" s="720">
        <v>85816</v>
      </c>
      <c r="BA136" s="720">
        <v>362516</v>
      </c>
      <c r="BB136" s="720">
        <v>0</v>
      </c>
      <c r="BC136" s="720">
        <v>0</v>
      </c>
      <c r="BD136" s="720">
        <v>0</v>
      </c>
      <c r="BE136" s="720">
        <v>7410748</v>
      </c>
      <c r="BF136" s="720">
        <v>562701</v>
      </c>
      <c r="BG136" s="720">
        <v>-105435</v>
      </c>
      <c r="BH136" s="720">
        <v>457266</v>
      </c>
      <c r="BI136" s="720">
        <v>17357</v>
      </c>
      <c r="BJ136" s="720">
        <v>0</v>
      </c>
      <c r="BK136" s="720">
        <v>0</v>
      </c>
      <c r="BL136" s="720">
        <v>17357</v>
      </c>
      <c r="BM136" s="720">
        <v>48550</v>
      </c>
      <c r="BN136" s="720">
        <v>0</v>
      </c>
      <c r="BO136" s="720">
        <v>0</v>
      </c>
      <c r="BP136" s="720">
        <v>0</v>
      </c>
      <c r="BQ136" s="720">
        <v>48550</v>
      </c>
      <c r="BR136" s="720">
        <v>64914</v>
      </c>
      <c r="BS136" s="720">
        <v>-31194</v>
      </c>
      <c r="BT136" s="720">
        <v>33720</v>
      </c>
      <c r="BU136" s="720">
        <v>0</v>
      </c>
      <c r="BV136" s="720">
        <v>0</v>
      </c>
      <c r="BW136" s="720">
        <v>0</v>
      </c>
      <c r="BX136" s="720">
        <v>0</v>
      </c>
      <c r="BY136" s="720">
        <v>0</v>
      </c>
      <c r="BZ136" s="720">
        <v>0</v>
      </c>
      <c r="CA136" s="720">
        <v>0</v>
      </c>
      <c r="CB136" s="720">
        <v>0</v>
      </c>
      <c r="CC136" s="720">
        <v>0</v>
      </c>
      <c r="CD136" s="720">
        <v>457266</v>
      </c>
      <c r="CE136" s="720">
        <v>0</v>
      </c>
      <c r="CF136" s="720">
        <v>33720</v>
      </c>
      <c r="CG136" s="720">
        <v>0</v>
      </c>
      <c r="CH136" s="720">
        <v>0</v>
      </c>
      <c r="CI136" s="720">
        <f t="shared" si="1"/>
        <v>490986</v>
      </c>
      <c r="CJ136" s="720">
        <v>1124621</v>
      </c>
      <c r="CK136" s="720">
        <v>100179</v>
      </c>
      <c r="CL136" s="720">
        <v>57671</v>
      </c>
      <c r="CM136" s="720">
        <v>1082114</v>
      </c>
      <c r="CN136" s="720">
        <v>0</v>
      </c>
      <c r="CO136" s="720">
        <v>0</v>
      </c>
      <c r="CP136" s="720">
        <v>37031</v>
      </c>
      <c r="CQ136" s="720">
        <v>0</v>
      </c>
      <c r="CR136" s="720">
        <v>0</v>
      </c>
      <c r="CS136" s="720">
        <v>1119144</v>
      </c>
      <c r="CT136" s="720">
        <v>1334</v>
      </c>
      <c r="CU136" s="720">
        <v>0</v>
      </c>
      <c r="CV136" s="720">
        <v>0</v>
      </c>
      <c r="CW136" s="720">
        <v>1334</v>
      </c>
      <c r="CX136" s="720"/>
      <c r="CY136" s="720"/>
      <c r="CZ136" s="720"/>
      <c r="DA136" s="720">
        <v>0</v>
      </c>
      <c r="DB136" s="720">
        <v>1334</v>
      </c>
      <c r="DC136" s="720">
        <v>0</v>
      </c>
      <c r="DD136" s="720">
        <v>0</v>
      </c>
      <c r="DE136" s="720">
        <v>35660</v>
      </c>
      <c r="DF136" s="720">
        <v>0</v>
      </c>
      <c r="DG136" s="720">
        <v>-36617</v>
      </c>
      <c r="DH136" s="720">
        <v>0</v>
      </c>
      <c r="DI136" s="720">
        <v>0</v>
      </c>
      <c r="DJ136" s="720">
        <v>0</v>
      </c>
      <c r="DK136" s="720">
        <v>-957</v>
      </c>
      <c r="DL136" s="720">
        <v>0</v>
      </c>
      <c r="DM136" s="720">
        <v>0</v>
      </c>
      <c r="DN136" s="720">
        <v>-139342</v>
      </c>
      <c r="DO136" s="720">
        <v>-13509</v>
      </c>
      <c r="DP136" s="720">
        <v>-475684</v>
      </c>
      <c r="DQ136" s="721">
        <v>0.11</v>
      </c>
      <c r="DR136" s="722">
        <v>5532995</v>
      </c>
      <c r="DS136" s="723">
        <v>1877753</v>
      </c>
      <c r="DT136" s="722">
        <v>96301</v>
      </c>
      <c r="DU136" s="722">
        <v>162598</v>
      </c>
      <c r="DV136" s="722">
        <v>0</v>
      </c>
      <c r="DW136" s="722">
        <v>-628535</v>
      </c>
    </row>
    <row r="137" spans="1:127" s="104" customFormat="1">
      <c r="A137" s="717">
        <v>2169</v>
      </c>
      <c r="B137" s="718" t="s">
        <v>540</v>
      </c>
      <c r="C137" s="717">
        <v>2169</v>
      </c>
      <c r="D137" s="719" t="s">
        <v>6470</v>
      </c>
      <c r="E137" s="719" t="s">
        <v>341</v>
      </c>
      <c r="F137" s="719" t="s">
        <v>6</v>
      </c>
      <c r="G137" s="719" t="s">
        <v>921</v>
      </c>
      <c r="H137" s="720">
        <v>2527444.3199999998</v>
      </c>
      <c r="I137" s="720">
        <v>0</v>
      </c>
      <c r="J137" s="720">
        <v>23505.41</v>
      </c>
      <c r="K137" s="720">
        <v>0</v>
      </c>
      <c r="L137" s="720">
        <v>343360</v>
      </c>
      <c r="M137" s="720">
        <v>856.93</v>
      </c>
      <c r="N137" s="720">
        <v>0</v>
      </c>
      <c r="O137" s="720">
        <v>0</v>
      </c>
      <c r="P137" s="720">
        <v>39715.410000000003</v>
      </c>
      <c r="Q137" s="720">
        <v>0</v>
      </c>
      <c r="R137" s="720">
        <v>0</v>
      </c>
      <c r="S137" s="720">
        <v>0</v>
      </c>
      <c r="T137" s="720">
        <v>22784.97</v>
      </c>
      <c r="U137" s="720">
        <v>0</v>
      </c>
      <c r="V137" s="720">
        <v>0</v>
      </c>
      <c r="W137" s="720">
        <v>5376.88</v>
      </c>
      <c r="X137" s="720">
        <v>42132</v>
      </c>
      <c r="Y137" s="720">
        <v>3005175.9200000004</v>
      </c>
      <c r="Z137" s="720">
        <v>1360602.5799999952</v>
      </c>
      <c r="AA137" s="720">
        <v>1.1102230246251565E-15</v>
      </c>
      <c r="AB137" s="720">
        <v>536306.30999999994</v>
      </c>
      <c r="AC137" s="720">
        <v>38574.360000000452</v>
      </c>
      <c r="AD137" s="720">
        <v>154964.97999999998</v>
      </c>
      <c r="AE137" s="720">
        <v>0</v>
      </c>
      <c r="AF137" s="720">
        <v>60810.189999999711</v>
      </c>
      <c r="AG137" s="720">
        <v>18682.259999999806</v>
      </c>
      <c r="AH137" s="720">
        <v>0</v>
      </c>
      <c r="AI137" s="720">
        <v>0</v>
      </c>
      <c r="AJ137" s="720">
        <v>0</v>
      </c>
      <c r="AK137" s="720">
        <v>69894.880000000005</v>
      </c>
      <c r="AL137" s="720">
        <v>1050</v>
      </c>
      <c r="AM137" s="720">
        <v>57002.049999999996</v>
      </c>
      <c r="AN137" s="720">
        <v>10583.66</v>
      </c>
      <c r="AO137" s="720">
        <v>44846.459999999992</v>
      </c>
      <c r="AP137" s="720">
        <v>29679.82</v>
      </c>
      <c r="AQ137" s="720">
        <v>8347.0400000000009</v>
      </c>
      <c r="AR137" s="720">
        <v>145175.25999999998</v>
      </c>
      <c r="AS137" s="720">
        <v>28110.79</v>
      </c>
      <c r="AT137" s="720">
        <v>0</v>
      </c>
      <c r="AU137" s="720">
        <v>20576.959999999995</v>
      </c>
      <c r="AV137" s="720">
        <v>9919.75</v>
      </c>
      <c r="AW137" s="720">
        <v>4715</v>
      </c>
      <c r="AX137" s="720">
        <v>136079.24</v>
      </c>
      <c r="AY137" s="720">
        <v>32099.330000000009</v>
      </c>
      <c r="AZ137" s="720">
        <v>0</v>
      </c>
      <c r="BA137" s="720">
        <v>116642.36</v>
      </c>
      <c r="BB137" s="720">
        <v>0</v>
      </c>
      <c r="BC137" s="720">
        <v>0</v>
      </c>
      <c r="BD137" s="720">
        <v>0</v>
      </c>
      <c r="BE137" s="720">
        <v>2884663.2799999942</v>
      </c>
      <c r="BF137" s="720">
        <v>486355.18999999994</v>
      </c>
      <c r="BG137" s="720">
        <v>120512.64000000618</v>
      </c>
      <c r="BH137" s="720">
        <v>606867.83000000613</v>
      </c>
      <c r="BI137" s="720">
        <v>26204</v>
      </c>
      <c r="BJ137" s="720">
        <v>0</v>
      </c>
      <c r="BK137" s="720">
        <v>0</v>
      </c>
      <c r="BL137" s="720">
        <v>26204</v>
      </c>
      <c r="BM137" s="720">
        <v>0</v>
      </c>
      <c r="BN137" s="720">
        <v>9068.18</v>
      </c>
      <c r="BO137" s="720">
        <v>0</v>
      </c>
      <c r="BP137" s="720">
        <v>0</v>
      </c>
      <c r="BQ137" s="720">
        <v>9068.18</v>
      </c>
      <c r="BR137" s="720">
        <v>23058.17</v>
      </c>
      <c r="BS137" s="720">
        <v>17135.82</v>
      </c>
      <c r="BT137" s="720">
        <v>40193.99</v>
      </c>
      <c r="BU137" s="720">
        <v>0</v>
      </c>
      <c r="BV137" s="720">
        <v>0</v>
      </c>
      <c r="BW137" s="720">
        <v>0</v>
      </c>
      <c r="BX137" s="720">
        <v>0</v>
      </c>
      <c r="BY137" s="720">
        <v>0</v>
      </c>
      <c r="BZ137" s="720">
        <v>0</v>
      </c>
      <c r="CA137" s="720">
        <v>0</v>
      </c>
      <c r="CB137" s="720">
        <v>0</v>
      </c>
      <c r="CC137" s="720">
        <v>0</v>
      </c>
      <c r="CD137" s="720">
        <v>606867.83000000613</v>
      </c>
      <c r="CE137" s="720">
        <v>0</v>
      </c>
      <c r="CF137" s="720">
        <v>40193.99</v>
      </c>
      <c r="CG137" s="720">
        <v>0</v>
      </c>
      <c r="CH137" s="720">
        <v>0</v>
      </c>
      <c r="CI137" s="720">
        <f t="shared" ref="CI137:CI200" si="2">SUM(CD137:CF137)</f>
        <v>647061.82000000612</v>
      </c>
      <c r="CJ137" s="720">
        <v>890573.22</v>
      </c>
      <c r="CK137" s="720">
        <v>0</v>
      </c>
      <c r="CL137" s="720">
        <v>0</v>
      </c>
      <c r="CM137" s="720">
        <v>890573.22</v>
      </c>
      <c r="CN137" s="720">
        <v>0</v>
      </c>
      <c r="CO137" s="720">
        <v>0</v>
      </c>
      <c r="CP137" s="720">
        <v>3988</v>
      </c>
      <c r="CQ137" s="720">
        <v>0</v>
      </c>
      <c r="CR137" s="720">
        <v>-193422.54</v>
      </c>
      <c r="CS137" s="720">
        <v>701138.67999999993</v>
      </c>
      <c r="CT137" s="720">
        <v>0</v>
      </c>
      <c r="CU137" s="720">
        <v>0</v>
      </c>
      <c r="CV137" s="720">
        <v>0</v>
      </c>
      <c r="CW137" s="720">
        <v>0</v>
      </c>
      <c r="CX137" s="720"/>
      <c r="CY137" s="720"/>
      <c r="CZ137" s="720"/>
      <c r="DA137" s="720">
        <v>0</v>
      </c>
      <c r="DB137" s="720">
        <v>0</v>
      </c>
      <c r="DC137" s="720">
        <v>0</v>
      </c>
      <c r="DD137" s="720">
        <v>14593.58</v>
      </c>
      <c r="DE137" s="720">
        <v>0</v>
      </c>
      <c r="DF137" s="720">
        <v>0</v>
      </c>
      <c r="DG137" s="720">
        <v>-22574.880000000001</v>
      </c>
      <c r="DH137" s="720">
        <v>-46095.79</v>
      </c>
      <c r="DI137" s="720">
        <v>0</v>
      </c>
      <c r="DJ137" s="720">
        <v>0</v>
      </c>
      <c r="DK137" s="720">
        <v>-54077.090000000004</v>
      </c>
      <c r="DL137" s="720">
        <v>0</v>
      </c>
      <c r="DM137" s="720">
        <v>0</v>
      </c>
      <c r="DN137" s="720">
        <v>0</v>
      </c>
      <c r="DO137" s="720">
        <v>0</v>
      </c>
      <c r="DP137" s="720">
        <v>0</v>
      </c>
      <c r="DQ137" s="721">
        <v>0.23000000009778887</v>
      </c>
      <c r="DR137" s="722">
        <v>2169940.679999995</v>
      </c>
      <c r="DS137" s="723">
        <v>714722.59999999916</v>
      </c>
      <c r="DT137" s="722">
        <v>32099.330000000009</v>
      </c>
      <c r="DU137" s="722">
        <v>62500.380000000005</v>
      </c>
      <c r="DV137" s="722">
        <v>0</v>
      </c>
      <c r="DW137" s="722">
        <v>0</v>
      </c>
    </row>
    <row r="138" spans="1:127" s="104" customFormat="1">
      <c r="A138" s="717">
        <v>2008</v>
      </c>
      <c r="B138" s="718" t="s">
        <v>454</v>
      </c>
      <c r="C138" s="717">
        <v>2008</v>
      </c>
      <c r="D138" s="719" t="s">
        <v>6470</v>
      </c>
      <c r="E138" s="719" t="s">
        <v>341</v>
      </c>
      <c r="F138" s="719" t="s">
        <v>6</v>
      </c>
      <c r="G138" s="719" t="s">
        <v>921</v>
      </c>
      <c r="H138" s="720">
        <v>2680543.63</v>
      </c>
      <c r="I138" s="720">
        <v>0</v>
      </c>
      <c r="J138" s="720">
        <v>76098.179999999993</v>
      </c>
      <c r="K138" s="720">
        <v>0</v>
      </c>
      <c r="L138" s="720">
        <v>284480</v>
      </c>
      <c r="M138" s="720">
        <v>4113.8599999999997</v>
      </c>
      <c r="N138" s="720">
        <v>0</v>
      </c>
      <c r="O138" s="720">
        <v>0</v>
      </c>
      <c r="P138" s="720">
        <v>41380.209999999934</v>
      </c>
      <c r="Q138" s="720">
        <v>48343.640000000007</v>
      </c>
      <c r="R138" s="720">
        <v>0</v>
      </c>
      <c r="S138" s="720">
        <v>0</v>
      </c>
      <c r="T138" s="720">
        <v>1088.2</v>
      </c>
      <c r="U138" s="720">
        <v>0</v>
      </c>
      <c r="V138" s="720">
        <v>0</v>
      </c>
      <c r="W138" s="720">
        <v>15994.58</v>
      </c>
      <c r="X138" s="720">
        <v>68622</v>
      </c>
      <c r="Y138" s="720">
        <v>3220664.3000000003</v>
      </c>
      <c r="Z138" s="720">
        <v>1091618.52</v>
      </c>
      <c r="AA138" s="720">
        <v>-1417.21</v>
      </c>
      <c r="AB138" s="720">
        <v>14809.700000000008</v>
      </c>
      <c r="AC138" s="720">
        <v>433641.74999999977</v>
      </c>
      <c r="AD138" s="720">
        <v>4293.0700000000006</v>
      </c>
      <c r="AE138" s="720">
        <v>0</v>
      </c>
      <c r="AF138" s="720">
        <v>455802.46999999916</v>
      </c>
      <c r="AG138" s="720">
        <v>23566.570000000022</v>
      </c>
      <c r="AH138" s="720">
        <v>2374</v>
      </c>
      <c r="AI138" s="720">
        <v>0</v>
      </c>
      <c r="AJ138" s="720">
        <v>0</v>
      </c>
      <c r="AK138" s="720">
        <v>20707.62</v>
      </c>
      <c r="AL138" s="720">
        <v>0</v>
      </c>
      <c r="AM138" s="720">
        <v>8262.11</v>
      </c>
      <c r="AN138" s="720">
        <v>10299.540000000001</v>
      </c>
      <c r="AO138" s="720">
        <v>32355.170000000002</v>
      </c>
      <c r="AP138" s="720">
        <v>28884.83</v>
      </c>
      <c r="AQ138" s="720">
        <v>22212.38</v>
      </c>
      <c r="AR138" s="720">
        <v>325980.0900000002</v>
      </c>
      <c r="AS138" s="720">
        <v>444.3</v>
      </c>
      <c r="AT138" s="720">
        <v>0</v>
      </c>
      <c r="AU138" s="720">
        <v>17105.829999999987</v>
      </c>
      <c r="AV138" s="720">
        <v>9471</v>
      </c>
      <c r="AW138" s="720">
        <v>0</v>
      </c>
      <c r="AX138" s="720">
        <v>248375.63</v>
      </c>
      <c r="AY138" s="720">
        <v>329701.89</v>
      </c>
      <c r="AZ138" s="720">
        <v>10629.68</v>
      </c>
      <c r="BA138" s="720">
        <v>120129.14</v>
      </c>
      <c r="BB138" s="720">
        <v>0</v>
      </c>
      <c r="BC138" s="720">
        <v>0</v>
      </c>
      <c r="BD138" s="720">
        <v>0</v>
      </c>
      <c r="BE138" s="720">
        <v>3209248.0799999996</v>
      </c>
      <c r="BF138" s="720">
        <v>234792.61999999982</v>
      </c>
      <c r="BG138" s="720">
        <v>11416.220000000671</v>
      </c>
      <c r="BH138" s="720">
        <v>246208.84000000049</v>
      </c>
      <c r="BI138" s="720">
        <v>9121</v>
      </c>
      <c r="BJ138" s="720">
        <v>0</v>
      </c>
      <c r="BK138" s="720">
        <v>0</v>
      </c>
      <c r="BL138" s="720">
        <v>9121</v>
      </c>
      <c r="BM138" s="720">
        <v>0</v>
      </c>
      <c r="BN138" s="720">
        <v>0</v>
      </c>
      <c r="BO138" s="720">
        <v>0</v>
      </c>
      <c r="BP138" s="720">
        <v>0</v>
      </c>
      <c r="BQ138" s="720">
        <v>0</v>
      </c>
      <c r="BR138" s="720">
        <v>8645.43</v>
      </c>
      <c r="BS138" s="720">
        <v>9121</v>
      </c>
      <c r="BT138" s="720">
        <v>17766.43</v>
      </c>
      <c r="BU138" s="720">
        <v>0</v>
      </c>
      <c r="BV138" s="720">
        <v>0</v>
      </c>
      <c r="BW138" s="720">
        <v>0</v>
      </c>
      <c r="BX138" s="720">
        <v>0</v>
      </c>
      <c r="BY138" s="720">
        <v>0</v>
      </c>
      <c r="BZ138" s="720">
        <v>0</v>
      </c>
      <c r="CA138" s="720">
        <v>0</v>
      </c>
      <c r="CB138" s="720">
        <v>0</v>
      </c>
      <c r="CC138" s="720">
        <v>0</v>
      </c>
      <c r="CD138" s="720">
        <v>246208.84000000049</v>
      </c>
      <c r="CE138" s="720">
        <v>0</v>
      </c>
      <c r="CF138" s="720">
        <v>17766.43</v>
      </c>
      <c r="CG138" s="720">
        <v>0</v>
      </c>
      <c r="CH138" s="720">
        <v>0</v>
      </c>
      <c r="CI138" s="720">
        <f t="shared" si="2"/>
        <v>263975.27000000048</v>
      </c>
      <c r="CJ138" s="720">
        <v>542437.26</v>
      </c>
      <c r="CK138" s="720">
        <v>0</v>
      </c>
      <c r="CL138" s="720">
        <v>0</v>
      </c>
      <c r="CM138" s="720">
        <v>542437.26</v>
      </c>
      <c r="CN138" s="720">
        <v>0</v>
      </c>
      <c r="CO138" s="720">
        <v>0</v>
      </c>
      <c r="CP138" s="720">
        <v>35866.46</v>
      </c>
      <c r="CQ138" s="720">
        <v>0</v>
      </c>
      <c r="CR138" s="720">
        <v>-270795.51</v>
      </c>
      <c r="CS138" s="720">
        <v>307508.20999999996</v>
      </c>
      <c r="CT138" s="720">
        <v>0</v>
      </c>
      <c r="CU138" s="720">
        <v>0</v>
      </c>
      <c r="CV138" s="720">
        <v>0</v>
      </c>
      <c r="CW138" s="720">
        <v>0</v>
      </c>
      <c r="CX138" s="720"/>
      <c r="CY138" s="720"/>
      <c r="CZ138" s="720"/>
      <c r="DA138" s="720">
        <v>0</v>
      </c>
      <c r="DB138" s="720">
        <v>0</v>
      </c>
      <c r="DC138" s="720">
        <v>0</v>
      </c>
      <c r="DD138" s="720">
        <v>8172.28</v>
      </c>
      <c r="DE138" s="720">
        <v>0</v>
      </c>
      <c r="DF138" s="720">
        <v>0</v>
      </c>
      <c r="DG138" s="720">
        <v>0</v>
      </c>
      <c r="DH138" s="720">
        <v>-51705.2</v>
      </c>
      <c r="DI138" s="720">
        <v>0</v>
      </c>
      <c r="DJ138" s="720">
        <v>0</v>
      </c>
      <c r="DK138" s="720">
        <v>-43532.92</v>
      </c>
      <c r="DL138" s="720">
        <v>0</v>
      </c>
      <c r="DM138" s="720">
        <v>0</v>
      </c>
      <c r="DN138" s="720">
        <v>0</v>
      </c>
      <c r="DO138" s="720">
        <v>0</v>
      </c>
      <c r="DP138" s="720">
        <v>0</v>
      </c>
      <c r="DQ138" s="721">
        <v>-2.0000000018626451E-2</v>
      </c>
      <c r="DR138" s="722">
        <v>2022314.8699999989</v>
      </c>
      <c r="DS138" s="723">
        <v>1186933.2100000007</v>
      </c>
      <c r="DT138" s="722">
        <v>329701.89</v>
      </c>
      <c r="DU138" s="722">
        <v>90812.049999999945</v>
      </c>
      <c r="DV138" s="722">
        <v>0</v>
      </c>
      <c r="DW138" s="722">
        <v>0</v>
      </c>
    </row>
    <row r="139" spans="1:127" s="104" customFormat="1">
      <c r="A139" s="717">
        <v>1038</v>
      </c>
      <c r="B139" s="718" t="s">
        <v>404</v>
      </c>
      <c r="C139" s="717">
        <v>1038</v>
      </c>
      <c r="D139" s="719" t="s">
        <v>6470</v>
      </c>
      <c r="E139" s="719" t="s">
        <v>786</v>
      </c>
      <c r="F139" s="719" t="s">
        <v>6</v>
      </c>
      <c r="G139" s="719" t="s">
        <v>921</v>
      </c>
      <c r="H139" s="720">
        <v>1098848.98</v>
      </c>
      <c r="I139" s="720">
        <v>0</v>
      </c>
      <c r="J139" s="720">
        <v>91077.14</v>
      </c>
      <c r="K139" s="720">
        <v>0</v>
      </c>
      <c r="L139" s="720">
        <v>0</v>
      </c>
      <c r="M139" s="720">
        <v>2685.64</v>
      </c>
      <c r="N139" s="720">
        <v>0</v>
      </c>
      <c r="O139" s="720">
        <v>0</v>
      </c>
      <c r="P139" s="720">
        <v>296695.52999999997</v>
      </c>
      <c r="Q139" s="720">
        <v>16458.060000000001</v>
      </c>
      <c r="R139" s="720">
        <v>0</v>
      </c>
      <c r="S139" s="720">
        <v>0</v>
      </c>
      <c r="T139" s="720">
        <v>168.5</v>
      </c>
      <c r="U139" s="720">
        <v>0</v>
      </c>
      <c r="V139" s="720">
        <v>0</v>
      </c>
      <c r="W139" s="720">
        <v>0</v>
      </c>
      <c r="X139" s="720">
        <v>0</v>
      </c>
      <c r="Y139" s="720">
        <v>1505933.8499999999</v>
      </c>
      <c r="Z139" s="720">
        <v>290807.96000000002</v>
      </c>
      <c r="AA139" s="720">
        <v>0</v>
      </c>
      <c r="AB139" s="720">
        <v>504398.20400000003</v>
      </c>
      <c r="AC139" s="720">
        <v>39445.1</v>
      </c>
      <c r="AD139" s="720">
        <v>65400.83</v>
      </c>
      <c r="AE139" s="720">
        <v>0</v>
      </c>
      <c r="AF139" s="720">
        <v>114025.8</v>
      </c>
      <c r="AG139" s="720">
        <v>5118.7</v>
      </c>
      <c r="AH139" s="720">
        <v>5101.5</v>
      </c>
      <c r="AI139" s="720">
        <v>0</v>
      </c>
      <c r="AJ139" s="720">
        <v>0</v>
      </c>
      <c r="AK139" s="720">
        <v>8160.35</v>
      </c>
      <c r="AL139" s="720">
        <v>261.66000000000003</v>
      </c>
      <c r="AM139" s="720">
        <v>27948.16</v>
      </c>
      <c r="AN139" s="720">
        <v>194.99</v>
      </c>
      <c r="AO139" s="720">
        <v>22259.25</v>
      </c>
      <c r="AP139" s="720">
        <v>0</v>
      </c>
      <c r="AQ139" s="720">
        <v>12232.29</v>
      </c>
      <c r="AR139" s="720">
        <v>39933.599999999999</v>
      </c>
      <c r="AS139" s="720">
        <v>4438.51</v>
      </c>
      <c r="AT139" s="720">
        <v>0</v>
      </c>
      <c r="AU139" s="720">
        <v>6579.64</v>
      </c>
      <c r="AV139" s="720">
        <v>3291.75</v>
      </c>
      <c r="AW139" s="720">
        <v>0</v>
      </c>
      <c r="AX139" s="720">
        <v>37169.270000000004</v>
      </c>
      <c r="AY139" s="720">
        <v>186029.38</v>
      </c>
      <c r="AZ139" s="720">
        <v>0</v>
      </c>
      <c r="BA139" s="720">
        <v>78939.95</v>
      </c>
      <c r="BB139" s="720">
        <v>0</v>
      </c>
      <c r="BC139" s="720">
        <v>0</v>
      </c>
      <c r="BD139" s="720">
        <v>0</v>
      </c>
      <c r="BE139" s="720">
        <v>1451736.8940000001</v>
      </c>
      <c r="BF139" s="720">
        <v>48023.810000000056</v>
      </c>
      <c r="BG139" s="720">
        <v>54196.955999999773</v>
      </c>
      <c r="BH139" s="720">
        <v>102220.76599999983</v>
      </c>
      <c r="BI139" s="720">
        <v>5066.5</v>
      </c>
      <c r="BJ139" s="720">
        <v>0</v>
      </c>
      <c r="BK139" s="720">
        <v>0</v>
      </c>
      <c r="BL139" s="720">
        <v>5066.5</v>
      </c>
      <c r="BM139" s="720">
        <v>0</v>
      </c>
      <c r="BN139" s="720">
        <v>0</v>
      </c>
      <c r="BO139" s="720">
        <v>0</v>
      </c>
      <c r="BP139" s="720">
        <v>0</v>
      </c>
      <c r="BQ139" s="720">
        <v>0</v>
      </c>
      <c r="BR139" s="720">
        <v>15489.910000000003</v>
      </c>
      <c r="BS139" s="720">
        <v>5066.5</v>
      </c>
      <c r="BT139" s="720">
        <v>20556.410000000003</v>
      </c>
      <c r="BU139" s="720">
        <v>0</v>
      </c>
      <c r="BV139" s="720">
        <v>0</v>
      </c>
      <c r="BW139" s="720">
        <v>0</v>
      </c>
      <c r="BX139" s="720">
        <v>0</v>
      </c>
      <c r="BY139" s="720">
        <v>0</v>
      </c>
      <c r="BZ139" s="720">
        <v>0</v>
      </c>
      <c r="CA139" s="720">
        <v>0</v>
      </c>
      <c r="CB139" s="720">
        <v>0</v>
      </c>
      <c r="CC139" s="720">
        <v>0</v>
      </c>
      <c r="CD139" s="720">
        <v>102220.76599999983</v>
      </c>
      <c r="CE139" s="720">
        <v>0</v>
      </c>
      <c r="CF139" s="720">
        <v>20556.410000000003</v>
      </c>
      <c r="CG139" s="720">
        <v>0</v>
      </c>
      <c r="CH139" s="720">
        <v>0</v>
      </c>
      <c r="CI139" s="720">
        <f t="shared" si="2"/>
        <v>122777.17599999983</v>
      </c>
      <c r="CJ139" s="720">
        <v>374418.28</v>
      </c>
      <c r="CK139" s="720">
        <v>3682.89</v>
      </c>
      <c r="CL139" s="720">
        <v>1696.07</v>
      </c>
      <c r="CM139" s="720">
        <v>372431.46</v>
      </c>
      <c r="CN139" s="720">
        <v>0</v>
      </c>
      <c r="CO139" s="720">
        <v>0</v>
      </c>
      <c r="CP139" s="720">
        <v>3613.85</v>
      </c>
      <c r="CQ139" s="720">
        <v>19523.25</v>
      </c>
      <c r="CR139" s="720">
        <v>0</v>
      </c>
      <c r="CS139" s="720">
        <v>395568.56</v>
      </c>
      <c r="CT139" s="720">
        <v>0</v>
      </c>
      <c r="CU139" s="720">
        <v>0</v>
      </c>
      <c r="CV139" s="720">
        <v>0</v>
      </c>
      <c r="CW139" s="720">
        <v>0</v>
      </c>
      <c r="CX139" s="720"/>
      <c r="CY139" s="720"/>
      <c r="CZ139" s="720"/>
      <c r="DA139" s="720">
        <v>0</v>
      </c>
      <c r="DB139" s="720">
        <v>0</v>
      </c>
      <c r="DC139" s="720">
        <v>0</v>
      </c>
      <c r="DD139" s="720">
        <v>286.72000000000003</v>
      </c>
      <c r="DE139" s="720">
        <v>0</v>
      </c>
      <c r="DF139" s="720">
        <v>0</v>
      </c>
      <c r="DG139" s="720">
        <v>0</v>
      </c>
      <c r="DH139" s="720">
        <v>-13882.619999999999</v>
      </c>
      <c r="DI139" s="720">
        <v>0</v>
      </c>
      <c r="DJ139" s="720">
        <v>0</v>
      </c>
      <c r="DK139" s="720">
        <v>-13595.9</v>
      </c>
      <c r="DL139" s="720">
        <v>0</v>
      </c>
      <c r="DM139" s="720">
        <v>74587.55</v>
      </c>
      <c r="DN139" s="720">
        <v>-138</v>
      </c>
      <c r="DO139" s="720">
        <v>-333645.02999999997</v>
      </c>
      <c r="DP139" s="720">
        <v>0</v>
      </c>
      <c r="DQ139" s="721">
        <v>0</v>
      </c>
      <c r="DR139" s="722">
        <v>1019196.594</v>
      </c>
      <c r="DS139" s="723">
        <v>432540.30000000005</v>
      </c>
      <c r="DT139" s="722">
        <v>186029.38</v>
      </c>
      <c r="DU139" s="722">
        <v>313322.08999999997</v>
      </c>
      <c r="DV139" s="722">
        <v>0</v>
      </c>
      <c r="DW139" s="722">
        <v>-259195.47999999998</v>
      </c>
    </row>
    <row r="140" spans="1:127" s="104" customFormat="1">
      <c r="A140" s="717">
        <v>2174</v>
      </c>
      <c r="B140" s="718" t="s">
        <v>405</v>
      </c>
      <c r="C140" s="717">
        <v>2174</v>
      </c>
      <c r="D140" s="719" t="s">
        <v>6470</v>
      </c>
      <c r="E140" s="719" t="s">
        <v>341</v>
      </c>
      <c r="F140" s="719" t="s">
        <v>6</v>
      </c>
      <c r="G140" s="719" t="s">
        <v>921</v>
      </c>
      <c r="H140" s="720">
        <v>2035146.07</v>
      </c>
      <c r="I140" s="720">
        <v>0</v>
      </c>
      <c r="J140" s="720">
        <v>64002.15</v>
      </c>
      <c r="K140" s="720">
        <v>0</v>
      </c>
      <c r="L140" s="720">
        <v>205330</v>
      </c>
      <c r="M140" s="720">
        <v>5400</v>
      </c>
      <c r="N140" s="720">
        <v>0</v>
      </c>
      <c r="O140" s="720">
        <v>0</v>
      </c>
      <c r="P140" s="720">
        <v>46.56</v>
      </c>
      <c r="Q140" s="720">
        <v>0</v>
      </c>
      <c r="R140" s="720">
        <v>0</v>
      </c>
      <c r="S140" s="720">
        <v>0</v>
      </c>
      <c r="T140" s="720">
        <v>9214.91</v>
      </c>
      <c r="U140" s="720">
        <v>65147.81</v>
      </c>
      <c r="V140" s="720">
        <v>0</v>
      </c>
      <c r="W140" s="720">
        <v>7365</v>
      </c>
      <c r="X140" s="720">
        <v>312133.57</v>
      </c>
      <c r="Y140" s="720">
        <v>2703786.0700000003</v>
      </c>
      <c r="Z140" s="720">
        <v>1160835.96</v>
      </c>
      <c r="AA140" s="720">
        <v>0</v>
      </c>
      <c r="AB140" s="720">
        <v>481198.16</v>
      </c>
      <c r="AC140" s="720">
        <v>45237.97</v>
      </c>
      <c r="AD140" s="720">
        <v>182021.91</v>
      </c>
      <c r="AE140" s="720">
        <v>0</v>
      </c>
      <c r="AF140" s="720">
        <v>116216.02</v>
      </c>
      <c r="AG140" s="720">
        <v>7580.07</v>
      </c>
      <c r="AH140" s="720">
        <v>8999.7900000000009</v>
      </c>
      <c r="AI140" s="720">
        <v>0</v>
      </c>
      <c r="AJ140" s="720">
        <v>0</v>
      </c>
      <c r="AK140" s="720">
        <v>8577.49</v>
      </c>
      <c r="AL140" s="720">
        <v>451.01</v>
      </c>
      <c r="AM140" s="720">
        <v>36452.839999999997</v>
      </c>
      <c r="AN140" s="720">
        <v>5924.89</v>
      </c>
      <c r="AO140" s="720">
        <v>61327.31</v>
      </c>
      <c r="AP140" s="720">
        <v>20532.46</v>
      </c>
      <c r="AQ140" s="720">
        <v>5472.47</v>
      </c>
      <c r="AR140" s="720">
        <v>187072.76</v>
      </c>
      <c r="AS140" s="720">
        <v>6534.16</v>
      </c>
      <c r="AT140" s="720">
        <v>0</v>
      </c>
      <c r="AU140" s="720">
        <v>19223.2</v>
      </c>
      <c r="AV140" s="720">
        <v>8300</v>
      </c>
      <c r="AW140" s="720">
        <v>0</v>
      </c>
      <c r="AX140" s="720">
        <v>154153.29999999999</v>
      </c>
      <c r="AY140" s="720">
        <v>119718.85</v>
      </c>
      <c r="AZ140" s="720">
        <v>8703.5399999999991</v>
      </c>
      <c r="BA140" s="720">
        <v>-1657.43</v>
      </c>
      <c r="BB140" s="720">
        <v>77889.2</v>
      </c>
      <c r="BC140" s="720">
        <v>0</v>
      </c>
      <c r="BD140" s="720">
        <v>0</v>
      </c>
      <c r="BE140" s="720">
        <v>2720765.9300000006</v>
      </c>
      <c r="BF140" s="720">
        <v>185786.39999999927</v>
      </c>
      <c r="BG140" s="720">
        <v>-16979.860000000335</v>
      </c>
      <c r="BH140" s="720">
        <v>168806.53999999893</v>
      </c>
      <c r="BI140" s="720">
        <v>8050</v>
      </c>
      <c r="BJ140" s="720">
        <v>0</v>
      </c>
      <c r="BK140" s="720">
        <v>0</v>
      </c>
      <c r="BL140" s="720">
        <v>8050</v>
      </c>
      <c r="BM140" s="720">
        <v>0</v>
      </c>
      <c r="BN140" s="720">
        <v>20689</v>
      </c>
      <c r="BO140" s="720">
        <v>0</v>
      </c>
      <c r="BP140" s="720">
        <v>0</v>
      </c>
      <c r="BQ140" s="720">
        <v>20689</v>
      </c>
      <c r="BR140" s="720">
        <v>12639.25</v>
      </c>
      <c r="BS140" s="720">
        <v>-12639</v>
      </c>
      <c r="BT140" s="720">
        <v>0.25</v>
      </c>
      <c r="BU140" s="720">
        <v>0</v>
      </c>
      <c r="BV140" s="720">
        <v>0</v>
      </c>
      <c r="BW140" s="720">
        <v>0</v>
      </c>
      <c r="BX140" s="720">
        <v>0</v>
      </c>
      <c r="BY140" s="720">
        <v>0</v>
      </c>
      <c r="BZ140" s="720">
        <v>0</v>
      </c>
      <c r="CA140" s="720">
        <v>0</v>
      </c>
      <c r="CB140" s="720">
        <v>0</v>
      </c>
      <c r="CC140" s="720">
        <v>0</v>
      </c>
      <c r="CD140" s="720">
        <v>168806.53999999893</v>
      </c>
      <c r="CE140" s="720">
        <v>0</v>
      </c>
      <c r="CF140" s="720">
        <v>0.25</v>
      </c>
      <c r="CG140" s="720">
        <v>0</v>
      </c>
      <c r="CH140" s="720">
        <v>0</v>
      </c>
      <c r="CI140" s="720">
        <f t="shared" si="2"/>
        <v>168806.78999999893</v>
      </c>
      <c r="CJ140" s="720">
        <v>358550.92</v>
      </c>
      <c r="CK140" s="720">
        <v>187317.26</v>
      </c>
      <c r="CL140" s="720">
        <v>0</v>
      </c>
      <c r="CM140" s="720">
        <v>171233.65999999997</v>
      </c>
      <c r="CN140" s="720">
        <v>39.630000000000003</v>
      </c>
      <c r="CO140" s="720">
        <v>0</v>
      </c>
      <c r="CP140" s="720">
        <v>8664.1200000000008</v>
      </c>
      <c r="CQ140" s="720">
        <v>1380.39</v>
      </c>
      <c r="CR140" s="720">
        <v>0</v>
      </c>
      <c r="CS140" s="720">
        <v>181317.8</v>
      </c>
      <c r="CT140" s="720">
        <v>718.4</v>
      </c>
      <c r="CU140" s="720">
        <v>0</v>
      </c>
      <c r="CV140" s="720">
        <v>0</v>
      </c>
      <c r="CW140" s="720">
        <v>718.4</v>
      </c>
      <c r="CX140" s="720"/>
      <c r="CY140" s="720"/>
      <c r="CZ140" s="720"/>
      <c r="DA140" s="720">
        <v>0</v>
      </c>
      <c r="DB140" s="720">
        <v>718.4</v>
      </c>
      <c r="DC140" s="720">
        <v>0</v>
      </c>
      <c r="DD140" s="720">
        <v>0</v>
      </c>
      <c r="DE140" s="720">
        <v>0</v>
      </c>
      <c r="DF140" s="720">
        <v>0</v>
      </c>
      <c r="DG140" s="720">
        <v>-11523.75</v>
      </c>
      <c r="DH140" s="720">
        <v>0</v>
      </c>
      <c r="DI140" s="720">
        <v>0</v>
      </c>
      <c r="DJ140" s="720">
        <v>0</v>
      </c>
      <c r="DK140" s="720">
        <v>-11523.75</v>
      </c>
      <c r="DL140" s="720">
        <v>0</v>
      </c>
      <c r="DM140" s="720">
        <v>0</v>
      </c>
      <c r="DN140" s="720">
        <v>-1706</v>
      </c>
      <c r="DO140" s="720">
        <v>0</v>
      </c>
      <c r="DP140" s="720">
        <v>0</v>
      </c>
      <c r="DQ140" s="721"/>
      <c r="DR140" s="722">
        <v>1993090.0899999999</v>
      </c>
      <c r="DS140" s="723">
        <v>727675.84000000078</v>
      </c>
      <c r="DT140" s="722">
        <v>119718.85</v>
      </c>
      <c r="DU140" s="722">
        <v>9261.4699999999993</v>
      </c>
      <c r="DV140" s="722">
        <v>65147.81</v>
      </c>
      <c r="DW140" s="722">
        <v>-1706</v>
      </c>
    </row>
    <row r="141" spans="1:127" s="104" customFormat="1">
      <c r="A141" s="726">
        <v>2176</v>
      </c>
      <c r="B141" s="719" t="s">
        <v>455</v>
      </c>
      <c r="C141" s="726">
        <v>2176</v>
      </c>
      <c r="D141" s="719" t="s">
        <v>6470</v>
      </c>
      <c r="E141" s="719" t="s">
        <v>341</v>
      </c>
      <c r="F141" s="719" t="s">
        <v>6</v>
      </c>
      <c r="G141" s="719" t="s">
        <v>921</v>
      </c>
      <c r="H141" s="720">
        <v>4053310</v>
      </c>
      <c r="I141" s="720">
        <v>0</v>
      </c>
      <c r="J141" s="720">
        <v>287116</v>
      </c>
      <c r="K141" s="720">
        <v>0</v>
      </c>
      <c r="L141" s="720">
        <v>414400</v>
      </c>
      <c r="M141" s="720">
        <v>221725</v>
      </c>
      <c r="N141" s="720">
        <v>0</v>
      </c>
      <c r="O141" s="720">
        <v>0</v>
      </c>
      <c r="P141" s="720">
        <v>48099</v>
      </c>
      <c r="Q141" s="720">
        <v>20536</v>
      </c>
      <c r="R141" s="720">
        <v>0</v>
      </c>
      <c r="S141" s="720">
        <v>0</v>
      </c>
      <c r="T141" s="720">
        <v>16556</v>
      </c>
      <c r="U141" s="720">
        <v>0</v>
      </c>
      <c r="V141" s="720">
        <v>0</v>
      </c>
      <c r="W141" s="720">
        <v>24389</v>
      </c>
      <c r="X141" s="720">
        <v>98228</v>
      </c>
      <c r="Y141" s="720">
        <v>5184359</v>
      </c>
      <c r="Z141" s="720">
        <v>1548608</v>
      </c>
      <c r="AA141" s="720">
        <v>253</v>
      </c>
      <c r="AB141" s="720">
        <v>-24192</v>
      </c>
      <c r="AC141" s="720">
        <v>803530</v>
      </c>
      <c r="AD141" s="720">
        <v>0</v>
      </c>
      <c r="AE141" s="720">
        <v>218</v>
      </c>
      <c r="AF141" s="720">
        <v>982344</v>
      </c>
      <c r="AG141" s="720">
        <v>40266</v>
      </c>
      <c r="AH141" s="720">
        <v>15488</v>
      </c>
      <c r="AI141" s="720">
        <v>0</v>
      </c>
      <c r="AJ141" s="720">
        <v>0</v>
      </c>
      <c r="AK141" s="720">
        <v>26976</v>
      </c>
      <c r="AL141" s="720">
        <v>0</v>
      </c>
      <c r="AM141" s="720">
        <v>0</v>
      </c>
      <c r="AN141" s="720">
        <v>0</v>
      </c>
      <c r="AO141" s="720">
        <v>76342</v>
      </c>
      <c r="AP141" s="720">
        <v>62010</v>
      </c>
      <c r="AQ141" s="720">
        <v>350</v>
      </c>
      <c r="AR141" s="720">
        <v>727426</v>
      </c>
      <c r="AS141" s="720">
        <v>7780</v>
      </c>
      <c r="AT141" s="720">
        <v>96</v>
      </c>
      <c r="AU141" s="720">
        <v>3648</v>
      </c>
      <c r="AV141" s="720">
        <v>33767</v>
      </c>
      <c r="AW141" s="720">
        <v>0</v>
      </c>
      <c r="AX141" s="720">
        <v>149</v>
      </c>
      <c r="AY141" s="720">
        <v>544406</v>
      </c>
      <c r="AZ141" s="720">
        <v>16220</v>
      </c>
      <c r="BA141" s="720">
        <v>214511</v>
      </c>
      <c r="BB141" s="720">
        <v>0</v>
      </c>
      <c r="BC141" s="720">
        <v>0</v>
      </c>
      <c r="BD141" s="720">
        <v>0</v>
      </c>
      <c r="BE141" s="720">
        <v>5080195</v>
      </c>
      <c r="BF141" s="720">
        <v>306060</v>
      </c>
      <c r="BG141" s="720">
        <v>104164</v>
      </c>
      <c r="BH141" s="720">
        <v>410224</v>
      </c>
      <c r="BI141" s="720">
        <v>11859</v>
      </c>
      <c r="BJ141" s="720">
        <v>0</v>
      </c>
      <c r="BK141" s="720">
        <v>0</v>
      </c>
      <c r="BL141" s="720">
        <v>11859</v>
      </c>
      <c r="BM141" s="720">
        <v>0</v>
      </c>
      <c r="BN141" s="720">
        <v>2054</v>
      </c>
      <c r="BO141" s="720">
        <v>0</v>
      </c>
      <c r="BP141" s="720">
        <v>0</v>
      </c>
      <c r="BQ141" s="720">
        <v>2054</v>
      </c>
      <c r="BR141" s="720">
        <v>0</v>
      </c>
      <c r="BS141" s="720">
        <v>9805</v>
      </c>
      <c r="BT141" s="720">
        <v>9805</v>
      </c>
      <c r="BU141" s="720">
        <v>0</v>
      </c>
      <c r="BV141" s="720">
        <v>0</v>
      </c>
      <c r="BW141" s="720">
        <v>0</v>
      </c>
      <c r="BX141" s="720">
        <v>0</v>
      </c>
      <c r="BY141" s="720">
        <v>0</v>
      </c>
      <c r="BZ141" s="720">
        <v>0</v>
      </c>
      <c r="CA141" s="720">
        <v>0</v>
      </c>
      <c r="CB141" s="720">
        <v>0</v>
      </c>
      <c r="CC141" s="720">
        <v>0</v>
      </c>
      <c r="CD141" s="720">
        <v>410224</v>
      </c>
      <c r="CE141" s="720">
        <v>0</v>
      </c>
      <c r="CF141" s="720">
        <v>9805</v>
      </c>
      <c r="CG141" s="720">
        <v>0</v>
      </c>
      <c r="CH141" s="720">
        <v>0</v>
      </c>
      <c r="CI141" s="720">
        <f t="shared" si="2"/>
        <v>420029</v>
      </c>
      <c r="CJ141" s="720">
        <v>728792</v>
      </c>
      <c r="CK141" s="720">
        <v>0</v>
      </c>
      <c r="CL141" s="720">
        <v>0</v>
      </c>
      <c r="CM141" s="720">
        <v>728792</v>
      </c>
      <c r="CN141" s="720">
        <v>0</v>
      </c>
      <c r="CO141" s="720">
        <v>0</v>
      </c>
      <c r="CP141" s="720">
        <v>50775</v>
      </c>
      <c r="CQ141" s="720">
        <v>0</v>
      </c>
      <c r="CR141" s="720">
        <v>-368726</v>
      </c>
      <c r="CS141" s="720">
        <v>410841</v>
      </c>
      <c r="CT141" s="720">
        <v>0</v>
      </c>
      <c r="CU141" s="720">
        <v>0</v>
      </c>
      <c r="CV141" s="720">
        <v>0</v>
      </c>
      <c r="CW141" s="720">
        <v>0</v>
      </c>
      <c r="CX141" s="720"/>
      <c r="CY141" s="720"/>
      <c r="CZ141" s="720"/>
      <c r="DA141" s="720">
        <v>0</v>
      </c>
      <c r="DB141" s="720">
        <v>0</v>
      </c>
      <c r="DC141" s="720">
        <v>0</v>
      </c>
      <c r="DD141" s="720">
        <v>9447</v>
      </c>
      <c r="DE141" s="720">
        <v>0</v>
      </c>
      <c r="DF141" s="720">
        <v>0</v>
      </c>
      <c r="DG141" s="720">
        <v>0</v>
      </c>
      <c r="DH141" s="720">
        <v>-260</v>
      </c>
      <c r="DI141" s="720">
        <v>0</v>
      </c>
      <c r="DJ141" s="720">
        <v>0</v>
      </c>
      <c r="DK141" s="720">
        <v>9187</v>
      </c>
      <c r="DL141" s="720">
        <v>0</v>
      </c>
      <c r="DM141" s="720">
        <v>0</v>
      </c>
      <c r="DN141" s="720">
        <v>0</v>
      </c>
      <c r="DO141" s="720">
        <v>0</v>
      </c>
      <c r="DP141" s="720">
        <v>0</v>
      </c>
      <c r="DQ141" s="721">
        <v>0.02</v>
      </c>
      <c r="DR141" s="722">
        <v>3351027</v>
      </c>
      <c r="DS141" s="723">
        <v>1729168</v>
      </c>
      <c r="DT141" s="722">
        <v>544406</v>
      </c>
      <c r="DU141" s="722">
        <v>85191</v>
      </c>
      <c r="DV141" s="722">
        <v>0</v>
      </c>
      <c r="DW141" s="722">
        <v>0</v>
      </c>
    </row>
    <row r="142" spans="1:127" s="104" customFormat="1">
      <c r="A142" s="717">
        <v>7047</v>
      </c>
      <c r="B142" s="718" t="s">
        <v>541</v>
      </c>
      <c r="C142" s="717">
        <v>7047</v>
      </c>
      <c r="D142" s="719" t="s">
        <v>6470</v>
      </c>
      <c r="E142" s="719" t="s">
        <v>342</v>
      </c>
      <c r="F142" s="719" t="s">
        <v>6</v>
      </c>
      <c r="G142" s="719" t="s">
        <v>921</v>
      </c>
      <c r="H142" s="720">
        <v>1138291.0900000001</v>
      </c>
      <c r="I142" s="720">
        <v>0</v>
      </c>
      <c r="J142" s="720">
        <v>1676516.84</v>
      </c>
      <c r="K142" s="720">
        <v>0</v>
      </c>
      <c r="L142" s="720">
        <v>106120</v>
      </c>
      <c r="M142" s="720">
        <v>33485.43</v>
      </c>
      <c r="N142" s="720">
        <v>0</v>
      </c>
      <c r="O142" s="720">
        <v>0</v>
      </c>
      <c r="P142" s="720">
        <v>413214.2099999999</v>
      </c>
      <c r="Q142" s="720">
        <v>0</v>
      </c>
      <c r="R142" s="720">
        <v>0</v>
      </c>
      <c r="S142" s="720">
        <v>0</v>
      </c>
      <c r="T142" s="720">
        <v>0</v>
      </c>
      <c r="U142" s="720">
        <v>0</v>
      </c>
      <c r="V142" s="720">
        <v>0</v>
      </c>
      <c r="W142" s="720">
        <v>4894.2700000000004</v>
      </c>
      <c r="X142" s="720">
        <v>19013</v>
      </c>
      <c r="Y142" s="720">
        <v>3391534.8400000003</v>
      </c>
      <c r="Z142" s="720">
        <v>1130452.8299999968</v>
      </c>
      <c r="AA142" s="720">
        <v>0</v>
      </c>
      <c r="AB142" s="720">
        <v>827189.33</v>
      </c>
      <c r="AC142" s="720">
        <v>22796.199999998673</v>
      </c>
      <c r="AD142" s="720">
        <v>241007.92</v>
      </c>
      <c r="AE142" s="720">
        <v>0</v>
      </c>
      <c r="AF142" s="720">
        <v>68357.070000000414</v>
      </c>
      <c r="AG142" s="720">
        <v>7194.6300000000701</v>
      </c>
      <c r="AH142" s="720">
        <v>4578</v>
      </c>
      <c r="AI142" s="720">
        <v>0</v>
      </c>
      <c r="AJ142" s="720">
        <v>0</v>
      </c>
      <c r="AK142" s="720">
        <v>36439.640000000007</v>
      </c>
      <c r="AL142" s="720">
        <v>20715.690000000002</v>
      </c>
      <c r="AM142" s="720">
        <v>7204.03</v>
      </c>
      <c r="AN142" s="720">
        <v>4314.3599999999997</v>
      </c>
      <c r="AO142" s="720">
        <v>111163.79000000002</v>
      </c>
      <c r="AP142" s="720">
        <v>0</v>
      </c>
      <c r="AQ142" s="720">
        <v>24093.799999999996</v>
      </c>
      <c r="AR142" s="720">
        <v>201119.67000000004</v>
      </c>
      <c r="AS142" s="720">
        <v>35031.449999999997</v>
      </c>
      <c r="AT142" s="720">
        <v>0</v>
      </c>
      <c r="AU142" s="720">
        <v>32434.38</v>
      </c>
      <c r="AV142" s="720">
        <v>3291.75</v>
      </c>
      <c r="AW142" s="720">
        <v>3228.3199999999997</v>
      </c>
      <c r="AX142" s="720">
        <v>27723.559999999998</v>
      </c>
      <c r="AY142" s="720">
        <v>913802.40999999968</v>
      </c>
      <c r="AZ142" s="720">
        <v>0</v>
      </c>
      <c r="BA142" s="720">
        <v>174378.08000000002</v>
      </c>
      <c r="BB142" s="720">
        <v>0</v>
      </c>
      <c r="BC142" s="720">
        <v>0</v>
      </c>
      <c r="BD142" s="720">
        <v>0</v>
      </c>
      <c r="BE142" s="720">
        <v>3896516.909999995</v>
      </c>
      <c r="BF142" s="720">
        <v>107972.94000000032</v>
      </c>
      <c r="BG142" s="720">
        <v>-504982.06999999471</v>
      </c>
      <c r="BH142" s="720">
        <v>-397009.12999999442</v>
      </c>
      <c r="BI142" s="720">
        <v>21896.129999999997</v>
      </c>
      <c r="BJ142" s="720">
        <v>0</v>
      </c>
      <c r="BK142" s="720">
        <v>0</v>
      </c>
      <c r="BL142" s="720">
        <v>21896.129999999997</v>
      </c>
      <c r="BM142" s="720">
        <v>0</v>
      </c>
      <c r="BN142" s="720">
        <v>0</v>
      </c>
      <c r="BO142" s="720">
        <v>0</v>
      </c>
      <c r="BP142" s="720">
        <v>0</v>
      </c>
      <c r="BQ142" s="720">
        <v>0</v>
      </c>
      <c r="BR142" s="720">
        <v>0</v>
      </c>
      <c r="BS142" s="720">
        <v>21896.129999999997</v>
      </c>
      <c r="BT142" s="720">
        <v>21896.129999999997</v>
      </c>
      <c r="BU142" s="720">
        <v>0</v>
      </c>
      <c r="BV142" s="720">
        <v>0</v>
      </c>
      <c r="BW142" s="720">
        <v>0</v>
      </c>
      <c r="BX142" s="720">
        <v>0</v>
      </c>
      <c r="BY142" s="720">
        <v>0</v>
      </c>
      <c r="BZ142" s="720">
        <v>0</v>
      </c>
      <c r="CA142" s="720">
        <v>0</v>
      </c>
      <c r="CB142" s="720">
        <v>0</v>
      </c>
      <c r="CC142" s="720">
        <v>0</v>
      </c>
      <c r="CD142" s="720">
        <v>-397009.12999999442</v>
      </c>
      <c r="CE142" s="720">
        <v>0</v>
      </c>
      <c r="CF142" s="720">
        <v>21896.129999999997</v>
      </c>
      <c r="CG142" s="720">
        <v>0</v>
      </c>
      <c r="CH142" s="720">
        <v>0</v>
      </c>
      <c r="CI142" s="720">
        <f t="shared" si="2"/>
        <v>-375112.99999999441</v>
      </c>
      <c r="CJ142" s="720">
        <v>30396.46</v>
      </c>
      <c r="CK142" s="720">
        <v>1889.72</v>
      </c>
      <c r="CL142" s="720">
        <v>0</v>
      </c>
      <c r="CM142" s="720">
        <v>28506.739999999998</v>
      </c>
      <c r="CN142" s="720">
        <v>0</v>
      </c>
      <c r="CO142" s="720">
        <v>0</v>
      </c>
      <c r="CP142" s="720">
        <v>29974</v>
      </c>
      <c r="CQ142" s="720">
        <v>0</v>
      </c>
      <c r="CR142" s="720">
        <v>-463952.81999999995</v>
      </c>
      <c r="CS142" s="720">
        <v>-405472.07999999996</v>
      </c>
      <c r="CT142" s="720">
        <v>0</v>
      </c>
      <c r="CU142" s="720">
        <v>0</v>
      </c>
      <c r="CV142" s="720">
        <v>0</v>
      </c>
      <c r="CW142" s="720">
        <v>0</v>
      </c>
      <c r="CX142" s="720"/>
      <c r="CY142" s="720"/>
      <c r="CZ142" s="720"/>
      <c r="DA142" s="720">
        <v>0</v>
      </c>
      <c r="DB142" s="720">
        <v>0</v>
      </c>
      <c r="DC142" s="720">
        <v>54972.45</v>
      </c>
      <c r="DD142" s="720">
        <v>17901.349999999999</v>
      </c>
      <c r="DE142" s="720">
        <v>0</v>
      </c>
      <c r="DF142" s="720">
        <v>0</v>
      </c>
      <c r="DG142" s="720">
        <v>-42514.720000000001</v>
      </c>
      <c r="DH142" s="720">
        <v>0</v>
      </c>
      <c r="DI142" s="720">
        <v>0</v>
      </c>
      <c r="DJ142" s="720">
        <v>0</v>
      </c>
      <c r="DK142" s="720">
        <v>30359.079999999987</v>
      </c>
      <c r="DL142" s="720">
        <v>0</v>
      </c>
      <c r="DM142" s="720">
        <v>0</v>
      </c>
      <c r="DN142" s="720">
        <v>0</v>
      </c>
      <c r="DO142" s="720">
        <v>0</v>
      </c>
      <c r="DP142" s="720">
        <v>0</v>
      </c>
      <c r="DQ142" s="721">
        <v>0</v>
      </c>
      <c r="DR142" s="722">
        <v>2296997.9799999958</v>
      </c>
      <c r="DS142" s="723">
        <v>1599518.9299999992</v>
      </c>
      <c r="DT142" s="722">
        <v>913802.40999999968</v>
      </c>
      <c r="DU142" s="722">
        <v>413214.2099999999</v>
      </c>
      <c r="DV142" s="722">
        <v>0</v>
      </c>
      <c r="DW142" s="722">
        <v>0</v>
      </c>
    </row>
    <row r="143" spans="1:127" s="104" customFormat="1">
      <c r="A143" s="717">
        <v>3410</v>
      </c>
      <c r="B143" s="718" t="s">
        <v>456</v>
      </c>
      <c r="C143" s="717">
        <v>3410</v>
      </c>
      <c r="D143" s="719" t="s">
        <v>6470</v>
      </c>
      <c r="E143" s="719" t="s">
        <v>341</v>
      </c>
      <c r="F143" s="719" t="s">
        <v>6</v>
      </c>
      <c r="G143" s="719" t="s">
        <v>921</v>
      </c>
      <c r="H143" s="720">
        <v>1200749.6200000001</v>
      </c>
      <c r="I143" s="720">
        <v>0</v>
      </c>
      <c r="J143" s="720">
        <v>101960.56</v>
      </c>
      <c r="K143" s="720">
        <v>0</v>
      </c>
      <c r="L143" s="720">
        <v>76400</v>
      </c>
      <c r="M143" s="720">
        <v>1628.22</v>
      </c>
      <c r="N143" s="720">
        <v>0</v>
      </c>
      <c r="O143" s="720">
        <v>0</v>
      </c>
      <c r="P143" s="720">
        <v>81658.760000000038</v>
      </c>
      <c r="Q143" s="720">
        <v>16511</v>
      </c>
      <c r="R143" s="720">
        <v>0</v>
      </c>
      <c r="S143" s="720">
        <v>0</v>
      </c>
      <c r="T143" s="720">
        <v>10805</v>
      </c>
      <c r="U143" s="720">
        <v>0</v>
      </c>
      <c r="V143" s="720">
        <v>0</v>
      </c>
      <c r="W143" s="720">
        <v>1206.05</v>
      </c>
      <c r="X143" s="720">
        <v>49871</v>
      </c>
      <c r="Y143" s="720">
        <v>1540790.2100000002</v>
      </c>
      <c r="Z143" s="720">
        <v>656819.0900000002</v>
      </c>
      <c r="AA143" s="720">
        <v>0</v>
      </c>
      <c r="AB143" s="720">
        <v>244109.31</v>
      </c>
      <c r="AC143" s="720">
        <v>39379.939999999769</v>
      </c>
      <c r="AD143" s="720">
        <v>82428.649999999994</v>
      </c>
      <c r="AE143" s="720">
        <v>0</v>
      </c>
      <c r="AF143" s="720">
        <v>51801.340000000171</v>
      </c>
      <c r="AG143" s="720">
        <v>0</v>
      </c>
      <c r="AH143" s="720">
        <v>7439</v>
      </c>
      <c r="AI143" s="720">
        <v>0</v>
      </c>
      <c r="AJ143" s="720">
        <v>0</v>
      </c>
      <c r="AK143" s="720">
        <v>457.15999999999997</v>
      </c>
      <c r="AL143" s="720">
        <v>0</v>
      </c>
      <c r="AM143" s="720">
        <v>4490.2700000000004</v>
      </c>
      <c r="AN143" s="720">
        <v>0</v>
      </c>
      <c r="AO143" s="720">
        <v>23061</v>
      </c>
      <c r="AP143" s="720">
        <v>3921.97</v>
      </c>
      <c r="AQ143" s="720">
        <v>1970.9299999999998</v>
      </c>
      <c r="AR143" s="720">
        <v>171144.34000000003</v>
      </c>
      <c r="AS143" s="720">
        <v>683.86</v>
      </c>
      <c r="AT143" s="720">
        <v>24.04</v>
      </c>
      <c r="AU143" s="720">
        <v>10805.689999999995</v>
      </c>
      <c r="AV143" s="720">
        <v>9500.73</v>
      </c>
      <c r="AW143" s="720">
        <v>0</v>
      </c>
      <c r="AX143" s="720">
        <v>122415.35</v>
      </c>
      <c r="AY143" s="720">
        <v>0</v>
      </c>
      <c r="AZ143" s="720">
        <v>5139.3500000000004</v>
      </c>
      <c r="BA143" s="720">
        <v>80601.78</v>
      </c>
      <c r="BB143" s="720">
        <v>0</v>
      </c>
      <c r="BC143" s="720">
        <v>0</v>
      </c>
      <c r="BD143" s="720">
        <v>0</v>
      </c>
      <c r="BE143" s="720">
        <v>1516193.8000000003</v>
      </c>
      <c r="BF143" s="720">
        <v>200024.57000000018</v>
      </c>
      <c r="BG143" s="720">
        <v>24596.409999999916</v>
      </c>
      <c r="BH143" s="720">
        <v>224620.9800000001</v>
      </c>
      <c r="BI143" s="720">
        <v>0</v>
      </c>
      <c r="BJ143" s="720">
        <v>0</v>
      </c>
      <c r="BK143" s="720">
        <v>0</v>
      </c>
      <c r="BL143" s="720">
        <v>0</v>
      </c>
      <c r="BM143" s="720">
        <v>0</v>
      </c>
      <c r="BN143" s="720">
        <v>0</v>
      </c>
      <c r="BO143" s="720">
        <v>0</v>
      </c>
      <c r="BP143" s="720">
        <v>0</v>
      </c>
      <c r="BQ143" s="720">
        <v>0</v>
      </c>
      <c r="BR143" s="720">
        <v>0</v>
      </c>
      <c r="BS143" s="720">
        <v>0</v>
      </c>
      <c r="BT143" s="720">
        <v>0</v>
      </c>
      <c r="BU143" s="720">
        <v>0</v>
      </c>
      <c r="BV143" s="720">
        <v>0</v>
      </c>
      <c r="BW143" s="720">
        <v>0</v>
      </c>
      <c r="BX143" s="720">
        <v>0</v>
      </c>
      <c r="BY143" s="720">
        <v>0</v>
      </c>
      <c r="BZ143" s="720">
        <v>0</v>
      </c>
      <c r="CA143" s="720">
        <v>0</v>
      </c>
      <c r="CB143" s="720">
        <v>0</v>
      </c>
      <c r="CC143" s="720">
        <v>0</v>
      </c>
      <c r="CD143" s="720">
        <v>224620.9800000001</v>
      </c>
      <c r="CE143" s="720">
        <v>0</v>
      </c>
      <c r="CF143" s="720">
        <v>0</v>
      </c>
      <c r="CG143" s="720">
        <v>0</v>
      </c>
      <c r="CH143" s="720">
        <v>0</v>
      </c>
      <c r="CI143" s="720">
        <f t="shared" si="2"/>
        <v>224620.9800000001</v>
      </c>
      <c r="CJ143" s="720">
        <v>112140.55</v>
      </c>
      <c r="CK143" s="720">
        <v>0</v>
      </c>
      <c r="CL143" s="720">
        <v>0</v>
      </c>
      <c r="CM143" s="720">
        <v>112140.55</v>
      </c>
      <c r="CN143" s="720">
        <v>0</v>
      </c>
      <c r="CO143" s="720">
        <v>0</v>
      </c>
      <c r="CP143" s="720">
        <v>2456.73</v>
      </c>
      <c r="CQ143" s="720">
        <v>2688.55</v>
      </c>
      <c r="CR143" s="720">
        <v>122158.42</v>
      </c>
      <c r="CS143" s="720">
        <v>239444.25</v>
      </c>
      <c r="CT143" s="720">
        <v>0</v>
      </c>
      <c r="CU143" s="720">
        <v>0</v>
      </c>
      <c r="CV143" s="720">
        <v>0</v>
      </c>
      <c r="CW143" s="720">
        <v>0</v>
      </c>
      <c r="CX143" s="720"/>
      <c r="CY143" s="720"/>
      <c r="CZ143" s="720"/>
      <c r="DA143" s="720">
        <v>0</v>
      </c>
      <c r="DB143" s="720">
        <v>0</v>
      </c>
      <c r="DC143" s="720">
        <v>0</v>
      </c>
      <c r="DD143" s="720">
        <v>6289</v>
      </c>
      <c r="DE143" s="720">
        <v>0</v>
      </c>
      <c r="DF143" s="720">
        <v>0</v>
      </c>
      <c r="DG143" s="720">
        <v>0</v>
      </c>
      <c r="DH143" s="720">
        <v>-21112.27</v>
      </c>
      <c r="DI143" s="720">
        <v>0</v>
      </c>
      <c r="DJ143" s="720">
        <v>0</v>
      </c>
      <c r="DK143" s="720">
        <v>-14823.27</v>
      </c>
      <c r="DL143" s="720">
        <v>0</v>
      </c>
      <c r="DM143" s="720">
        <v>0</v>
      </c>
      <c r="DN143" s="720">
        <v>0</v>
      </c>
      <c r="DO143" s="720">
        <v>0</v>
      </c>
      <c r="DP143" s="720">
        <v>0</v>
      </c>
      <c r="DQ143" s="721">
        <v>0</v>
      </c>
      <c r="DR143" s="722">
        <v>1074538.33</v>
      </c>
      <c r="DS143" s="723">
        <v>441655.4700000002</v>
      </c>
      <c r="DT143" s="722">
        <v>0</v>
      </c>
      <c r="DU143" s="722">
        <v>108974.76000000004</v>
      </c>
      <c r="DV143" s="722">
        <v>0</v>
      </c>
      <c r="DW143" s="722">
        <v>0</v>
      </c>
    </row>
    <row r="144" spans="1:127" s="104" customFormat="1">
      <c r="A144" s="717">
        <v>3381</v>
      </c>
      <c r="B144" s="718" t="s">
        <v>542</v>
      </c>
      <c r="C144" s="717">
        <v>3381</v>
      </c>
      <c r="D144" s="719" t="s">
        <v>6470</v>
      </c>
      <c r="E144" s="719" t="s">
        <v>341</v>
      </c>
      <c r="F144" s="719" t="s">
        <v>6</v>
      </c>
      <c r="G144" s="719" t="s">
        <v>921</v>
      </c>
      <c r="H144" s="720">
        <v>1177003.24</v>
      </c>
      <c r="I144" s="720">
        <v>0</v>
      </c>
      <c r="J144" s="720">
        <v>32834.18</v>
      </c>
      <c r="K144" s="720">
        <v>0</v>
      </c>
      <c r="L144" s="720">
        <v>103160</v>
      </c>
      <c r="M144" s="720">
        <v>0</v>
      </c>
      <c r="N144" s="720">
        <v>10401.9</v>
      </c>
      <c r="O144" s="720">
        <v>0</v>
      </c>
      <c r="P144" s="720">
        <v>34629.959999999992</v>
      </c>
      <c r="Q144" s="720">
        <v>401.76000000000005</v>
      </c>
      <c r="R144" s="720">
        <v>0</v>
      </c>
      <c r="S144" s="720">
        <v>0</v>
      </c>
      <c r="T144" s="720">
        <v>16713.010000000002</v>
      </c>
      <c r="U144" s="720">
        <v>0</v>
      </c>
      <c r="V144" s="720">
        <v>0</v>
      </c>
      <c r="W144" s="720">
        <v>5634.58</v>
      </c>
      <c r="X144" s="720">
        <v>47531</v>
      </c>
      <c r="Y144" s="720">
        <v>1428309.63</v>
      </c>
      <c r="Z144" s="720">
        <v>666650.35000000033</v>
      </c>
      <c r="AA144" s="720">
        <v>0</v>
      </c>
      <c r="AB144" s="720">
        <v>221133.86</v>
      </c>
      <c r="AC144" s="720">
        <v>612.78999999974621</v>
      </c>
      <c r="AD144" s="720">
        <v>180805.24</v>
      </c>
      <c r="AE144" s="720">
        <v>0</v>
      </c>
      <c r="AF144" s="720">
        <v>26794.209999999992</v>
      </c>
      <c r="AG144" s="720">
        <v>49.840000000001965</v>
      </c>
      <c r="AH144" s="720">
        <v>1765.1</v>
      </c>
      <c r="AI144" s="720">
        <v>0</v>
      </c>
      <c r="AJ144" s="720">
        <v>0</v>
      </c>
      <c r="AK144" s="720">
        <v>1966.69</v>
      </c>
      <c r="AL144" s="720">
        <v>1702.55</v>
      </c>
      <c r="AM144" s="720">
        <v>2563.63</v>
      </c>
      <c r="AN144" s="720">
        <v>2404.17</v>
      </c>
      <c r="AO144" s="720">
        <v>19778.48</v>
      </c>
      <c r="AP144" s="720">
        <v>3974.98</v>
      </c>
      <c r="AQ144" s="720">
        <v>7829.2</v>
      </c>
      <c r="AR144" s="720">
        <v>87755.35</v>
      </c>
      <c r="AS144" s="720">
        <v>6323.09</v>
      </c>
      <c r="AT144" s="720">
        <v>0</v>
      </c>
      <c r="AU144" s="720">
        <v>13339.8</v>
      </c>
      <c r="AV144" s="720">
        <v>0</v>
      </c>
      <c r="AW144" s="720">
        <v>0</v>
      </c>
      <c r="AX144" s="720">
        <v>98961.010000000009</v>
      </c>
      <c r="AY144" s="720">
        <v>578.53</v>
      </c>
      <c r="AZ144" s="720">
        <v>58843.470000000008</v>
      </c>
      <c r="BA144" s="720">
        <v>0</v>
      </c>
      <c r="BB144" s="720">
        <v>130</v>
      </c>
      <c r="BC144" s="720">
        <v>0</v>
      </c>
      <c r="BD144" s="720">
        <v>218.4</v>
      </c>
      <c r="BE144" s="720">
        <v>1404180.74</v>
      </c>
      <c r="BF144" s="720">
        <v>18021.779999999904</v>
      </c>
      <c r="BG144" s="720">
        <v>24128.889999999898</v>
      </c>
      <c r="BH144" s="720">
        <v>42150.669999999802</v>
      </c>
      <c r="BI144" s="720">
        <v>0</v>
      </c>
      <c r="BJ144" s="720">
        <v>0</v>
      </c>
      <c r="BK144" s="720">
        <v>218.4</v>
      </c>
      <c r="BL144" s="720">
        <v>218.4</v>
      </c>
      <c r="BM144" s="720">
        <v>0</v>
      </c>
      <c r="BN144" s="720">
        <v>218.4</v>
      </c>
      <c r="BO144" s="720">
        <v>0</v>
      </c>
      <c r="BP144" s="720">
        <v>0</v>
      </c>
      <c r="BQ144" s="720">
        <v>218.4</v>
      </c>
      <c r="BR144" s="720">
        <v>0</v>
      </c>
      <c r="BS144" s="720">
        <v>0</v>
      </c>
      <c r="BT144" s="720">
        <v>0</v>
      </c>
      <c r="BU144" s="720">
        <v>0</v>
      </c>
      <c r="BV144" s="720">
        <v>0</v>
      </c>
      <c r="BW144" s="720">
        <v>0</v>
      </c>
      <c r="BX144" s="720">
        <v>0</v>
      </c>
      <c r="BY144" s="720">
        <v>0</v>
      </c>
      <c r="BZ144" s="720">
        <v>0</v>
      </c>
      <c r="CA144" s="720">
        <v>0</v>
      </c>
      <c r="CB144" s="720">
        <v>0</v>
      </c>
      <c r="CC144" s="720">
        <v>0</v>
      </c>
      <c r="CD144" s="720">
        <v>42150.669999999802</v>
      </c>
      <c r="CE144" s="720">
        <v>0</v>
      </c>
      <c r="CF144" s="720">
        <v>0</v>
      </c>
      <c r="CG144" s="720">
        <v>0</v>
      </c>
      <c r="CH144" s="720">
        <v>0</v>
      </c>
      <c r="CI144" s="720">
        <f t="shared" si="2"/>
        <v>42150.669999999802</v>
      </c>
      <c r="CJ144" s="720">
        <v>176802</v>
      </c>
      <c r="CK144" s="720">
        <v>8786</v>
      </c>
      <c r="CL144" s="720">
        <v>0</v>
      </c>
      <c r="CM144" s="720">
        <v>168016</v>
      </c>
      <c r="CN144" s="720">
        <v>0</v>
      </c>
      <c r="CO144" s="720">
        <v>0</v>
      </c>
      <c r="CP144" s="720">
        <v>701</v>
      </c>
      <c r="CQ144" s="720">
        <v>0</v>
      </c>
      <c r="CR144" s="720">
        <v>-109399</v>
      </c>
      <c r="CS144" s="720">
        <v>59318</v>
      </c>
      <c r="CT144" s="720">
        <v>0</v>
      </c>
      <c r="CU144" s="720">
        <v>0</v>
      </c>
      <c r="CV144" s="720">
        <v>0</v>
      </c>
      <c r="CW144" s="720">
        <v>0</v>
      </c>
      <c r="CX144" s="720"/>
      <c r="CY144" s="720"/>
      <c r="CZ144" s="720"/>
      <c r="DA144" s="720">
        <v>0</v>
      </c>
      <c r="DB144" s="720">
        <v>0</v>
      </c>
      <c r="DC144" s="720">
        <v>11460.07</v>
      </c>
      <c r="DD144" s="720">
        <v>304.54000000000002</v>
      </c>
      <c r="DE144" s="720">
        <v>0</v>
      </c>
      <c r="DF144" s="720">
        <v>0</v>
      </c>
      <c r="DG144" s="720">
        <v>-5817.85</v>
      </c>
      <c r="DH144" s="720">
        <v>-21953.81</v>
      </c>
      <c r="DI144" s="720">
        <v>0</v>
      </c>
      <c r="DJ144" s="720">
        <v>0</v>
      </c>
      <c r="DK144" s="720">
        <v>-16007.050000000001</v>
      </c>
      <c r="DL144" s="720">
        <v>0</v>
      </c>
      <c r="DM144" s="720">
        <v>0</v>
      </c>
      <c r="DN144" s="720">
        <v>-1160</v>
      </c>
      <c r="DO144" s="720">
        <v>0</v>
      </c>
      <c r="DP144" s="720">
        <v>0</v>
      </c>
      <c r="DQ144" s="721">
        <v>-0.27999999999883585</v>
      </c>
      <c r="DR144" s="722">
        <v>1096046.29</v>
      </c>
      <c r="DS144" s="723">
        <v>308134.44999999995</v>
      </c>
      <c r="DT144" s="722">
        <v>578.53</v>
      </c>
      <c r="DU144" s="722">
        <v>51744.729999999996</v>
      </c>
      <c r="DV144" s="722">
        <v>0</v>
      </c>
      <c r="DW144" s="722">
        <v>-1160</v>
      </c>
    </row>
    <row r="145" spans="1:127" s="104" customFormat="1">
      <c r="A145" s="717">
        <v>3380</v>
      </c>
      <c r="B145" s="718" t="s">
        <v>457</v>
      </c>
      <c r="C145" s="717">
        <v>3380</v>
      </c>
      <c r="D145" s="719" t="s">
        <v>6470</v>
      </c>
      <c r="E145" s="719" t="s">
        <v>341</v>
      </c>
      <c r="F145" s="719" t="s">
        <v>6</v>
      </c>
      <c r="G145" s="719" t="s">
        <v>924</v>
      </c>
      <c r="H145" s="720">
        <v>1104507.55</v>
      </c>
      <c r="I145" s="720">
        <v>0</v>
      </c>
      <c r="J145" s="720">
        <v>69701.94</v>
      </c>
      <c r="K145" s="720">
        <v>0</v>
      </c>
      <c r="L145" s="720">
        <v>68390</v>
      </c>
      <c r="M145" s="720">
        <v>0</v>
      </c>
      <c r="N145" s="720">
        <v>0</v>
      </c>
      <c r="O145" s="720">
        <v>0</v>
      </c>
      <c r="P145" s="720">
        <v>34276.479999999989</v>
      </c>
      <c r="Q145" s="720">
        <v>29476.890000000003</v>
      </c>
      <c r="R145" s="720">
        <v>0</v>
      </c>
      <c r="S145" s="720">
        <v>0</v>
      </c>
      <c r="T145" s="720">
        <v>55018.18</v>
      </c>
      <c r="U145" s="720">
        <v>0</v>
      </c>
      <c r="V145" s="720">
        <v>0</v>
      </c>
      <c r="W145" s="720">
        <v>1180.83</v>
      </c>
      <c r="X145" s="720">
        <v>46781</v>
      </c>
      <c r="Y145" s="720">
        <v>1409332.8699999999</v>
      </c>
      <c r="Z145" s="720">
        <v>587519.89000000083</v>
      </c>
      <c r="AA145" s="720">
        <v>0</v>
      </c>
      <c r="AB145" s="720">
        <v>261232.55</v>
      </c>
      <c r="AC145" s="720">
        <v>51358.150000000198</v>
      </c>
      <c r="AD145" s="720">
        <v>97894</v>
      </c>
      <c r="AE145" s="720">
        <v>0</v>
      </c>
      <c r="AF145" s="720">
        <v>82922.370000000083</v>
      </c>
      <c r="AG145" s="720">
        <v>7740.0000000000036</v>
      </c>
      <c r="AH145" s="720">
        <v>200</v>
      </c>
      <c r="AI145" s="720">
        <v>0</v>
      </c>
      <c r="AJ145" s="720">
        <v>0</v>
      </c>
      <c r="AK145" s="720">
        <v>56980.94</v>
      </c>
      <c r="AL145" s="720">
        <v>3865</v>
      </c>
      <c r="AM145" s="720">
        <v>1954.11</v>
      </c>
      <c r="AN145" s="720">
        <v>9068.56</v>
      </c>
      <c r="AO145" s="720">
        <v>37200.930000000008</v>
      </c>
      <c r="AP145" s="720">
        <v>3338.98</v>
      </c>
      <c r="AQ145" s="720">
        <v>7316.25</v>
      </c>
      <c r="AR145" s="720">
        <v>135886.23000000001</v>
      </c>
      <c r="AS145" s="720">
        <v>21171.87</v>
      </c>
      <c r="AT145" s="720">
        <v>0</v>
      </c>
      <c r="AU145" s="720">
        <v>20373.559999999965</v>
      </c>
      <c r="AV145" s="720">
        <v>0</v>
      </c>
      <c r="AW145" s="720">
        <v>0</v>
      </c>
      <c r="AX145" s="720">
        <v>110097.70000000001</v>
      </c>
      <c r="AY145" s="720">
        <v>9035.41</v>
      </c>
      <c r="AZ145" s="720">
        <v>7449.49</v>
      </c>
      <c r="BA145" s="720">
        <v>38290.589999999997</v>
      </c>
      <c r="BB145" s="720">
        <v>0</v>
      </c>
      <c r="BC145" s="720">
        <v>0</v>
      </c>
      <c r="BD145" s="720">
        <v>0</v>
      </c>
      <c r="BE145" s="720">
        <v>1550896.5800000012</v>
      </c>
      <c r="BF145" s="720">
        <v>32697.650000000205</v>
      </c>
      <c r="BG145" s="720">
        <v>-141563.71000000136</v>
      </c>
      <c r="BH145" s="720">
        <v>-108866.06000000116</v>
      </c>
      <c r="BI145" s="720">
        <v>0</v>
      </c>
      <c r="BJ145" s="720">
        <v>0</v>
      </c>
      <c r="BK145" s="720">
        <v>0</v>
      </c>
      <c r="BL145" s="720">
        <v>0</v>
      </c>
      <c r="BM145" s="720">
        <v>0</v>
      </c>
      <c r="BN145" s="720">
        <v>0</v>
      </c>
      <c r="BO145" s="720">
        <v>0</v>
      </c>
      <c r="BP145" s="720">
        <v>0</v>
      </c>
      <c r="BQ145" s="720">
        <v>0</v>
      </c>
      <c r="BR145" s="720">
        <v>0</v>
      </c>
      <c r="BS145" s="720">
        <v>0</v>
      </c>
      <c r="BT145" s="720">
        <v>0</v>
      </c>
      <c r="BU145" s="720">
        <v>0</v>
      </c>
      <c r="BV145" s="720">
        <v>0</v>
      </c>
      <c r="BW145" s="720">
        <v>0</v>
      </c>
      <c r="BX145" s="720">
        <v>0</v>
      </c>
      <c r="BY145" s="720">
        <v>0</v>
      </c>
      <c r="BZ145" s="720">
        <v>0</v>
      </c>
      <c r="CA145" s="720">
        <v>0</v>
      </c>
      <c r="CB145" s="720">
        <v>0</v>
      </c>
      <c r="CC145" s="720">
        <v>0</v>
      </c>
      <c r="CD145" s="720">
        <v>-108866.06000000116</v>
      </c>
      <c r="CE145" s="720">
        <v>0</v>
      </c>
      <c r="CF145" s="720">
        <v>0</v>
      </c>
      <c r="CG145" s="720">
        <v>0</v>
      </c>
      <c r="CH145" s="720">
        <v>0</v>
      </c>
      <c r="CI145" s="720">
        <f t="shared" si="2"/>
        <v>-108866.06000000116</v>
      </c>
      <c r="CJ145" s="720">
        <v>0</v>
      </c>
      <c r="CK145" s="720">
        <v>0</v>
      </c>
      <c r="CL145" s="720">
        <v>0</v>
      </c>
      <c r="CM145" s="720">
        <v>0</v>
      </c>
      <c r="CN145" s="720">
        <v>0</v>
      </c>
      <c r="CO145" s="720">
        <v>0</v>
      </c>
      <c r="CP145" s="720">
        <v>0</v>
      </c>
      <c r="CQ145" s="720">
        <v>0</v>
      </c>
      <c r="CR145" s="720">
        <v>0</v>
      </c>
      <c r="CS145" s="720">
        <v>0</v>
      </c>
      <c r="CT145" s="720">
        <v>0</v>
      </c>
      <c r="CU145" s="720">
        <v>0</v>
      </c>
      <c r="CV145" s="720">
        <v>0</v>
      </c>
      <c r="CW145" s="720">
        <v>0</v>
      </c>
      <c r="CX145" s="720"/>
      <c r="CY145" s="720"/>
      <c r="CZ145" s="720"/>
      <c r="DA145" s="720">
        <v>-77301.940000001196</v>
      </c>
      <c r="DB145" s="720">
        <v>-77301.940000001196</v>
      </c>
      <c r="DC145" s="720">
        <v>0</v>
      </c>
      <c r="DD145" s="720">
        <v>1502.84</v>
      </c>
      <c r="DE145" s="720">
        <v>0</v>
      </c>
      <c r="DF145" s="720">
        <v>0</v>
      </c>
      <c r="DG145" s="720">
        <v>-2450</v>
      </c>
      <c r="DH145" s="720">
        <v>-30616.959999999999</v>
      </c>
      <c r="DI145" s="720">
        <v>0</v>
      </c>
      <c r="DJ145" s="720">
        <v>0</v>
      </c>
      <c r="DK145" s="720">
        <v>-31564.12</v>
      </c>
      <c r="DL145" s="720">
        <v>0</v>
      </c>
      <c r="DM145" s="720">
        <v>0</v>
      </c>
      <c r="DN145" s="720">
        <v>0</v>
      </c>
      <c r="DO145" s="720">
        <v>0</v>
      </c>
      <c r="DP145" s="720">
        <v>0</v>
      </c>
      <c r="DQ145" s="721">
        <v>1.1932570487260818E-9</v>
      </c>
      <c r="DR145" s="722">
        <v>1088666.9600000011</v>
      </c>
      <c r="DS145" s="723">
        <v>462229.62000000011</v>
      </c>
      <c r="DT145" s="722">
        <v>9035.41</v>
      </c>
      <c r="DU145" s="722">
        <v>118771.54999999999</v>
      </c>
      <c r="DV145" s="722">
        <v>0</v>
      </c>
      <c r="DW145" s="722">
        <v>0</v>
      </c>
    </row>
    <row r="146" spans="1:127" s="104" customFormat="1">
      <c r="A146" s="717">
        <v>3335</v>
      </c>
      <c r="B146" s="718" t="s">
        <v>458</v>
      </c>
      <c r="C146" s="717">
        <v>3335</v>
      </c>
      <c r="D146" s="719" t="s">
        <v>6470</v>
      </c>
      <c r="E146" s="719" t="s">
        <v>341</v>
      </c>
      <c r="F146" s="719" t="s">
        <v>6</v>
      </c>
      <c r="G146" s="719" t="s">
        <v>921</v>
      </c>
      <c r="H146" s="720">
        <v>1361886</v>
      </c>
      <c r="I146" s="720">
        <v>0</v>
      </c>
      <c r="J146" s="720">
        <v>95035.03</v>
      </c>
      <c r="K146" s="720">
        <v>0</v>
      </c>
      <c r="L146" s="720">
        <v>183520</v>
      </c>
      <c r="M146" s="720">
        <v>1056.93</v>
      </c>
      <c r="N146" s="720">
        <v>1800</v>
      </c>
      <c r="O146" s="720">
        <v>4770.1399999999994</v>
      </c>
      <c r="P146" s="720">
        <v>21313.43</v>
      </c>
      <c r="Q146" s="720">
        <v>1006.0099999999984</v>
      </c>
      <c r="R146" s="720">
        <v>0</v>
      </c>
      <c r="S146" s="720">
        <v>0</v>
      </c>
      <c r="T146" s="720">
        <v>8435.66</v>
      </c>
      <c r="U146" s="720">
        <v>12030.07</v>
      </c>
      <c r="V146" s="720">
        <v>0</v>
      </c>
      <c r="W146" s="720">
        <v>10142.92</v>
      </c>
      <c r="X146" s="720">
        <v>32461</v>
      </c>
      <c r="Y146" s="720">
        <v>1733457.1899999997</v>
      </c>
      <c r="Z146" s="720">
        <v>782520.70999999857</v>
      </c>
      <c r="AA146" s="720">
        <v>0</v>
      </c>
      <c r="AB146" s="720">
        <v>174725.18</v>
      </c>
      <c r="AC146" s="720">
        <v>48979.049999999639</v>
      </c>
      <c r="AD146" s="720">
        <v>135975.10999999999</v>
      </c>
      <c r="AE146" s="720">
        <v>0</v>
      </c>
      <c r="AF146" s="720">
        <v>17250.320000000036</v>
      </c>
      <c r="AG146" s="720">
        <v>-194.73000000000047</v>
      </c>
      <c r="AH146" s="720">
        <v>0</v>
      </c>
      <c r="AI146" s="720">
        <v>0</v>
      </c>
      <c r="AJ146" s="720">
        <v>0</v>
      </c>
      <c r="AK146" s="720">
        <v>18375.989999999998</v>
      </c>
      <c r="AL146" s="720">
        <v>7821.8</v>
      </c>
      <c r="AM146" s="720">
        <v>19205.510000000002</v>
      </c>
      <c r="AN146" s="720">
        <v>3814.66</v>
      </c>
      <c r="AO146" s="720">
        <v>28249.570000000007</v>
      </c>
      <c r="AP146" s="720">
        <v>5246.96</v>
      </c>
      <c r="AQ146" s="720">
        <v>32592.710000000003</v>
      </c>
      <c r="AR146" s="720">
        <v>84705.050000000047</v>
      </c>
      <c r="AS146" s="720">
        <v>691.13</v>
      </c>
      <c r="AT146" s="720">
        <v>0</v>
      </c>
      <c r="AU146" s="720">
        <v>30288.949999999993</v>
      </c>
      <c r="AV146" s="720">
        <v>5139.75</v>
      </c>
      <c r="AW146" s="720">
        <v>10230</v>
      </c>
      <c r="AX146" s="720">
        <v>109746.61000000002</v>
      </c>
      <c r="AY146" s="720">
        <v>82895.909999999989</v>
      </c>
      <c r="AZ146" s="720">
        <v>16724.120000000003</v>
      </c>
      <c r="BA146" s="720">
        <v>226594.95</v>
      </c>
      <c r="BB146" s="720">
        <v>2700</v>
      </c>
      <c r="BC146" s="720">
        <v>0</v>
      </c>
      <c r="BD146" s="720">
        <v>0</v>
      </c>
      <c r="BE146" s="720">
        <v>1844279.309999998</v>
      </c>
      <c r="BF146" s="720">
        <v>5400.4000000001761</v>
      </c>
      <c r="BG146" s="720">
        <v>-110822.11999999825</v>
      </c>
      <c r="BH146" s="720">
        <v>-105421.71999999808</v>
      </c>
      <c r="BI146" s="720">
        <v>0</v>
      </c>
      <c r="BJ146" s="720">
        <v>0</v>
      </c>
      <c r="BK146" s="720">
        <v>0</v>
      </c>
      <c r="BL146" s="720">
        <v>0</v>
      </c>
      <c r="BM146" s="720">
        <v>0</v>
      </c>
      <c r="BN146" s="720">
        <v>0</v>
      </c>
      <c r="BO146" s="720">
        <v>0</v>
      </c>
      <c r="BP146" s="720">
        <v>0</v>
      </c>
      <c r="BQ146" s="720">
        <v>0</v>
      </c>
      <c r="BR146" s="720">
        <v>0</v>
      </c>
      <c r="BS146" s="720">
        <v>0</v>
      </c>
      <c r="BT146" s="720">
        <v>0</v>
      </c>
      <c r="BU146" s="720">
        <v>0</v>
      </c>
      <c r="BV146" s="720">
        <v>0</v>
      </c>
      <c r="BW146" s="720">
        <v>0</v>
      </c>
      <c r="BX146" s="720">
        <v>0</v>
      </c>
      <c r="BY146" s="720">
        <v>0</v>
      </c>
      <c r="BZ146" s="720">
        <v>0</v>
      </c>
      <c r="CA146" s="720">
        <v>0</v>
      </c>
      <c r="CB146" s="720">
        <v>0</v>
      </c>
      <c r="CC146" s="720">
        <v>0</v>
      </c>
      <c r="CD146" s="720">
        <v>-105421.71999999808</v>
      </c>
      <c r="CE146" s="720">
        <v>0</v>
      </c>
      <c r="CF146" s="720">
        <v>0</v>
      </c>
      <c r="CG146" s="720">
        <v>0</v>
      </c>
      <c r="CH146" s="720">
        <v>0</v>
      </c>
      <c r="CI146" s="720">
        <f t="shared" si="2"/>
        <v>-105421.71999999808</v>
      </c>
      <c r="CJ146" s="720">
        <v>130271.46</v>
      </c>
      <c r="CK146" s="720">
        <v>0</v>
      </c>
      <c r="CL146" s="720">
        <v>0</v>
      </c>
      <c r="CM146" s="720">
        <v>130271.46</v>
      </c>
      <c r="CN146" s="720">
        <v>0</v>
      </c>
      <c r="CO146" s="720">
        <v>0</v>
      </c>
      <c r="CP146" s="720">
        <v>8561.19</v>
      </c>
      <c r="CQ146" s="720">
        <v>0</v>
      </c>
      <c r="CR146" s="720">
        <v>-230268.36000000002</v>
      </c>
      <c r="CS146" s="720">
        <v>-91435.710000000021</v>
      </c>
      <c r="CT146" s="720">
        <v>0</v>
      </c>
      <c r="CU146" s="720">
        <v>0</v>
      </c>
      <c r="CV146" s="720">
        <v>0</v>
      </c>
      <c r="CW146" s="720">
        <v>0</v>
      </c>
      <c r="CX146" s="720"/>
      <c r="CY146" s="720"/>
      <c r="CZ146" s="720"/>
      <c r="DA146" s="720">
        <v>0</v>
      </c>
      <c r="DB146" s="720">
        <v>0</v>
      </c>
      <c r="DC146" s="720">
        <v>35903.5</v>
      </c>
      <c r="DD146" s="720">
        <v>346.33</v>
      </c>
      <c r="DE146" s="720">
        <v>0</v>
      </c>
      <c r="DF146" s="720">
        <v>0</v>
      </c>
      <c r="DG146" s="720">
        <v>-21323.34</v>
      </c>
      <c r="DH146" s="720">
        <v>-28912.32</v>
      </c>
      <c r="DI146" s="720">
        <v>0</v>
      </c>
      <c r="DJ146" s="720">
        <v>0</v>
      </c>
      <c r="DK146" s="720">
        <v>-13985.829999999998</v>
      </c>
      <c r="DL146" s="720">
        <v>0</v>
      </c>
      <c r="DM146" s="720">
        <v>0</v>
      </c>
      <c r="DN146" s="720">
        <v>0</v>
      </c>
      <c r="DO146" s="720">
        <v>0</v>
      </c>
      <c r="DP146" s="720">
        <v>0</v>
      </c>
      <c r="DQ146" s="721">
        <v>-0.17999999997846317</v>
      </c>
      <c r="DR146" s="722">
        <v>1159255.639999998</v>
      </c>
      <c r="DS146" s="723">
        <v>685023.66999999993</v>
      </c>
      <c r="DT146" s="722">
        <v>82895.909999999989</v>
      </c>
      <c r="DU146" s="722">
        <v>35525.24</v>
      </c>
      <c r="DV146" s="722">
        <v>12030.07</v>
      </c>
      <c r="DW146" s="722">
        <v>0</v>
      </c>
    </row>
    <row r="147" spans="1:127" s="104" customFormat="1">
      <c r="A147" s="717">
        <v>3329</v>
      </c>
      <c r="B147" s="718" t="s">
        <v>543</v>
      </c>
      <c r="C147" s="717">
        <v>3329</v>
      </c>
      <c r="D147" s="719" t="s">
        <v>6470</v>
      </c>
      <c r="E147" s="719" t="s">
        <v>341</v>
      </c>
      <c r="F147" s="719" t="s">
        <v>6</v>
      </c>
      <c r="G147" s="719" t="s">
        <v>923</v>
      </c>
      <c r="H147" s="720">
        <v>1395185.99</v>
      </c>
      <c r="I147" s="720">
        <v>0</v>
      </c>
      <c r="J147" s="720">
        <v>109209.64</v>
      </c>
      <c r="K147" s="720">
        <v>0</v>
      </c>
      <c r="L147" s="720">
        <v>141690</v>
      </c>
      <c r="M147" s="720">
        <v>0</v>
      </c>
      <c r="N147" s="720">
        <v>0</v>
      </c>
      <c r="O147" s="720">
        <v>0</v>
      </c>
      <c r="P147" s="720">
        <v>16076.300000000008</v>
      </c>
      <c r="Q147" s="720">
        <v>0</v>
      </c>
      <c r="R147" s="720">
        <v>0</v>
      </c>
      <c r="S147" s="720">
        <v>0</v>
      </c>
      <c r="T147" s="720">
        <v>12561.95</v>
      </c>
      <c r="U147" s="720">
        <v>0</v>
      </c>
      <c r="V147" s="720">
        <v>0</v>
      </c>
      <c r="W147" s="720">
        <v>6772.5</v>
      </c>
      <c r="X147" s="720">
        <v>40754</v>
      </c>
      <c r="Y147" s="720">
        <v>1722250.38</v>
      </c>
      <c r="Z147" s="720">
        <v>670393.95000000019</v>
      </c>
      <c r="AA147" s="720">
        <v>5418.2000000000007</v>
      </c>
      <c r="AB147" s="720">
        <v>4522.7299999999996</v>
      </c>
      <c r="AC147" s="720">
        <v>351832.99000000081</v>
      </c>
      <c r="AD147" s="720">
        <v>3059.0600000000004</v>
      </c>
      <c r="AE147" s="720">
        <v>0</v>
      </c>
      <c r="AF147" s="720">
        <v>275931.6299999996</v>
      </c>
      <c r="AG147" s="720">
        <v>-1341.269999999995</v>
      </c>
      <c r="AH147" s="720">
        <v>6546</v>
      </c>
      <c r="AI147" s="720">
        <v>0</v>
      </c>
      <c r="AJ147" s="720">
        <v>0</v>
      </c>
      <c r="AK147" s="720">
        <v>18584.900000000001</v>
      </c>
      <c r="AL147" s="720">
        <v>1641.67</v>
      </c>
      <c r="AM147" s="720">
        <v>1869.3499999999997</v>
      </c>
      <c r="AN147" s="720">
        <v>2577.1999999999998</v>
      </c>
      <c r="AO147" s="720">
        <v>30946.47</v>
      </c>
      <c r="AP147" s="720">
        <v>3444.98</v>
      </c>
      <c r="AQ147" s="720">
        <v>6987.23</v>
      </c>
      <c r="AR147" s="720">
        <v>40111.01999999999</v>
      </c>
      <c r="AS147" s="720">
        <v>25187.120000000003</v>
      </c>
      <c r="AT147" s="720">
        <v>310.29999999999995</v>
      </c>
      <c r="AU147" s="720">
        <v>23807.000000000004</v>
      </c>
      <c r="AV147" s="720">
        <v>5139.75</v>
      </c>
      <c r="AW147" s="720">
        <v>0</v>
      </c>
      <c r="AX147" s="720">
        <v>110930.74</v>
      </c>
      <c r="AY147" s="720">
        <v>40791.57</v>
      </c>
      <c r="AZ147" s="720">
        <v>5214.5600000000004</v>
      </c>
      <c r="BA147" s="720">
        <v>101827.15999999999</v>
      </c>
      <c r="BB147" s="720">
        <v>0</v>
      </c>
      <c r="BC147" s="720">
        <v>0</v>
      </c>
      <c r="BD147" s="720">
        <v>0</v>
      </c>
      <c r="BE147" s="720">
        <v>1735734.3100000005</v>
      </c>
      <c r="BF147" s="720">
        <v>80397.540000000125</v>
      </c>
      <c r="BG147" s="720">
        <v>-13483.930000000633</v>
      </c>
      <c r="BH147" s="720">
        <v>66913.609999999491</v>
      </c>
      <c r="BI147" s="720">
        <v>0</v>
      </c>
      <c r="BJ147" s="720">
        <v>0</v>
      </c>
      <c r="BK147" s="720">
        <v>0</v>
      </c>
      <c r="BL147" s="720">
        <v>0</v>
      </c>
      <c r="BM147" s="720">
        <v>0</v>
      </c>
      <c r="BN147" s="720">
        <v>0</v>
      </c>
      <c r="BO147" s="720">
        <v>0</v>
      </c>
      <c r="BP147" s="720">
        <v>0</v>
      </c>
      <c r="BQ147" s="720">
        <v>0</v>
      </c>
      <c r="BR147" s="720">
        <v>0</v>
      </c>
      <c r="BS147" s="720">
        <v>0</v>
      </c>
      <c r="BT147" s="720">
        <v>0</v>
      </c>
      <c r="BU147" s="720">
        <v>0</v>
      </c>
      <c r="BV147" s="720">
        <v>0</v>
      </c>
      <c r="BW147" s="720">
        <v>0</v>
      </c>
      <c r="BX147" s="720">
        <v>0</v>
      </c>
      <c r="BY147" s="720">
        <v>0</v>
      </c>
      <c r="BZ147" s="720">
        <v>0</v>
      </c>
      <c r="CA147" s="720">
        <v>0</v>
      </c>
      <c r="CB147" s="720">
        <v>0</v>
      </c>
      <c r="CC147" s="720">
        <v>0</v>
      </c>
      <c r="CD147" s="720">
        <v>66913.609999999491</v>
      </c>
      <c r="CE147" s="720">
        <v>0</v>
      </c>
      <c r="CF147" s="720">
        <v>0</v>
      </c>
      <c r="CG147" s="720">
        <v>0</v>
      </c>
      <c r="CH147" s="720">
        <v>0</v>
      </c>
      <c r="CI147" s="720">
        <f t="shared" si="2"/>
        <v>66913.609999999491</v>
      </c>
      <c r="CJ147" s="720">
        <v>0</v>
      </c>
      <c r="CK147" s="720">
        <v>0</v>
      </c>
      <c r="CL147" s="720">
        <v>0</v>
      </c>
      <c r="CM147" s="720">
        <v>0</v>
      </c>
      <c r="CN147" s="720">
        <v>0</v>
      </c>
      <c r="CO147" s="720">
        <v>0</v>
      </c>
      <c r="CP147" s="720">
        <v>0</v>
      </c>
      <c r="CQ147" s="720">
        <v>0</v>
      </c>
      <c r="CR147" s="720">
        <v>0</v>
      </c>
      <c r="CS147" s="720">
        <v>0</v>
      </c>
      <c r="CT147" s="720">
        <v>0</v>
      </c>
      <c r="CU147" s="720">
        <v>0</v>
      </c>
      <c r="CV147" s="720">
        <v>0</v>
      </c>
      <c r="CW147" s="720">
        <v>0</v>
      </c>
      <c r="CX147" s="720"/>
      <c r="CY147" s="720"/>
      <c r="CZ147" s="720"/>
      <c r="DA147" s="720">
        <v>99154.489999999569</v>
      </c>
      <c r="DB147" s="720">
        <v>99154.489999999569</v>
      </c>
      <c r="DC147" s="720">
        <v>0</v>
      </c>
      <c r="DD147" s="720">
        <v>2688.35</v>
      </c>
      <c r="DE147" s="720">
        <v>0</v>
      </c>
      <c r="DF147" s="720">
        <v>0</v>
      </c>
      <c r="DG147" s="720">
        <v>-5924.64</v>
      </c>
      <c r="DH147" s="720">
        <v>-29004.59</v>
      </c>
      <c r="DI147" s="720">
        <v>0</v>
      </c>
      <c r="DJ147" s="720">
        <v>0</v>
      </c>
      <c r="DK147" s="720">
        <v>-32240.880000000001</v>
      </c>
      <c r="DL147" s="720">
        <v>0</v>
      </c>
      <c r="DM147" s="720">
        <v>0</v>
      </c>
      <c r="DN147" s="720">
        <v>0</v>
      </c>
      <c r="DO147" s="720">
        <v>0</v>
      </c>
      <c r="DP147" s="720">
        <v>0</v>
      </c>
      <c r="DQ147" s="721">
        <v>4.220055416226387E-10</v>
      </c>
      <c r="DR147" s="722">
        <v>1309817.2900000005</v>
      </c>
      <c r="DS147" s="723">
        <v>425917.02</v>
      </c>
      <c r="DT147" s="722">
        <v>40791.57</v>
      </c>
      <c r="DU147" s="722">
        <v>28638.250000000007</v>
      </c>
      <c r="DV147" s="722">
        <v>0</v>
      </c>
      <c r="DW147" s="722">
        <v>0</v>
      </c>
    </row>
    <row r="148" spans="1:127" s="104" customFormat="1">
      <c r="A148" s="717">
        <v>2183</v>
      </c>
      <c r="B148" s="718" t="s">
        <v>544</v>
      </c>
      <c r="C148" s="717">
        <v>2183</v>
      </c>
      <c r="D148" s="719" t="s">
        <v>6470</v>
      </c>
      <c r="E148" s="719" t="s">
        <v>341</v>
      </c>
      <c r="F148" s="719" t="s">
        <v>6</v>
      </c>
      <c r="G148" s="719" t="s">
        <v>921</v>
      </c>
      <c r="H148" s="720">
        <v>2329595.0099999998</v>
      </c>
      <c r="I148" s="720">
        <v>0</v>
      </c>
      <c r="J148" s="720">
        <v>177454.75</v>
      </c>
      <c r="K148" s="720">
        <v>0</v>
      </c>
      <c r="L148" s="720">
        <v>222000</v>
      </c>
      <c r="M148" s="720">
        <v>0</v>
      </c>
      <c r="N148" s="720">
        <v>0</v>
      </c>
      <c r="O148" s="720">
        <v>0</v>
      </c>
      <c r="P148" s="720">
        <v>61956.529999999984</v>
      </c>
      <c r="Q148" s="720">
        <v>31653.82</v>
      </c>
      <c r="R148" s="720">
        <v>0</v>
      </c>
      <c r="S148" s="720">
        <v>0</v>
      </c>
      <c r="T148" s="720">
        <v>5427.83</v>
      </c>
      <c r="U148" s="720">
        <v>0</v>
      </c>
      <c r="V148" s="720">
        <v>0</v>
      </c>
      <c r="W148" s="720">
        <v>3318.33</v>
      </c>
      <c r="X148" s="720">
        <v>54539</v>
      </c>
      <c r="Y148" s="720">
        <v>2885945.2699999996</v>
      </c>
      <c r="Z148" s="720">
        <v>1224831.3099999975</v>
      </c>
      <c r="AA148" s="720">
        <v>0</v>
      </c>
      <c r="AB148" s="720">
        <v>300710.37</v>
      </c>
      <c r="AC148" s="720">
        <v>92090.480000001495</v>
      </c>
      <c r="AD148" s="720">
        <v>267449.88</v>
      </c>
      <c r="AE148" s="720">
        <v>308.85000000000002</v>
      </c>
      <c r="AF148" s="720">
        <v>72726.229999999516</v>
      </c>
      <c r="AG148" s="720">
        <v>7183.6400000000176</v>
      </c>
      <c r="AH148" s="720">
        <v>7831.03</v>
      </c>
      <c r="AI148" s="720">
        <v>0</v>
      </c>
      <c r="AJ148" s="720">
        <v>0</v>
      </c>
      <c r="AK148" s="720">
        <v>26407.33</v>
      </c>
      <c r="AL148" s="720">
        <v>0</v>
      </c>
      <c r="AM148" s="720">
        <v>366.48999999999978</v>
      </c>
      <c r="AN148" s="720">
        <v>6045.6</v>
      </c>
      <c r="AO148" s="720">
        <v>45051.109999999979</v>
      </c>
      <c r="AP148" s="720">
        <v>37394.07</v>
      </c>
      <c r="AQ148" s="720">
        <v>18583.34</v>
      </c>
      <c r="AR148" s="720">
        <v>136924.08000000013</v>
      </c>
      <c r="AS148" s="720">
        <v>22560.17</v>
      </c>
      <c r="AT148" s="720">
        <v>0</v>
      </c>
      <c r="AU148" s="720">
        <v>2228.86</v>
      </c>
      <c r="AV148" s="720">
        <v>9471</v>
      </c>
      <c r="AW148" s="720">
        <v>3820</v>
      </c>
      <c r="AX148" s="720">
        <v>88002.85</v>
      </c>
      <c r="AY148" s="720">
        <v>165991.68999999994</v>
      </c>
      <c r="AZ148" s="720">
        <v>39423.5</v>
      </c>
      <c r="BA148" s="720">
        <v>145846.14000000001</v>
      </c>
      <c r="BB148" s="720">
        <v>0</v>
      </c>
      <c r="BC148" s="720">
        <v>0</v>
      </c>
      <c r="BD148" s="720">
        <v>0</v>
      </c>
      <c r="BE148" s="720">
        <v>2721248.0199999986</v>
      </c>
      <c r="BF148" s="720">
        <v>80479.270000000135</v>
      </c>
      <c r="BG148" s="720">
        <v>164697.25000000093</v>
      </c>
      <c r="BH148" s="720">
        <v>245176.52000000107</v>
      </c>
      <c r="BI148" s="720">
        <v>8207.5</v>
      </c>
      <c r="BJ148" s="720">
        <v>0</v>
      </c>
      <c r="BK148" s="720">
        <v>0</v>
      </c>
      <c r="BL148" s="720">
        <v>8207.5</v>
      </c>
      <c r="BM148" s="720">
        <v>0</v>
      </c>
      <c r="BN148" s="720">
        <v>8207.5</v>
      </c>
      <c r="BO148" s="720">
        <v>0</v>
      </c>
      <c r="BP148" s="720">
        <v>0</v>
      </c>
      <c r="BQ148" s="720">
        <v>8207.5</v>
      </c>
      <c r="BR148" s="720">
        <v>0</v>
      </c>
      <c r="BS148" s="720">
        <v>0</v>
      </c>
      <c r="BT148" s="720">
        <v>0</v>
      </c>
      <c r="BU148" s="720">
        <v>0</v>
      </c>
      <c r="BV148" s="720">
        <v>0</v>
      </c>
      <c r="BW148" s="720">
        <v>0</v>
      </c>
      <c r="BX148" s="720">
        <v>0</v>
      </c>
      <c r="BY148" s="720">
        <v>0</v>
      </c>
      <c r="BZ148" s="720">
        <v>0</v>
      </c>
      <c r="CA148" s="720">
        <v>0</v>
      </c>
      <c r="CB148" s="720">
        <v>0</v>
      </c>
      <c r="CC148" s="720">
        <v>0</v>
      </c>
      <c r="CD148" s="720">
        <v>245176.52000000107</v>
      </c>
      <c r="CE148" s="720">
        <v>0</v>
      </c>
      <c r="CF148" s="720">
        <v>0</v>
      </c>
      <c r="CG148" s="720">
        <v>0</v>
      </c>
      <c r="CH148" s="720">
        <v>0</v>
      </c>
      <c r="CI148" s="720">
        <f t="shared" si="2"/>
        <v>245176.52000000107</v>
      </c>
      <c r="CJ148" s="720">
        <v>465882.7</v>
      </c>
      <c r="CK148" s="720">
        <v>0</v>
      </c>
      <c r="CL148" s="720">
        <v>0</v>
      </c>
      <c r="CM148" s="720">
        <v>465882.7</v>
      </c>
      <c r="CN148" s="720">
        <v>0</v>
      </c>
      <c r="CO148" s="720">
        <v>0</v>
      </c>
      <c r="CP148" s="720">
        <v>7892.93</v>
      </c>
      <c r="CQ148" s="720">
        <v>0</v>
      </c>
      <c r="CR148" s="720">
        <v>-183961.12</v>
      </c>
      <c r="CS148" s="720">
        <v>289814.51</v>
      </c>
      <c r="CT148" s="720">
        <v>0</v>
      </c>
      <c r="CU148" s="720">
        <v>0</v>
      </c>
      <c r="CV148" s="720">
        <v>0</v>
      </c>
      <c r="CW148" s="720">
        <v>0</v>
      </c>
      <c r="CX148" s="720"/>
      <c r="CY148" s="720"/>
      <c r="CZ148" s="720"/>
      <c r="DA148" s="720">
        <v>0</v>
      </c>
      <c r="DB148" s="720">
        <v>0</v>
      </c>
      <c r="DC148" s="720">
        <v>0</v>
      </c>
      <c r="DD148" s="720">
        <v>1867.12</v>
      </c>
      <c r="DE148" s="720">
        <v>0</v>
      </c>
      <c r="DF148" s="720">
        <v>0</v>
      </c>
      <c r="DG148" s="720">
        <v>-12101.22</v>
      </c>
      <c r="DH148" s="720">
        <v>-34403.9</v>
      </c>
      <c r="DI148" s="720">
        <v>0</v>
      </c>
      <c r="DJ148" s="720">
        <v>0</v>
      </c>
      <c r="DK148" s="720">
        <v>-44638</v>
      </c>
      <c r="DL148" s="720">
        <v>0</v>
      </c>
      <c r="DM148" s="720">
        <v>0</v>
      </c>
      <c r="DN148" s="720">
        <v>0</v>
      </c>
      <c r="DO148" s="720">
        <v>0</v>
      </c>
      <c r="DP148" s="720">
        <v>0</v>
      </c>
      <c r="DQ148" s="721">
        <v>9.9999999511055648E-3</v>
      </c>
      <c r="DR148" s="722">
        <v>1965300.7599999984</v>
      </c>
      <c r="DS148" s="723">
        <v>755947.26000000024</v>
      </c>
      <c r="DT148" s="722">
        <v>165991.68999999994</v>
      </c>
      <c r="DU148" s="722">
        <v>99038.179999999978</v>
      </c>
      <c r="DV148" s="722">
        <v>0</v>
      </c>
      <c r="DW148" s="722">
        <v>0</v>
      </c>
    </row>
    <row r="149" spans="1:127" s="104" customFormat="1">
      <c r="A149" s="717">
        <v>3372</v>
      </c>
      <c r="B149" s="718" t="s">
        <v>459</v>
      </c>
      <c r="C149" s="717">
        <v>3372</v>
      </c>
      <c r="D149" s="719" t="s">
        <v>6470</v>
      </c>
      <c r="E149" s="719" t="s">
        <v>341</v>
      </c>
      <c r="F149" s="719" t="s">
        <v>6</v>
      </c>
      <c r="G149" s="719" t="s">
        <v>921</v>
      </c>
      <c r="H149" s="720">
        <v>3460206.83</v>
      </c>
      <c r="I149" s="720">
        <v>0</v>
      </c>
      <c r="J149" s="720">
        <v>132931.54</v>
      </c>
      <c r="K149" s="720">
        <v>0</v>
      </c>
      <c r="L149" s="720">
        <v>396600</v>
      </c>
      <c r="M149" s="720">
        <v>4599.5</v>
      </c>
      <c r="N149" s="720">
        <v>0</v>
      </c>
      <c r="O149" s="720">
        <v>0</v>
      </c>
      <c r="P149" s="720">
        <v>8795.7100000000482</v>
      </c>
      <c r="Q149" s="720">
        <v>38269.550000000003</v>
      </c>
      <c r="R149" s="720">
        <v>0</v>
      </c>
      <c r="S149" s="720">
        <v>0</v>
      </c>
      <c r="T149" s="720">
        <v>34433.79</v>
      </c>
      <c r="U149" s="720">
        <v>390469.54</v>
      </c>
      <c r="V149" s="720">
        <v>0</v>
      </c>
      <c r="W149" s="720">
        <v>6536.25</v>
      </c>
      <c r="X149" s="720">
        <v>87358</v>
      </c>
      <c r="Y149" s="720">
        <v>4560200.71</v>
      </c>
      <c r="Z149" s="720">
        <v>2105017.6600000043</v>
      </c>
      <c r="AA149" s="720">
        <v>0</v>
      </c>
      <c r="AB149" s="720">
        <v>621972.35000000009</v>
      </c>
      <c r="AC149" s="720">
        <v>-2.0954757928848267E-9</v>
      </c>
      <c r="AD149" s="720">
        <v>363359.94</v>
      </c>
      <c r="AE149" s="720">
        <v>0</v>
      </c>
      <c r="AF149" s="720">
        <v>118439.90999999852</v>
      </c>
      <c r="AG149" s="720">
        <v>7374.5300000000043</v>
      </c>
      <c r="AH149" s="720">
        <v>23695.699999999997</v>
      </c>
      <c r="AI149" s="720">
        <v>0</v>
      </c>
      <c r="AJ149" s="720">
        <v>0</v>
      </c>
      <c r="AK149" s="720">
        <v>21265.579999999998</v>
      </c>
      <c r="AL149" s="720">
        <v>0</v>
      </c>
      <c r="AM149" s="720">
        <v>52889.04</v>
      </c>
      <c r="AN149" s="720">
        <v>6911.54</v>
      </c>
      <c r="AO149" s="720">
        <v>60845.159999999989</v>
      </c>
      <c r="AP149" s="720">
        <v>5776.96</v>
      </c>
      <c r="AQ149" s="720">
        <v>10177.709999999999</v>
      </c>
      <c r="AR149" s="720">
        <v>206255.8800000003</v>
      </c>
      <c r="AS149" s="720">
        <v>17547.75</v>
      </c>
      <c r="AT149" s="720">
        <v>0</v>
      </c>
      <c r="AU149" s="720">
        <v>27857.549999999981</v>
      </c>
      <c r="AV149" s="720">
        <v>16339.7</v>
      </c>
      <c r="AW149" s="720">
        <v>0</v>
      </c>
      <c r="AX149" s="720">
        <v>245490.35</v>
      </c>
      <c r="AY149" s="720">
        <v>214218.8</v>
      </c>
      <c r="AZ149" s="720">
        <v>51103.229999999996</v>
      </c>
      <c r="BA149" s="720">
        <v>124198.45999999999</v>
      </c>
      <c r="BB149" s="720">
        <v>0</v>
      </c>
      <c r="BC149" s="720">
        <v>0</v>
      </c>
      <c r="BD149" s="720">
        <v>0</v>
      </c>
      <c r="BE149" s="720">
        <v>4300737.8000000017</v>
      </c>
      <c r="BF149" s="720">
        <v>213584.18999999971</v>
      </c>
      <c r="BG149" s="720">
        <v>259462.90999999829</v>
      </c>
      <c r="BH149" s="720">
        <v>473047.099999998</v>
      </c>
      <c r="BI149" s="720">
        <v>0</v>
      </c>
      <c r="BJ149" s="720">
        <v>0</v>
      </c>
      <c r="BK149" s="720">
        <v>0</v>
      </c>
      <c r="BL149" s="720">
        <v>0</v>
      </c>
      <c r="BM149" s="720">
        <v>0</v>
      </c>
      <c r="BN149" s="720">
        <v>0</v>
      </c>
      <c r="BO149" s="720">
        <v>0</v>
      </c>
      <c r="BP149" s="720">
        <v>0</v>
      </c>
      <c r="BQ149" s="720">
        <v>0</v>
      </c>
      <c r="BR149" s="720">
        <v>0</v>
      </c>
      <c r="BS149" s="720">
        <v>0</v>
      </c>
      <c r="BT149" s="720">
        <v>0</v>
      </c>
      <c r="BU149" s="720">
        <v>0</v>
      </c>
      <c r="BV149" s="720">
        <v>0</v>
      </c>
      <c r="BW149" s="720">
        <v>0</v>
      </c>
      <c r="BX149" s="720">
        <v>0</v>
      </c>
      <c r="BY149" s="720">
        <v>0</v>
      </c>
      <c r="BZ149" s="720">
        <v>0</v>
      </c>
      <c r="CA149" s="720">
        <v>0</v>
      </c>
      <c r="CB149" s="720">
        <v>0</v>
      </c>
      <c r="CC149" s="720">
        <v>0</v>
      </c>
      <c r="CD149" s="720">
        <v>473047.099999998</v>
      </c>
      <c r="CE149" s="720">
        <v>0</v>
      </c>
      <c r="CF149" s="720">
        <v>0</v>
      </c>
      <c r="CG149" s="720">
        <v>0</v>
      </c>
      <c r="CH149" s="720">
        <v>0</v>
      </c>
      <c r="CI149" s="720">
        <f t="shared" si="2"/>
        <v>473047.099999998</v>
      </c>
      <c r="CJ149" s="720">
        <v>835373.22</v>
      </c>
      <c r="CK149" s="720">
        <v>7677.96</v>
      </c>
      <c r="CL149" s="720">
        <v>0</v>
      </c>
      <c r="CM149" s="720">
        <v>827695.26</v>
      </c>
      <c r="CN149" s="720">
        <v>0</v>
      </c>
      <c r="CO149" s="720">
        <v>0</v>
      </c>
      <c r="CP149" s="720">
        <v>5003.62</v>
      </c>
      <c r="CQ149" s="720">
        <v>0</v>
      </c>
      <c r="CR149" s="720">
        <v>-264663.73</v>
      </c>
      <c r="CS149" s="720">
        <v>568035.15</v>
      </c>
      <c r="CT149" s="720">
        <v>0</v>
      </c>
      <c r="CU149" s="720">
        <v>0</v>
      </c>
      <c r="CV149" s="720">
        <v>0</v>
      </c>
      <c r="CW149" s="720">
        <v>0</v>
      </c>
      <c r="CX149" s="720"/>
      <c r="CY149" s="720"/>
      <c r="CZ149" s="720"/>
      <c r="DA149" s="720">
        <v>0</v>
      </c>
      <c r="DB149" s="720">
        <v>0</v>
      </c>
      <c r="DC149" s="720">
        <v>0</v>
      </c>
      <c r="DD149" s="720">
        <v>8253.94</v>
      </c>
      <c r="DE149" s="720">
        <v>0</v>
      </c>
      <c r="DF149" s="720">
        <v>0</v>
      </c>
      <c r="DG149" s="720">
        <v>-41181</v>
      </c>
      <c r="DH149" s="720">
        <v>-62060.73</v>
      </c>
      <c r="DI149" s="720">
        <v>0</v>
      </c>
      <c r="DJ149" s="720">
        <v>0</v>
      </c>
      <c r="DK149" s="720">
        <v>-94987.790000000008</v>
      </c>
      <c r="DL149" s="720">
        <v>0</v>
      </c>
      <c r="DM149" s="720">
        <v>0</v>
      </c>
      <c r="DN149" s="720">
        <v>0</v>
      </c>
      <c r="DO149" s="720">
        <v>0</v>
      </c>
      <c r="DP149" s="720">
        <v>0</v>
      </c>
      <c r="DQ149" s="721">
        <v>-0.26000000012572855</v>
      </c>
      <c r="DR149" s="722">
        <v>3216164.3900000011</v>
      </c>
      <c r="DS149" s="723">
        <v>1084573.4100000006</v>
      </c>
      <c r="DT149" s="722">
        <v>214218.8</v>
      </c>
      <c r="DU149" s="722">
        <v>81499.050000000047</v>
      </c>
      <c r="DV149" s="722">
        <v>390469.54</v>
      </c>
      <c r="DW149" s="722">
        <v>0</v>
      </c>
    </row>
    <row r="150" spans="1:127" s="104" customFormat="1">
      <c r="A150" s="717">
        <v>3375</v>
      </c>
      <c r="B150" s="718" t="s">
        <v>426</v>
      </c>
      <c r="C150" s="717">
        <v>3375</v>
      </c>
      <c r="D150" s="719" t="s">
        <v>6470</v>
      </c>
      <c r="E150" s="719" t="s">
        <v>341</v>
      </c>
      <c r="F150" s="719" t="s">
        <v>6</v>
      </c>
      <c r="G150" s="719" t="s">
        <v>921</v>
      </c>
      <c r="H150" s="720">
        <v>2547469.7000000002</v>
      </c>
      <c r="I150" s="720">
        <v>0</v>
      </c>
      <c r="J150" s="720">
        <v>0</v>
      </c>
      <c r="K150" s="720">
        <v>0</v>
      </c>
      <c r="L150" s="720">
        <v>0</v>
      </c>
      <c r="M150" s="720">
        <v>0</v>
      </c>
      <c r="N150" s="720">
        <v>23689.59</v>
      </c>
      <c r="O150" s="720">
        <v>0</v>
      </c>
      <c r="P150" s="720">
        <v>123205</v>
      </c>
      <c r="Q150" s="720">
        <v>137023.19</v>
      </c>
      <c r="R150" s="720">
        <v>0</v>
      </c>
      <c r="S150" s="720">
        <v>0</v>
      </c>
      <c r="T150" s="720">
        <v>19596.64</v>
      </c>
      <c r="U150" s="720">
        <v>0</v>
      </c>
      <c r="V150" s="720">
        <v>0</v>
      </c>
      <c r="W150" s="720">
        <v>0</v>
      </c>
      <c r="X150" s="720">
        <v>0</v>
      </c>
      <c r="Y150" s="720">
        <v>2850984.12</v>
      </c>
      <c r="Z150" s="720">
        <v>1419557.81</v>
      </c>
      <c r="AA150" s="720">
        <v>0</v>
      </c>
      <c r="AB150" s="720">
        <v>427281.42</v>
      </c>
      <c r="AC150" s="720">
        <v>82179.520000000004</v>
      </c>
      <c r="AD150" s="720">
        <v>98503.33</v>
      </c>
      <c r="AE150" s="720">
        <v>0</v>
      </c>
      <c r="AF150" s="720">
        <v>67669.94</v>
      </c>
      <c r="AG150" s="720">
        <v>611</v>
      </c>
      <c r="AH150" s="720">
        <v>1550</v>
      </c>
      <c r="AI150" s="720">
        <v>2202</v>
      </c>
      <c r="AJ150" s="720">
        <v>0</v>
      </c>
      <c r="AK150" s="720">
        <v>48238.39</v>
      </c>
      <c r="AL150" s="720">
        <v>24891.35</v>
      </c>
      <c r="AM150" s="720">
        <v>1715.53</v>
      </c>
      <c r="AN150" s="720">
        <v>5487.07</v>
      </c>
      <c r="AO150" s="720">
        <v>35190.910000000003</v>
      </c>
      <c r="AP150" s="720">
        <v>3789.47</v>
      </c>
      <c r="AQ150" s="720">
        <v>13338.05</v>
      </c>
      <c r="AR150" s="720">
        <v>100376.5</v>
      </c>
      <c r="AS150" s="720">
        <v>0</v>
      </c>
      <c r="AT150" s="720">
        <v>0</v>
      </c>
      <c r="AU150" s="720">
        <v>45240.189999999995</v>
      </c>
      <c r="AV150" s="720">
        <v>15576.35</v>
      </c>
      <c r="AW150" s="720">
        <v>0</v>
      </c>
      <c r="AX150" s="720">
        <v>213384.93</v>
      </c>
      <c r="AY150" s="720">
        <v>59447.73</v>
      </c>
      <c r="AZ150" s="720">
        <v>13039.12</v>
      </c>
      <c r="BA150" s="720">
        <v>108669.33</v>
      </c>
      <c r="BB150" s="720">
        <v>0</v>
      </c>
      <c r="BC150" s="720">
        <v>0</v>
      </c>
      <c r="BD150" s="720">
        <v>0</v>
      </c>
      <c r="BE150" s="720">
        <v>2787939.9400000004</v>
      </c>
      <c r="BF150" s="720">
        <v>336398.80000000016</v>
      </c>
      <c r="BG150" s="720">
        <v>63044.179999999702</v>
      </c>
      <c r="BH150" s="720">
        <v>399442.97999999986</v>
      </c>
      <c r="BI150" s="720">
        <v>0</v>
      </c>
      <c r="BJ150" s="720">
        <v>0</v>
      </c>
      <c r="BK150" s="720">
        <v>0</v>
      </c>
      <c r="BL150" s="720">
        <v>0</v>
      </c>
      <c r="BM150" s="720">
        <v>0</v>
      </c>
      <c r="BN150" s="720">
        <v>0</v>
      </c>
      <c r="BO150" s="720">
        <v>0</v>
      </c>
      <c r="BP150" s="720">
        <v>0</v>
      </c>
      <c r="BQ150" s="720">
        <v>0</v>
      </c>
      <c r="BR150" s="720">
        <v>0</v>
      </c>
      <c r="BS150" s="720">
        <v>0</v>
      </c>
      <c r="BT150" s="720">
        <v>0</v>
      </c>
      <c r="BU150" s="720">
        <v>0</v>
      </c>
      <c r="BV150" s="720">
        <v>0</v>
      </c>
      <c r="BW150" s="720">
        <v>0</v>
      </c>
      <c r="BX150" s="720">
        <v>0</v>
      </c>
      <c r="BY150" s="720">
        <v>0</v>
      </c>
      <c r="BZ150" s="720">
        <v>0</v>
      </c>
      <c r="CA150" s="720">
        <v>0</v>
      </c>
      <c r="CB150" s="720">
        <v>0</v>
      </c>
      <c r="CC150" s="720">
        <v>0</v>
      </c>
      <c r="CD150" s="720">
        <v>399442.97999999986</v>
      </c>
      <c r="CE150" s="720">
        <v>0</v>
      </c>
      <c r="CF150" s="720">
        <v>0</v>
      </c>
      <c r="CG150" s="720">
        <v>0</v>
      </c>
      <c r="CH150" s="720">
        <v>0</v>
      </c>
      <c r="CI150" s="720">
        <v>399442.97999999986</v>
      </c>
      <c r="CJ150" s="720">
        <v>722546.86</v>
      </c>
      <c r="CK150" s="720">
        <v>375926.61</v>
      </c>
      <c r="CL150" s="720">
        <v>0</v>
      </c>
      <c r="CM150" s="720">
        <v>346620.25</v>
      </c>
      <c r="CN150" s="720">
        <v>0</v>
      </c>
      <c r="CO150" s="720">
        <v>0</v>
      </c>
      <c r="CP150" s="720">
        <v>7758.25</v>
      </c>
      <c r="CQ150" s="720">
        <v>0</v>
      </c>
      <c r="CR150" s="720">
        <v>0</v>
      </c>
      <c r="CS150" s="720">
        <v>354378.5</v>
      </c>
      <c r="CT150" s="720">
        <v>0</v>
      </c>
      <c r="CU150" s="720">
        <v>0</v>
      </c>
      <c r="CV150" s="720">
        <v>0</v>
      </c>
      <c r="CW150" s="720">
        <v>0</v>
      </c>
      <c r="CX150" s="720"/>
      <c r="CY150" s="720"/>
      <c r="CZ150" s="720"/>
      <c r="DA150" s="720">
        <v>0</v>
      </c>
      <c r="DB150" s="720">
        <v>0</v>
      </c>
      <c r="DC150" s="720">
        <v>0</v>
      </c>
      <c r="DD150" s="720">
        <v>116774.75999999998</v>
      </c>
      <c r="DE150" s="720">
        <v>0</v>
      </c>
      <c r="DF150" s="720">
        <v>0</v>
      </c>
      <c r="DG150" s="720">
        <v>-28018.83</v>
      </c>
      <c r="DH150" s="720">
        <v>-43691.58</v>
      </c>
      <c r="DI150" s="720">
        <v>0</v>
      </c>
      <c r="DJ150" s="720">
        <v>0</v>
      </c>
      <c r="DK150" s="720">
        <v>45064.349999999977</v>
      </c>
      <c r="DL150" s="720">
        <v>0</v>
      </c>
      <c r="DM150" s="720">
        <v>0</v>
      </c>
      <c r="DN150" s="720">
        <v>0</v>
      </c>
      <c r="DO150" s="720">
        <v>0</v>
      </c>
      <c r="DP150" s="720">
        <v>0</v>
      </c>
      <c r="DQ150" s="721">
        <v>0.13000000000465661</v>
      </c>
      <c r="DR150" s="722">
        <v>2095803.02</v>
      </c>
      <c r="DS150" s="723">
        <v>692136.92000000039</v>
      </c>
      <c r="DT150" s="722">
        <v>59447.73</v>
      </c>
      <c r="DU150" s="722">
        <v>279824.83</v>
      </c>
      <c r="DV150" s="722">
        <v>0</v>
      </c>
      <c r="DW150" s="722">
        <v>0</v>
      </c>
    </row>
    <row r="151" spans="1:127" s="104" customFormat="1">
      <c r="A151" s="717">
        <v>3331</v>
      </c>
      <c r="B151" s="718" t="s">
        <v>545</v>
      </c>
      <c r="C151" s="717">
        <v>3331</v>
      </c>
      <c r="D151" s="719" t="s">
        <v>6470</v>
      </c>
      <c r="E151" s="719" t="s">
        <v>341</v>
      </c>
      <c r="F151" s="719" t="s">
        <v>6</v>
      </c>
      <c r="G151" s="719" t="s">
        <v>921</v>
      </c>
      <c r="H151" s="720">
        <v>1434504.64</v>
      </c>
      <c r="I151" s="720">
        <v>0</v>
      </c>
      <c r="J151" s="720">
        <v>29199.38</v>
      </c>
      <c r="K151" s="720">
        <v>0</v>
      </c>
      <c r="L151" s="720">
        <v>111000</v>
      </c>
      <c r="M151" s="720">
        <v>4656.93</v>
      </c>
      <c r="N151" s="720">
        <v>0</v>
      </c>
      <c r="O151" s="720">
        <v>0</v>
      </c>
      <c r="P151" s="720">
        <v>28836.770000000008</v>
      </c>
      <c r="Q151" s="720">
        <v>18709.64</v>
      </c>
      <c r="R151" s="720">
        <v>0</v>
      </c>
      <c r="S151" s="720">
        <v>0</v>
      </c>
      <c r="T151" s="720">
        <v>7413.74</v>
      </c>
      <c r="U151" s="720">
        <v>0</v>
      </c>
      <c r="V151" s="720">
        <v>0</v>
      </c>
      <c r="W151" s="720">
        <v>3118.71</v>
      </c>
      <c r="X151" s="720">
        <v>45601</v>
      </c>
      <c r="Y151" s="720">
        <v>1683040.8099999996</v>
      </c>
      <c r="Z151" s="720">
        <v>782916.99999999988</v>
      </c>
      <c r="AA151" s="720">
        <v>0</v>
      </c>
      <c r="AB151" s="720">
        <v>251027.48</v>
      </c>
      <c r="AC151" s="720">
        <v>53207.380000000237</v>
      </c>
      <c r="AD151" s="720">
        <v>92377.29</v>
      </c>
      <c r="AE151" s="720">
        <v>0</v>
      </c>
      <c r="AF151" s="720">
        <v>55904.049999999974</v>
      </c>
      <c r="AG151" s="720">
        <v>-568.2599999999984</v>
      </c>
      <c r="AH151" s="720">
        <v>12495.349999999999</v>
      </c>
      <c r="AI151" s="720">
        <v>0</v>
      </c>
      <c r="AJ151" s="720">
        <v>0</v>
      </c>
      <c r="AK151" s="720">
        <v>19167.84</v>
      </c>
      <c r="AL151" s="720">
        <v>293.70999999999998</v>
      </c>
      <c r="AM151" s="720">
        <v>956.44</v>
      </c>
      <c r="AN151" s="720">
        <v>2988.67</v>
      </c>
      <c r="AO151" s="720">
        <v>22665.47</v>
      </c>
      <c r="AP151" s="720">
        <v>8213.56</v>
      </c>
      <c r="AQ151" s="720">
        <v>4745.38</v>
      </c>
      <c r="AR151" s="720">
        <v>57233.580000000016</v>
      </c>
      <c r="AS151" s="720">
        <v>0</v>
      </c>
      <c r="AT151" s="720">
        <v>0</v>
      </c>
      <c r="AU151" s="720">
        <v>8735.08</v>
      </c>
      <c r="AV151" s="720">
        <v>0</v>
      </c>
      <c r="AW151" s="720">
        <v>6095</v>
      </c>
      <c r="AX151" s="720">
        <v>118593.44</v>
      </c>
      <c r="AY151" s="720">
        <v>11609.67</v>
      </c>
      <c r="AZ151" s="720">
        <v>11178.62</v>
      </c>
      <c r="BA151" s="720">
        <v>109848.48</v>
      </c>
      <c r="BB151" s="720">
        <v>0</v>
      </c>
      <c r="BC151" s="720">
        <v>0</v>
      </c>
      <c r="BD151" s="720">
        <v>0</v>
      </c>
      <c r="BE151" s="720">
        <v>1629685.2300000002</v>
      </c>
      <c r="BF151" s="720">
        <v>25482.689999999944</v>
      </c>
      <c r="BG151" s="720">
        <v>53355.579999999376</v>
      </c>
      <c r="BH151" s="720">
        <v>78838.26999999932</v>
      </c>
      <c r="BI151" s="720">
        <v>0</v>
      </c>
      <c r="BJ151" s="720">
        <v>0</v>
      </c>
      <c r="BK151" s="720">
        <v>0</v>
      </c>
      <c r="BL151" s="720">
        <v>0</v>
      </c>
      <c r="BM151" s="720">
        <v>0</v>
      </c>
      <c r="BN151" s="720">
        <v>0</v>
      </c>
      <c r="BO151" s="720">
        <v>0</v>
      </c>
      <c r="BP151" s="720">
        <v>0</v>
      </c>
      <c r="BQ151" s="720">
        <v>0</v>
      </c>
      <c r="BR151" s="720">
        <v>0</v>
      </c>
      <c r="BS151" s="720">
        <v>0</v>
      </c>
      <c r="BT151" s="720">
        <v>0</v>
      </c>
      <c r="BU151" s="720">
        <v>0</v>
      </c>
      <c r="BV151" s="720">
        <v>0</v>
      </c>
      <c r="BW151" s="720">
        <v>0</v>
      </c>
      <c r="BX151" s="720">
        <v>0</v>
      </c>
      <c r="BY151" s="720">
        <v>0</v>
      </c>
      <c r="BZ151" s="720">
        <v>0</v>
      </c>
      <c r="CA151" s="720">
        <v>0</v>
      </c>
      <c r="CB151" s="720">
        <v>0</v>
      </c>
      <c r="CC151" s="720">
        <v>0</v>
      </c>
      <c r="CD151" s="720">
        <v>78838.26999999932</v>
      </c>
      <c r="CE151" s="720">
        <v>0</v>
      </c>
      <c r="CF151" s="720">
        <v>0</v>
      </c>
      <c r="CG151" s="720">
        <v>0</v>
      </c>
      <c r="CH151" s="720">
        <v>0</v>
      </c>
      <c r="CI151" s="720">
        <f t="shared" si="2"/>
        <v>78838.26999999932</v>
      </c>
      <c r="CJ151" s="720">
        <v>132957.19</v>
      </c>
      <c r="CK151" s="720">
        <v>0</v>
      </c>
      <c r="CL151" s="720">
        <v>0</v>
      </c>
      <c r="CM151" s="720">
        <v>132957.19</v>
      </c>
      <c r="CN151" s="720">
        <v>0</v>
      </c>
      <c r="CO151" s="720">
        <v>0</v>
      </c>
      <c r="CP151" s="720">
        <v>2805.81</v>
      </c>
      <c r="CQ151" s="720">
        <v>1007.67</v>
      </c>
      <c r="CR151" s="720">
        <v>-27336.070000000007</v>
      </c>
      <c r="CS151" s="720">
        <v>109434.6</v>
      </c>
      <c r="CT151" s="720">
        <v>0</v>
      </c>
      <c r="CU151" s="720">
        <v>0</v>
      </c>
      <c r="CV151" s="720">
        <v>0</v>
      </c>
      <c r="CW151" s="720">
        <v>0</v>
      </c>
      <c r="CX151" s="720"/>
      <c r="CY151" s="720"/>
      <c r="CZ151" s="720"/>
      <c r="DA151" s="720">
        <v>0</v>
      </c>
      <c r="DB151" s="720">
        <v>0</v>
      </c>
      <c r="DC151" s="720">
        <v>0</v>
      </c>
      <c r="DD151" s="720">
        <v>1095.6600000000001</v>
      </c>
      <c r="DE151" s="720">
        <v>0</v>
      </c>
      <c r="DF151" s="720">
        <v>0</v>
      </c>
      <c r="DG151" s="720">
        <v>0</v>
      </c>
      <c r="DH151" s="720">
        <v>-31691.99</v>
      </c>
      <c r="DI151" s="720">
        <v>0</v>
      </c>
      <c r="DJ151" s="720">
        <v>0</v>
      </c>
      <c r="DK151" s="720">
        <v>-30596.33</v>
      </c>
      <c r="DL151" s="720">
        <v>0</v>
      </c>
      <c r="DM151" s="720">
        <v>0</v>
      </c>
      <c r="DN151" s="720">
        <v>0</v>
      </c>
      <c r="DO151" s="720">
        <v>0</v>
      </c>
      <c r="DP151" s="720">
        <v>0</v>
      </c>
      <c r="DQ151" s="721">
        <v>0</v>
      </c>
      <c r="DR151" s="722">
        <v>1234864.9400000002</v>
      </c>
      <c r="DS151" s="723">
        <v>394820.29000000004</v>
      </c>
      <c r="DT151" s="722">
        <v>11609.67</v>
      </c>
      <c r="DU151" s="722">
        <v>54960.15</v>
      </c>
      <c r="DV151" s="722">
        <v>0</v>
      </c>
      <c r="DW151" s="722">
        <v>0</v>
      </c>
    </row>
    <row r="152" spans="1:127" s="104" customFormat="1">
      <c r="A152" s="717">
        <v>3406</v>
      </c>
      <c r="B152" s="718" t="s">
        <v>546</v>
      </c>
      <c r="C152" s="717">
        <v>3406</v>
      </c>
      <c r="D152" s="719" t="s">
        <v>6470</v>
      </c>
      <c r="E152" s="719" t="s">
        <v>341</v>
      </c>
      <c r="F152" s="719" t="s">
        <v>6</v>
      </c>
      <c r="G152" s="719" t="s">
        <v>923</v>
      </c>
      <c r="H152" s="720">
        <v>1725004.35</v>
      </c>
      <c r="I152" s="720">
        <v>0</v>
      </c>
      <c r="J152" s="720">
        <v>47357.2</v>
      </c>
      <c r="K152" s="720">
        <v>0</v>
      </c>
      <c r="L152" s="720">
        <v>232190</v>
      </c>
      <c r="M152" s="720">
        <v>2400</v>
      </c>
      <c r="N152" s="720">
        <v>0</v>
      </c>
      <c r="O152" s="720">
        <v>0</v>
      </c>
      <c r="P152" s="720">
        <v>23080.35</v>
      </c>
      <c r="Q152" s="720">
        <v>26477.1</v>
      </c>
      <c r="R152" s="720">
        <v>0</v>
      </c>
      <c r="S152" s="720">
        <v>0</v>
      </c>
      <c r="T152" s="720">
        <v>12896.050000000003</v>
      </c>
      <c r="U152" s="720">
        <v>0</v>
      </c>
      <c r="V152" s="720">
        <v>0</v>
      </c>
      <c r="W152" s="720">
        <v>4302.71</v>
      </c>
      <c r="X152" s="720">
        <v>30076</v>
      </c>
      <c r="Y152" s="720">
        <v>2103783.7600000002</v>
      </c>
      <c r="Z152" s="720">
        <v>1008405.2699999978</v>
      </c>
      <c r="AA152" s="720">
        <v>35128.17</v>
      </c>
      <c r="AB152" s="720">
        <v>262402</v>
      </c>
      <c r="AC152" s="720">
        <v>0</v>
      </c>
      <c r="AD152" s="720">
        <v>207689.38</v>
      </c>
      <c r="AE152" s="720">
        <v>0</v>
      </c>
      <c r="AF152" s="720">
        <v>29774.22</v>
      </c>
      <c r="AG152" s="720">
        <v>0</v>
      </c>
      <c r="AH152" s="720">
        <v>6468.2999999999993</v>
      </c>
      <c r="AI152" s="720">
        <v>0</v>
      </c>
      <c r="AJ152" s="720">
        <v>0</v>
      </c>
      <c r="AK152" s="720">
        <v>34020.460000000006</v>
      </c>
      <c r="AL152" s="720">
        <v>4894.369999999999</v>
      </c>
      <c r="AM152" s="720">
        <v>31343.81</v>
      </c>
      <c r="AN152" s="720">
        <v>7210.7899999999981</v>
      </c>
      <c r="AO152" s="720">
        <v>3719.5600000000036</v>
      </c>
      <c r="AP152" s="720">
        <v>3842.48</v>
      </c>
      <c r="AQ152" s="720">
        <v>5647.02</v>
      </c>
      <c r="AR152" s="720">
        <v>59131.830000000016</v>
      </c>
      <c r="AS152" s="720">
        <v>0</v>
      </c>
      <c r="AT152" s="720">
        <v>0</v>
      </c>
      <c r="AU152" s="720">
        <v>17217.020000000004</v>
      </c>
      <c r="AV152" s="720">
        <v>0</v>
      </c>
      <c r="AW152" s="720">
        <v>4628.3999999999996</v>
      </c>
      <c r="AX152" s="720">
        <v>100649.11</v>
      </c>
      <c r="AY152" s="720">
        <v>25401.95</v>
      </c>
      <c r="AZ152" s="720">
        <v>6016.8</v>
      </c>
      <c r="BA152" s="720">
        <v>127249.09999999998</v>
      </c>
      <c r="BB152" s="720">
        <v>0</v>
      </c>
      <c r="BC152" s="720">
        <v>0</v>
      </c>
      <c r="BD152" s="720">
        <v>0</v>
      </c>
      <c r="BE152" s="720">
        <v>1980840.0399999982</v>
      </c>
      <c r="BF152" s="720">
        <v>147532.44999999995</v>
      </c>
      <c r="BG152" s="720">
        <v>122943.72000000207</v>
      </c>
      <c r="BH152" s="720">
        <v>270476.17000000202</v>
      </c>
      <c r="BI152" s="720">
        <v>0</v>
      </c>
      <c r="BJ152" s="720">
        <v>0</v>
      </c>
      <c r="BK152" s="720">
        <v>0</v>
      </c>
      <c r="BL152" s="720">
        <v>0</v>
      </c>
      <c r="BM152" s="720">
        <v>0</v>
      </c>
      <c r="BN152" s="720">
        <v>0</v>
      </c>
      <c r="BO152" s="720">
        <v>0</v>
      </c>
      <c r="BP152" s="720">
        <v>0</v>
      </c>
      <c r="BQ152" s="720">
        <v>0</v>
      </c>
      <c r="BR152" s="720">
        <v>0</v>
      </c>
      <c r="BS152" s="720">
        <v>0</v>
      </c>
      <c r="BT152" s="720">
        <v>0</v>
      </c>
      <c r="BU152" s="720">
        <v>0</v>
      </c>
      <c r="BV152" s="720">
        <v>0</v>
      </c>
      <c r="BW152" s="720">
        <v>0</v>
      </c>
      <c r="BX152" s="720">
        <v>0</v>
      </c>
      <c r="BY152" s="720">
        <v>0</v>
      </c>
      <c r="BZ152" s="720">
        <v>0</v>
      </c>
      <c r="CA152" s="720">
        <v>0</v>
      </c>
      <c r="CB152" s="720">
        <v>0</v>
      </c>
      <c r="CC152" s="720">
        <v>0</v>
      </c>
      <c r="CD152" s="720">
        <v>270476.17000000202</v>
      </c>
      <c r="CE152" s="720">
        <v>0</v>
      </c>
      <c r="CF152" s="720">
        <v>0</v>
      </c>
      <c r="CG152" s="720">
        <v>0</v>
      </c>
      <c r="CH152" s="720">
        <v>0</v>
      </c>
      <c r="CI152" s="720">
        <f t="shared" si="2"/>
        <v>270476.17000000202</v>
      </c>
      <c r="CJ152" s="720">
        <v>0</v>
      </c>
      <c r="CK152" s="720">
        <v>0</v>
      </c>
      <c r="CL152" s="720">
        <v>0</v>
      </c>
      <c r="CM152" s="720">
        <v>0</v>
      </c>
      <c r="CN152" s="720">
        <v>0</v>
      </c>
      <c r="CO152" s="720">
        <v>0</v>
      </c>
      <c r="CP152" s="720">
        <v>0</v>
      </c>
      <c r="CQ152" s="720">
        <v>0</v>
      </c>
      <c r="CR152" s="720">
        <v>0</v>
      </c>
      <c r="CS152" s="720">
        <v>0</v>
      </c>
      <c r="CT152" s="720">
        <v>0</v>
      </c>
      <c r="CU152" s="720">
        <v>0</v>
      </c>
      <c r="CV152" s="720">
        <v>0</v>
      </c>
      <c r="CW152" s="720">
        <v>0</v>
      </c>
      <c r="CX152" s="720"/>
      <c r="CY152" s="720"/>
      <c r="CZ152" s="720"/>
      <c r="DA152" s="720">
        <v>290611.73000000214</v>
      </c>
      <c r="DB152" s="720">
        <v>290611.73000000214</v>
      </c>
      <c r="DC152" s="720">
        <v>0</v>
      </c>
      <c r="DD152" s="720">
        <v>5980.56</v>
      </c>
      <c r="DE152" s="720">
        <v>0</v>
      </c>
      <c r="DF152" s="720">
        <v>0</v>
      </c>
      <c r="DG152" s="720">
        <v>0</v>
      </c>
      <c r="DH152" s="720">
        <v>-26116.12</v>
      </c>
      <c r="DI152" s="720">
        <v>0</v>
      </c>
      <c r="DJ152" s="720">
        <v>0</v>
      </c>
      <c r="DK152" s="720">
        <v>-20135.559999999998</v>
      </c>
      <c r="DL152" s="720">
        <v>0</v>
      </c>
      <c r="DM152" s="720">
        <v>0</v>
      </c>
      <c r="DN152" s="720">
        <v>0</v>
      </c>
      <c r="DO152" s="720">
        <v>0</v>
      </c>
      <c r="DP152" s="720">
        <v>0</v>
      </c>
      <c r="DQ152" s="721">
        <v>-2.1536834537982941E-9</v>
      </c>
      <c r="DR152" s="722">
        <v>1543399.0399999979</v>
      </c>
      <c r="DS152" s="723">
        <v>437441.00000000023</v>
      </c>
      <c r="DT152" s="722">
        <v>25401.95</v>
      </c>
      <c r="DU152" s="722">
        <v>62453.5</v>
      </c>
      <c r="DV152" s="722">
        <v>0</v>
      </c>
      <c r="DW152" s="722">
        <v>0</v>
      </c>
    </row>
    <row r="153" spans="1:127" s="104" customFormat="1">
      <c r="A153" s="717">
        <v>3386</v>
      </c>
      <c r="B153" s="718" t="s">
        <v>547</v>
      </c>
      <c r="C153" s="717">
        <v>3386</v>
      </c>
      <c r="D153" s="719" t="s">
        <v>6470</v>
      </c>
      <c r="E153" s="719" t="s">
        <v>341</v>
      </c>
      <c r="F153" s="719" t="s">
        <v>6</v>
      </c>
      <c r="G153" s="719" t="s">
        <v>921</v>
      </c>
      <c r="H153" s="720">
        <v>1491688.89</v>
      </c>
      <c r="I153" s="720">
        <v>0</v>
      </c>
      <c r="J153" s="720">
        <v>100097.35</v>
      </c>
      <c r="K153" s="720">
        <v>0</v>
      </c>
      <c r="L153" s="720">
        <v>157100</v>
      </c>
      <c r="M153" s="720">
        <v>971.29</v>
      </c>
      <c r="N153" s="720">
        <v>0</v>
      </c>
      <c r="O153" s="720">
        <v>0</v>
      </c>
      <c r="P153" s="720">
        <v>20674.8</v>
      </c>
      <c r="Q153" s="720">
        <v>0</v>
      </c>
      <c r="R153" s="720">
        <v>0</v>
      </c>
      <c r="S153" s="720">
        <v>0</v>
      </c>
      <c r="T153" s="720">
        <v>5355.8499999999985</v>
      </c>
      <c r="U153" s="720">
        <v>0</v>
      </c>
      <c r="V153" s="720">
        <v>0</v>
      </c>
      <c r="W153" s="720">
        <v>7981.67</v>
      </c>
      <c r="X153" s="720">
        <v>31863</v>
      </c>
      <c r="Y153" s="720">
        <v>1815732.85</v>
      </c>
      <c r="Z153" s="720">
        <v>845037.24000000092</v>
      </c>
      <c r="AA153" s="720">
        <v>0</v>
      </c>
      <c r="AB153" s="720">
        <v>411382.01</v>
      </c>
      <c r="AC153" s="720">
        <v>63408.050000000425</v>
      </c>
      <c r="AD153" s="720">
        <v>18847.760000000002</v>
      </c>
      <c r="AE153" s="720">
        <v>0</v>
      </c>
      <c r="AF153" s="720">
        <v>54126.619999999879</v>
      </c>
      <c r="AG153" s="720">
        <v>1432.4399999999696</v>
      </c>
      <c r="AH153" s="720">
        <v>4680</v>
      </c>
      <c r="AI153" s="720">
        <v>0</v>
      </c>
      <c r="AJ153" s="720">
        <v>0</v>
      </c>
      <c r="AK153" s="720">
        <v>37635.640000000007</v>
      </c>
      <c r="AL153" s="720">
        <v>0</v>
      </c>
      <c r="AM153" s="720">
        <v>4221.6400000000003</v>
      </c>
      <c r="AN153" s="720">
        <v>2814.7</v>
      </c>
      <c r="AO153" s="720">
        <v>33218.04</v>
      </c>
      <c r="AP153" s="720">
        <v>0</v>
      </c>
      <c r="AQ153" s="720">
        <v>5278.4400000000005</v>
      </c>
      <c r="AR153" s="720">
        <v>46104.999999999993</v>
      </c>
      <c r="AS153" s="720">
        <v>0</v>
      </c>
      <c r="AT153" s="720">
        <v>0</v>
      </c>
      <c r="AU153" s="720">
        <v>63193.17</v>
      </c>
      <c r="AV153" s="720">
        <v>9500.7099999999991</v>
      </c>
      <c r="AW153" s="720">
        <v>3220</v>
      </c>
      <c r="AX153" s="720">
        <v>88096.549999999988</v>
      </c>
      <c r="AY153" s="720">
        <v>11816.319999999998</v>
      </c>
      <c r="AZ153" s="720">
        <v>1728.48</v>
      </c>
      <c r="BA153" s="720">
        <v>159327.47</v>
      </c>
      <c r="BB153" s="720">
        <v>0</v>
      </c>
      <c r="BC153" s="720">
        <v>0</v>
      </c>
      <c r="BD153" s="720">
        <v>0</v>
      </c>
      <c r="BE153" s="720">
        <v>1865070.280000001</v>
      </c>
      <c r="BF153" s="720">
        <v>258292.92999999979</v>
      </c>
      <c r="BG153" s="720">
        <v>-49337.430000000866</v>
      </c>
      <c r="BH153" s="720">
        <v>208955.49999999892</v>
      </c>
      <c r="BI153" s="720">
        <v>0</v>
      </c>
      <c r="BJ153" s="720">
        <v>0</v>
      </c>
      <c r="BK153" s="720">
        <v>0</v>
      </c>
      <c r="BL153" s="720">
        <v>0</v>
      </c>
      <c r="BM153" s="720">
        <v>0</v>
      </c>
      <c r="BN153" s="720">
        <v>0</v>
      </c>
      <c r="BO153" s="720">
        <v>0</v>
      </c>
      <c r="BP153" s="720">
        <v>0</v>
      </c>
      <c r="BQ153" s="720">
        <v>0</v>
      </c>
      <c r="BR153" s="720">
        <v>0</v>
      </c>
      <c r="BS153" s="720">
        <v>0</v>
      </c>
      <c r="BT153" s="720">
        <v>0</v>
      </c>
      <c r="BU153" s="720">
        <v>0</v>
      </c>
      <c r="BV153" s="720">
        <v>0</v>
      </c>
      <c r="BW153" s="720">
        <v>0</v>
      </c>
      <c r="BX153" s="720">
        <v>0</v>
      </c>
      <c r="BY153" s="720">
        <v>0</v>
      </c>
      <c r="BZ153" s="720">
        <v>0</v>
      </c>
      <c r="CA153" s="720">
        <v>0</v>
      </c>
      <c r="CB153" s="720">
        <v>0</v>
      </c>
      <c r="CC153" s="720">
        <v>0</v>
      </c>
      <c r="CD153" s="720">
        <v>208955.49999999892</v>
      </c>
      <c r="CE153" s="720">
        <v>0</v>
      </c>
      <c r="CF153" s="720">
        <v>0</v>
      </c>
      <c r="CG153" s="720">
        <v>0</v>
      </c>
      <c r="CH153" s="720">
        <v>0</v>
      </c>
      <c r="CI153" s="720">
        <f t="shared" si="2"/>
        <v>208955.49999999892</v>
      </c>
      <c r="CJ153" s="720">
        <v>119873.93</v>
      </c>
      <c r="CK153" s="720">
        <v>0</v>
      </c>
      <c r="CL153" s="720">
        <v>0</v>
      </c>
      <c r="CM153" s="720">
        <v>119873.93</v>
      </c>
      <c r="CN153" s="720">
        <v>0</v>
      </c>
      <c r="CO153" s="720">
        <v>0</v>
      </c>
      <c r="CP153" s="720">
        <v>1667.88</v>
      </c>
      <c r="CQ153" s="720">
        <v>0</v>
      </c>
      <c r="CR153" s="720">
        <v>108008.33000000002</v>
      </c>
      <c r="CS153" s="720">
        <v>229550.14</v>
      </c>
      <c r="CT153" s="720">
        <v>0</v>
      </c>
      <c r="CU153" s="720">
        <v>0</v>
      </c>
      <c r="CV153" s="720">
        <v>0</v>
      </c>
      <c r="CW153" s="720">
        <v>0</v>
      </c>
      <c r="CX153" s="720"/>
      <c r="CY153" s="720"/>
      <c r="CZ153" s="720"/>
      <c r="DA153" s="720">
        <v>0</v>
      </c>
      <c r="DB153" s="720">
        <v>0</v>
      </c>
      <c r="DC153" s="720">
        <v>0</v>
      </c>
      <c r="DD153" s="720">
        <v>7504.29</v>
      </c>
      <c r="DE153" s="720">
        <v>0</v>
      </c>
      <c r="DF153" s="720">
        <v>0</v>
      </c>
      <c r="DG153" s="720">
        <v>0</v>
      </c>
      <c r="DH153" s="720">
        <v>-28099.14</v>
      </c>
      <c r="DI153" s="720">
        <v>0</v>
      </c>
      <c r="DJ153" s="720">
        <v>0</v>
      </c>
      <c r="DK153" s="720">
        <v>-20594.849999999999</v>
      </c>
      <c r="DL153" s="720">
        <v>0</v>
      </c>
      <c r="DM153" s="720">
        <v>0</v>
      </c>
      <c r="DN153" s="720">
        <v>0</v>
      </c>
      <c r="DO153" s="720">
        <v>0</v>
      </c>
      <c r="DP153" s="720">
        <v>0</v>
      </c>
      <c r="DQ153" s="721">
        <v>0.20999999999185093</v>
      </c>
      <c r="DR153" s="722">
        <v>1394234.1200000013</v>
      </c>
      <c r="DS153" s="723">
        <v>470836.15999999968</v>
      </c>
      <c r="DT153" s="722">
        <v>11816.319999999998</v>
      </c>
      <c r="DU153" s="722">
        <v>26030.649999999998</v>
      </c>
      <c r="DV153" s="722">
        <v>0</v>
      </c>
      <c r="DW153" s="722">
        <v>0</v>
      </c>
    </row>
    <row r="154" spans="1:127" s="104" customFormat="1">
      <c r="A154" s="717">
        <v>3363</v>
      </c>
      <c r="B154" s="718" t="s">
        <v>406</v>
      </c>
      <c r="C154" s="717">
        <v>3363</v>
      </c>
      <c r="D154" s="719" t="s">
        <v>6470</v>
      </c>
      <c r="E154" s="719" t="s">
        <v>341</v>
      </c>
      <c r="F154" s="719" t="s">
        <v>6</v>
      </c>
      <c r="G154" s="719" t="s">
        <v>921</v>
      </c>
      <c r="H154" s="720">
        <v>1820273.8</v>
      </c>
      <c r="I154" s="720">
        <v>0</v>
      </c>
      <c r="J154" s="720">
        <v>19814.03</v>
      </c>
      <c r="K154" s="720">
        <v>0</v>
      </c>
      <c r="L154" s="720">
        <v>166050</v>
      </c>
      <c r="M154" s="720">
        <v>3456.93</v>
      </c>
      <c r="N154" s="720">
        <v>0</v>
      </c>
      <c r="O154" s="720">
        <v>16183.44</v>
      </c>
      <c r="P154" s="720">
        <v>0</v>
      </c>
      <c r="Q154" s="720">
        <v>0</v>
      </c>
      <c r="R154" s="720">
        <v>0</v>
      </c>
      <c r="S154" s="720">
        <v>0</v>
      </c>
      <c r="T154" s="720">
        <v>53591.43</v>
      </c>
      <c r="U154" s="720">
        <v>18233.57</v>
      </c>
      <c r="V154" s="720">
        <v>0</v>
      </c>
      <c r="W154" s="720">
        <v>7201.88</v>
      </c>
      <c r="X154" s="720">
        <v>62759</v>
      </c>
      <c r="Y154" s="720">
        <v>2167564.0799999996</v>
      </c>
      <c r="Z154" s="720">
        <v>977544.26</v>
      </c>
      <c r="AA154" s="720">
        <v>0</v>
      </c>
      <c r="AB154" s="720">
        <v>367613.19</v>
      </c>
      <c r="AC154" s="720">
        <v>45128.75</v>
      </c>
      <c r="AD154" s="720">
        <v>244421.06</v>
      </c>
      <c r="AE154" s="720">
        <v>0</v>
      </c>
      <c r="AF154" s="720">
        <v>106475.71</v>
      </c>
      <c r="AG154" s="720">
        <v>378</v>
      </c>
      <c r="AH154" s="720">
        <v>2750</v>
      </c>
      <c r="AI154" s="720">
        <v>0</v>
      </c>
      <c r="AJ154" s="720">
        <v>0</v>
      </c>
      <c r="AK154" s="720">
        <v>17436.14</v>
      </c>
      <c r="AL154" s="720">
        <v>0</v>
      </c>
      <c r="AM154" s="720">
        <v>40070.620000000003</v>
      </c>
      <c r="AN154" s="720">
        <v>5160.37</v>
      </c>
      <c r="AO154" s="720">
        <v>53261.34</v>
      </c>
      <c r="AP154" s="720">
        <v>3073.98</v>
      </c>
      <c r="AQ154" s="720">
        <v>30560.99</v>
      </c>
      <c r="AR154" s="720">
        <v>65582.91</v>
      </c>
      <c r="AS154" s="720">
        <v>8237.7000000000007</v>
      </c>
      <c r="AT154" s="720">
        <v>0</v>
      </c>
      <c r="AU154" s="720">
        <v>22819.66</v>
      </c>
      <c r="AV154" s="720">
        <v>9471</v>
      </c>
      <c r="AW154" s="720">
        <v>2800</v>
      </c>
      <c r="AX154" s="720">
        <v>103236.01</v>
      </c>
      <c r="AY154" s="720">
        <v>51834.97</v>
      </c>
      <c r="AZ154" s="720">
        <v>34329.56</v>
      </c>
      <c r="BA154" s="720">
        <v>90815.85</v>
      </c>
      <c r="BB154" s="720">
        <v>0</v>
      </c>
      <c r="BC154" s="720">
        <v>0</v>
      </c>
      <c r="BD154" s="720">
        <v>0</v>
      </c>
      <c r="BE154" s="720">
        <v>2283002.0700000003</v>
      </c>
      <c r="BF154" s="720">
        <v>248976.21000000008</v>
      </c>
      <c r="BG154" s="720">
        <v>-115437.99000000069</v>
      </c>
      <c r="BH154" s="720">
        <v>133538.21999999939</v>
      </c>
      <c r="BI154" s="720">
        <v>0</v>
      </c>
      <c r="BJ154" s="720">
        <v>0</v>
      </c>
      <c r="BK154" s="720">
        <v>0</v>
      </c>
      <c r="BL154" s="720">
        <v>0</v>
      </c>
      <c r="BM154" s="720">
        <v>0</v>
      </c>
      <c r="BN154" s="720">
        <v>0</v>
      </c>
      <c r="BO154" s="720">
        <v>0</v>
      </c>
      <c r="BP154" s="720">
        <v>0</v>
      </c>
      <c r="BQ154" s="720">
        <v>0</v>
      </c>
      <c r="BR154" s="720">
        <v>0</v>
      </c>
      <c r="BS154" s="720">
        <v>0</v>
      </c>
      <c r="BT154" s="720">
        <v>0</v>
      </c>
      <c r="BU154" s="720">
        <v>0</v>
      </c>
      <c r="BV154" s="720">
        <v>0</v>
      </c>
      <c r="BW154" s="720">
        <v>0</v>
      </c>
      <c r="BX154" s="720">
        <v>0</v>
      </c>
      <c r="BY154" s="720">
        <v>0</v>
      </c>
      <c r="BZ154" s="720">
        <v>0</v>
      </c>
      <c r="CA154" s="720">
        <v>0</v>
      </c>
      <c r="CB154" s="720">
        <v>0</v>
      </c>
      <c r="CC154" s="720">
        <v>0</v>
      </c>
      <c r="CD154" s="720">
        <v>133538.21999999939</v>
      </c>
      <c r="CE154" s="720">
        <v>0</v>
      </c>
      <c r="CF154" s="720">
        <v>0</v>
      </c>
      <c r="CG154" s="720">
        <v>0</v>
      </c>
      <c r="CH154" s="720">
        <v>0</v>
      </c>
      <c r="CI154" s="720">
        <f t="shared" si="2"/>
        <v>133538.21999999939</v>
      </c>
      <c r="CJ154" s="720">
        <v>305538.65999999997</v>
      </c>
      <c r="CK154" s="720">
        <v>180338.1</v>
      </c>
      <c r="CL154" s="720">
        <v>0</v>
      </c>
      <c r="CM154" s="720">
        <v>125200.55999999997</v>
      </c>
      <c r="CN154" s="720">
        <v>0</v>
      </c>
      <c r="CO154" s="720">
        <v>0</v>
      </c>
      <c r="CP154" s="720">
        <v>5861.74</v>
      </c>
      <c r="CQ154" s="720">
        <v>0</v>
      </c>
      <c r="CR154" s="720">
        <v>0</v>
      </c>
      <c r="CS154" s="720">
        <v>131062.29999999997</v>
      </c>
      <c r="CT154" s="720">
        <v>8506.9500000000007</v>
      </c>
      <c r="CU154" s="720">
        <v>0</v>
      </c>
      <c r="CV154" s="720">
        <v>0</v>
      </c>
      <c r="CW154" s="720">
        <v>8506.9500000000007</v>
      </c>
      <c r="CX154" s="720"/>
      <c r="CY154" s="720"/>
      <c r="CZ154" s="720"/>
      <c r="DA154" s="720">
        <v>0</v>
      </c>
      <c r="DB154" s="720">
        <v>8506.9500000000007</v>
      </c>
      <c r="DC154" s="720">
        <v>0</v>
      </c>
      <c r="DD154" s="720">
        <v>0</v>
      </c>
      <c r="DE154" s="720">
        <v>0</v>
      </c>
      <c r="DF154" s="720">
        <v>0</v>
      </c>
      <c r="DG154" s="720">
        <v>-12750.49</v>
      </c>
      <c r="DH154" s="720">
        <v>0</v>
      </c>
      <c r="DI154" s="720">
        <v>0</v>
      </c>
      <c r="DJ154" s="720">
        <v>0</v>
      </c>
      <c r="DK154" s="720">
        <v>-12750.49</v>
      </c>
      <c r="DL154" s="720">
        <v>0</v>
      </c>
      <c r="DM154" s="720">
        <v>6577.03</v>
      </c>
      <c r="DN154" s="720">
        <v>142.44</v>
      </c>
      <c r="DO154" s="720">
        <v>0</v>
      </c>
      <c r="DP154" s="720">
        <v>0</v>
      </c>
      <c r="DQ154" s="721">
        <v>0.19999999995343387</v>
      </c>
      <c r="DR154" s="722">
        <v>1741560.97</v>
      </c>
      <c r="DS154" s="723">
        <v>541441.10000000033</v>
      </c>
      <c r="DT154" s="722">
        <v>51834.97</v>
      </c>
      <c r="DU154" s="722">
        <v>69774.87</v>
      </c>
      <c r="DV154" s="722">
        <v>18233.57</v>
      </c>
      <c r="DW154" s="722">
        <v>6719.4699999999993</v>
      </c>
    </row>
    <row r="155" spans="1:127" s="104" customFormat="1">
      <c r="A155" s="717">
        <v>3355</v>
      </c>
      <c r="B155" s="718" t="s">
        <v>460</v>
      </c>
      <c r="C155" s="717">
        <v>3355</v>
      </c>
      <c r="D155" s="719" t="s">
        <v>6470</v>
      </c>
      <c r="E155" s="719" t="s">
        <v>341</v>
      </c>
      <c r="F155" s="719" t="s">
        <v>6</v>
      </c>
      <c r="G155" s="719" t="s">
        <v>921</v>
      </c>
      <c r="H155" s="720">
        <v>2147562.06</v>
      </c>
      <c r="I155" s="720">
        <v>0</v>
      </c>
      <c r="J155" s="720">
        <v>117686.49</v>
      </c>
      <c r="K155" s="720">
        <v>0</v>
      </c>
      <c r="L155" s="720">
        <v>155040</v>
      </c>
      <c r="M155" s="720">
        <v>124367.51000000001</v>
      </c>
      <c r="N155" s="720">
        <v>0</v>
      </c>
      <c r="O155" s="720">
        <v>0</v>
      </c>
      <c r="P155" s="720">
        <v>123290.06000000001</v>
      </c>
      <c r="Q155" s="720">
        <v>44650.22</v>
      </c>
      <c r="R155" s="720">
        <v>0</v>
      </c>
      <c r="S155" s="720">
        <v>0</v>
      </c>
      <c r="T155" s="720">
        <v>16170.89</v>
      </c>
      <c r="U155" s="720">
        <v>0</v>
      </c>
      <c r="V155" s="720">
        <v>0</v>
      </c>
      <c r="W155" s="720">
        <v>1864.8</v>
      </c>
      <c r="X155" s="720">
        <v>75549</v>
      </c>
      <c r="Y155" s="720">
        <v>2806181.0300000007</v>
      </c>
      <c r="Z155" s="720">
        <v>1066828.4999999977</v>
      </c>
      <c r="AA155" s="720">
        <v>0</v>
      </c>
      <c r="AB155" s="720">
        <v>466950.05</v>
      </c>
      <c r="AC155" s="720">
        <v>56295.780000001483</v>
      </c>
      <c r="AD155" s="720">
        <v>127607.28</v>
      </c>
      <c r="AE155" s="720">
        <v>0</v>
      </c>
      <c r="AF155" s="720">
        <v>25262.149999999441</v>
      </c>
      <c r="AG155" s="720">
        <v>0</v>
      </c>
      <c r="AH155" s="720">
        <v>5870</v>
      </c>
      <c r="AI155" s="720">
        <v>0</v>
      </c>
      <c r="AJ155" s="720">
        <v>0</v>
      </c>
      <c r="AK155" s="720">
        <v>0</v>
      </c>
      <c r="AL155" s="720">
        <v>2988.69</v>
      </c>
      <c r="AM155" s="720">
        <v>45166</v>
      </c>
      <c r="AN155" s="720">
        <v>9413.9500000000007</v>
      </c>
      <c r="AO155" s="720">
        <v>49628.02</v>
      </c>
      <c r="AP155" s="720">
        <v>6200.96</v>
      </c>
      <c r="AQ155" s="720">
        <v>6000.27</v>
      </c>
      <c r="AR155" s="720">
        <v>69091.58</v>
      </c>
      <c r="AS155" s="720">
        <v>602.37</v>
      </c>
      <c r="AT155" s="720">
        <v>360.59999999999991</v>
      </c>
      <c r="AU155" s="720">
        <v>302604.33999999997</v>
      </c>
      <c r="AV155" s="720">
        <v>9471</v>
      </c>
      <c r="AW155" s="720">
        <v>0</v>
      </c>
      <c r="AX155" s="720">
        <v>203937.19</v>
      </c>
      <c r="AY155" s="720">
        <v>9744.5999999999985</v>
      </c>
      <c r="AZ155" s="720">
        <v>10278.700000000001</v>
      </c>
      <c r="BA155" s="720">
        <v>221663.59</v>
      </c>
      <c r="BB155" s="720">
        <v>0</v>
      </c>
      <c r="BC155" s="720">
        <v>0</v>
      </c>
      <c r="BD155" s="720">
        <v>437.04</v>
      </c>
      <c r="BE155" s="720">
        <v>2696402.6599999988</v>
      </c>
      <c r="BF155" s="720">
        <v>281256.39000000036</v>
      </c>
      <c r="BG155" s="720">
        <v>109778.37000000197</v>
      </c>
      <c r="BH155" s="720">
        <v>391034.76000000234</v>
      </c>
      <c r="BI155" s="720">
        <v>0</v>
      </c>
      <c r="BJ155" s="720">
        <v>0</v>
      </c>
      <c r="BK155" s="720">
        <v>437.04</v>
      </c>
      <c r="BL155" s="720">
        <v>437.04</v>
      </c>
      <c r="BM155" s="720">
        <v>0</v>
      </c>
      <c r="BN155" s="720">
        <v>437.04</v>
      </c>
      <c r="BO155" s="720">
        <v>0</v>
      </c>
      <c r="BP155" s="720">
        <v>0</v>
      </c>
      <c r="BQ155" s="720">
        <v>437.04</v>
      </c>
      <c r="BR155" s="720">
        <v>0</v>
      </c>
      <c r="BS155" s="720">
        <v>0</v>
      </c>
      <c r="BT155" s="720">
        <v>0</v>
      </c>
      <c r="BU155" s="720">
        <v>0</v>
      </c>
      <c r="BV155" s="720">
        <v>0</v>
      </c>
      <c r="BW155" s="720">
        <v>0</v>
      </c>
      <c r="BX155" s="720">
        <v>0</v>
      </c>
      <c r="BY155" s="720">
        <v>0</v>
      </c>
      <c r="BZ155" s="720">
        <v>0</v>
      </c>
      <c r="CA155" s="720">
        <v>0</v>
      </c>
      <c r="CB155" s="720">
        <v>0</v>
      </c>
      <c r="CC155" s="720">
        <v>0</v>
      </c>
      <c r="CD155" s="720">
        <v>391034.76000000234</v>
      </c>
      <c r="CE155" s="720">
        <v>0</v>
      </c>
      <c r="CF155" s="720">
        <v>0</v>
      </c>
      <c r="CG155" s="720">
        <v>0</v>
      </c>
      <c r="CH155" s="720">
        <v>0</v>
      </c>
      <c r="CI155" s="720">
        <f t="shared" si="2"/>
        <v>391034.76000000234</v>
      </c>
      <c r="CJ155" s="720">
        <v>660494.53</v>
      </c>
      <c r="CK155" s="720">
        <v>0</v>
      </c>
      <c r="CL155" s="720">
        <v>0</v>
      </c>
      <c r="CM155" s="720">
        <v>660494.53</v>
      </c>
      <c r="CN155" s="720">
        <v>0</v>
      </c>
      <c r="CO155" s="720">
        <v>0</v>
      </c>
      <c r="CP155" s="720">
        <v>2986.22</v>
      </c>
      <c r="CQ155" s="720">
        <v>19474.760000000002</v>
      </c>
      <c r="CR155" s="720">
        <v>-257315</v>
      </c>
      <c r="CS155" s="720">
        <v>425640.51</v>
      </c>
      <c r="CT155" s="720">
        <v>0</v>
      </c>
      <c r="CU155" s="720">
        <v>0</v>
      </c>
      <c r="CV155" s="720">
        <v>0</v>
      </c>
      <c r="CW155" s="720">
        <v>0</v>
      </c>
      <c r="CX155" s="720"/>
      <c r="CY155" s="720"/>
      <c r="CZ155" s="720"/>
      <c r="DA155" s="720">
        <v>0</v>
      </c>
      <c r="DB155" s="720">
        <v>0</v>
      </c>
      <c r="DC155" s="720">
        <v>0</v>
      </c>
      <c r="DD155" s="720">
        <v>8072.49</v>
      </c>
      <c r="DE155" s="720">
        <v>0</v>
      </c>
      <c r="DF155" s="720">
        <v>0</v>
      </c>
      <c r="DG155" s="720">
        <v>0</v>
      </c>
      <c r="DH155" s="720">
        <v>-42678.3</v>
      </c>
      <c r="DI155" s="720">
        <v>0</v>
      </c>
      <c r="DJ155" s="720">
        <v>0</v>
      </c>
      <c r="DK155" s="720">
        <v>-34605.810000000005</v>
      </c>
      <c r="DL155" s="720">
        <v>0</v>
      </c>
      <c r="DM155" s="720">
        <v>0</v>
      </c>
      <c r="DN155" s="720">
        <v>0</v>
      </c>
      <c r="DO155" s="720">
        <v>0</v>
      </c>
      <c r="DP155" s="720">
        <v>0</v>
      </c>
      <c r="DQ155" s="721">
        <v>5.9999999997671694E-2</v>
      </c>
      <c r="DR155" s="722">
        <v>1742943.7599999986</v>
      </c>
      <c r="DS155" s="723">
        <v>953458.90000000014</v>
      </c>
      <c r="DT155" s="722">
        <v>9744.5999999999985</v>
      </c>
      <c r="DU155" s="722">
        <v>184111.17000000004</v>
      </c>
      <c r="DV155" s="722">
        <v>0</v>
      </c>
      <c r="DW155" s="722">
        <v>0</v>
      </c>
    </row>
    <row r="156" spans="1:127" s="104" customFormat="1">
      <c r="A156" s="717">
        <v>3342</v>
      </c>
      <c r="B156" s="718" t="s">
        <v>548</v>
      </c>
      <c r="C156" s="717">
        <v>3342</v>
      </c>
      <c r="D156" s="719" t="s">
        <v>6470</v>
      </c>
      <c r="E156" s="719" t="s">
        <v>341</v>
      </c>
      <c r="F156" s="719" t="s">
        <v>6</v>
      </c>
      <c r="G156" s="719" t="s">
        <v>923</v>
      </c>
      <c r="H156" s="720">
        <v>2356634.7000000002</v>
      </c>
      <c r="I156" s="720">
        <v>0</v>
      </c>
      <c r="J156" s="720">
        <v>140517.01</v>
      </c>
      <c r="K156" s="720">
        <v>0</v>
      </c>
      <c r="L156" s="720">
        <v>329880</v>
      </c>
      <c r="M156" s="720">
        <v>8656.93</v>
      </c>
      <c r="N156" s="720">
        <v>0</v>
      </c>
      <c r="O156" s="720">
        <v>0</v>
      </c>
      <c r="P156" s="720">
        <v>25523.29</v>
      </c>
      <c r="Q156" s="720">
        <v>57025.42</v>
      </c>
      <c r="R156" s="720">
        <v>0</v>
      </c>
      <c r="S156" s="720">
        <v>0</v>
      </c>
      <c r="T156" s="720">
        <v>0</v>
      </c>
      <c r="U156" s="720">
        <v>0</v>
      </c>
      <c r="V156" s="720">
        <v>0</v>
      </c>
      <c r="W156" s="720">
        <v>5359.17</v>
      </c>
      <c r="X156" s="720">
        <v>58610</v>
      </c>
      <c r="Y156" s="720">
        <v>2982206.52</v>
      </c>
      <c r="Z156" s="720">
        <v>1168572.6999999997</v>
      </c>
      <c r="AA156" s="720">
        <v>1603</v>
      </c>
      <c r="AB156" s="720">
        <v>507980.29000000004</v>
      </c>
      <c r="AC156" s="720">
        <v>44786.960000001476</v>
      </c>
      <c r="AD156" s="720">
        <v>246060.49000000002</v>
      </c>
      <c r="AE156" s="720">
        <v>0</v>
      </c>
      <c r="AF156" s="720">
        <v>105150.91999999894</v>
      </c>
      <c r="AG156" s="720">
        <v>1236.2000000000007</v>
      </c>
      <c r="AH156" s="720">
        <v>5181.5</v>
      </c>
      <c r="AI156" s="720">
        <v>0</v>
      </c>
      <c r="AJ156" s="720">
        <v>0</v>
      </c>
      <c r="AK156" s="720">
        <v>4380.28</v>
      </c>
      <c r="AL156" s="720">
        <v>0</v>
      </c>
      <c r="AM156" s="720">
        <v>63932</v>
      </c>
      <c r="AN156" s="720">
        <v>17530.77</v>
      </c>
      <c r="AO156" s="720">
        <v>35229.82</v>
      </c>
      <c r="AP156" s="720">
        <v>7949.95</v>
      </c>
      <c r="AQ156" s="720">
        <v>10982.32</v>
      </c>
      <c r="AR156" s="720">
        <v>66071.049999999988</v>
      </c>
      <c r="AS156" s="720">
        <v>29123.41</v>
      </c>
      <c r="AT156" s="720">
        <v>0</v>
      </c>
      <c r="AU156" s="720">
        <v>68658.710000000006</v>
      </c>
      <c r="AV156" s="720">
        <v>18081</v>
      </c>
      <c r="AW156" s="720">
        <v>15353.900000000001</v>
      </c>
      <c r="AX156" s="720">
        <v>188696.38</v>
      </c>
      <c r="AY156" s="720">
        <v>224557.38999999998</v>
      </c>
      <c r="AZ156" s="720">
        <v>6031.42</v>
      </c>
      <c r="BA156" s="720">
        <v>87138.980000000025</v>
      </c>
      <c r="BB156" s="720">
        <v>0</v>
      </c>
      <c r="BC156" s="720">
        <v>0</v>
      </c>
      <c r="BD156" s="720">
        <v>1049.1199999999999</v>
      </c>
      <c r="BE156" s="720">
        <v>2925338.5599999996</v>
      </c>
      <c r="BF156" s="720">
        <v>464359.97000000009</v>
      </c>
      <c r="BG156" s="720">
        <v>56867.960000000428</v>
      </c>
      <c r="BH156" s="720">
        <v>521227.93000000052</v>
      </c>
      <c r="BI156" s="720">
        <v>0</v>
      </c>
      <c r="BJ156" s="720">
        <v>0</v>
      </c>
      <c r="BK156" s="720">
        <v>1049.1199999999999</v>
      </c>
      <c r="BL156" s="720">
        <v>1049.1199999999999</v>
      </c>
      <c r="BM156" s="720">
        <v>0</v>
      </c>
      <c r="BN156" s="720">
        <v>1049.1199999999999</v>
      </c>
      <c r="BO156" s="720">
        <v>0</v>
      </c>
      <c r="BP156" s="720">
        <v>0</v>
      </c>
      <c r="BQ156" s="720">
        <v>1049.1199999999999</v>
      </c>
      <c r="BR156" s="720">
        <v>0</v>
      </c>
      <c r="BS156" s="720">
        <v>0</v>
      </c>
      <c r="BT156" s="720">
        <v>0</v>
      </c>
      <c r="BU156" s="720">
        <v>0</v>
      </c>
      <c r="BV156" s="720">
        <v>0</v>
      </c>
      <c r="BW156" s="720">
        <v>0</v>
      </c>
      <c r="BX156" s="720">
        <v>0</v>
      </c>
      <c r="BY156" s="720">
        <v>0</v>
      </c>
      <c r="BZ156" s="720">
        <v>0</v>
      </c>
      <c r="CA156" s="720">
        <v>0</v>
      </c>
      <c r="CB156" s="720">
        <v>0</v>
      </c>
      <c r="CC156" s="720">
        <v>0</v>
      </c>
      <c r="CD156" s="720">
        <v>521227.93000000052</v>
      </c>
      <c r="CE156" s="720">
        <v>0</v>
      </c>
      <c r="CF156" s="720">
        <v>0</v>
      </c>
      <c r="CG156" s="720">
        <v>0</v>
      </c>
      <c r="CH156" s="720">
        <v>0</v>
      </c>
      <c r="CI156" s="720">
        <f t="shared" si="2"/>
        <v>521227.93000000052</v>
      </c>
      <c r="CJ156" s="720">
        <v>0</v>
      </c>
      <c r="CK156" s="720">
        <v>0</v>
      </c>
      <c r="CL156" s="720">
        <v>0</v>
      </c>
      <c r="CM156" s="720">
        <v>0</v>
      </c>
      <c r="CN156" s="720">
        <v>1000</v>
      </c>
      <c r="CO156" s="720">
        <v>0</v>
      </c>
      <c r="CP156" s="720">
        <v>0</v>
      </c>
      <c r="CQ156" s="720">
        <v>0</v>
      </c>
      <c r="CR156" s="720">
        <v>14508</v>
      </c>
      <c r="CS156" s="720">
        <v>15508</v>
      </c>
      <c r="CT156" s="720">
        <v>15508</v>
      </c>
      <c r="CU156" s="720">
        <v>0</v>
      </c>
      <c r="CV156" s="720">
        <v>0</v>
      </c>
      <c r="CW156" s="720">
        <v>15508</v>
      </c>
      <c r="CX156" s="720"/>
      <c r="CY156" s="720"/>
      <c r="CZ156" s="720"/>
      <c r="DA156" s="720">
        <v>532448.43000000017</v>
      </c>
      <c r="DB156" s="720">
        <v>547956.43000000017</v>
      </c>
      <c r="DC156" s="720">
        <v>0</v>
      </c>
      <c r="DD156" s="720">
        <v>14797.18</v>
      </c>
      <c r="DE156" s="720">
        <v>0</v>
      </c>
      <c r="DF156" s="720">
        <v>0</v>
      </c>
      <c r="DG156" s="720">
        <v>-7932.75</v>
      </c>
      <c r="DH156" s="720">
        <v>-49100.93</v>
      </c>
      <c r="DI156" s="720">
        <v>0</v>
      </c>
      <c r="DJ156" s="720">
        <v>0</v>
      </c>
      <c r="DK156" s="720">
        <v>-42236.5</v>
      </c>
      <c r="DL156" s="720">
        <v>0</v>
      </c>
      <c r="DM156" s="720">
        <v>0</v>
      </c>
      <c r="DN156" s="720">
        <v>0</v>
      </c>
      <c r="DO156" s="720">
        <v>0</v>
      </c>
      <c r="DP156" s="720">
        <v>0</v>
      </c>
      <c r="DQ156" s="721">
        <v>0</v>
      </c>
      <c r="DR156" s="722">
        <v>2075390.56</v>
      </c>
      <c r="DS156" s="723">
        <v>849947.99999999953</v>
      </c>
      <c r="DT156" s="722">
        <v>224557.38999999998</v>
      </c>
      <c r="DU156" s="722">
        <v>82548.709999999992</v>
      </c>
      <c r="DV156" s="722">
        <v>0</v>
      </c>
      <c r="DW156" s="722">
        <v>0</v>
      </c>
    </row>
    <row r="157" spans="1:127" s="104" customFormat="1">
      <c r="A157" s="717">
        <v>3367</v>
      </c>
      <c r="B157" s="718" t="s">
        <v>461</v>
      </c>
      <c r="C157" s="717">
        <v>3367</v>
      </c>
      <c r="D157" s="719" t="s">
        <v>6470</v>
      </c>
      <c r="E157" s="719" t="s">
        <v>341</v>
      </c>
      <c r="F157" s="719" t="s">
        <v>6</v>
      </c>
      <c r="G157" s="719" t="s">
        <v>921</v>
      </c>
      <c r="H157" s="720">
        <v>1342937.4</v>
      </c>
      <c r="I157" s="720">
        <v>0</v>
      </c>
      <c r="J157" s="720">
        <v>32123.54</v>
      </c>
      <c r="K157" s="720">
        <v>0</v>
      </c>
      <c r="L157" s="720">
        <v>128190</v>
      </c>
      <c r="M157" s="720">
        <v>856.93</v>
      </c>
      <c r="N157" s="720">
        <v>0</v>
      </c>
      <c r="O157" s="720">
        <v>0</v>
      </c>
      <c r="P157" s="720">
        <v>49244.940000000068</v>
      </c>
      <c r="Q157" s="720">
        <v>25479.83</v>
      </c>
      <c r="R157" s="720">
        <v>0</v>
      </c>
      <c r="S157" s="720">
        <v>0</v>
      </c>
      <c r="T157" s="720">
        <v>1351</v>
      </c>
      <c r="U157" s="720">
        <v>0</v>
      </c>
      <c r="V157" s="720">
        <v>0</v>
      </c>
      <c r="W157" s="720">
        <v>2055.63</v>
      </c>
      <c r="X157" s="720">
        <v>37824</v>
      </c>
      <c r="Y157" s="720">
        <v>1620063.27</v>
      </c>
      <c r="Z157" s="720">
        <v>645736.46999999892</v>
      </c>
      <c r="AA157" s="720">
        <v>5206.3500000000004</v>
      </c>
      <c r="AB157" s="720">
        <v>-3506.7200000000007</v>
      </c>
      <c r="AC157" s="720">
        <v>334362.34000000003</v>
      </c>
      <c r="AD157" s="720">
        <v>0</v>
      </c>
      <c r="AE157" s="720">
        <v>0</v>
      </c>
      <c r="AF157" s="720">
        <v>218015.71999999994</v>
      </c>
      <c r="AG157" s="720">
        <v>1711.9300000000026</v>
      </c>
      <c r="AH157" s="720">
        <v>0</v>
      </c>
      <c r="AI157" s="720">
        <v>0</v>
      </c>
      <c r="AJ157" s="720">
        <v>0</v>
      </c>
      <c r="AK157" s="720">
        <v>0</v>
      </c>
      <c r="AL157" s="720">
        <v>0</v>
      </c>
      <c r="AM157" s="720">
        <v>0</v>
      </c>
      <c r="AN157" s="720">
        <v>0</v>
      </c>
      <c r="AO157" s="720">
        <v>20431.86</v>
      </c>
      <c r="AP157" s="720">
        <v>3141.82</v>
      </c>
      <c r="AQ157" s="720">
        <v>2954.26</v>
      </c>
      <c r="AR157" s="720">
        <v>259505.39</v>
      </c>
      <c r="AS157" s="720">
        <v>434.5</v>
      </c>
      <c r="AT157" s="720">
        <v>120.19999999999997</v>
      </c>
      <c r="AU157" s="720">
        <v>557.67000000000007</v>
      </c>
      <c r="AV157" s="720">
        <v>5139.75</v>
      </c>
      <c r="AW157" s="720">
        <v>0</v>
      </c>
      <c r="AX157" s="720">
        <v>119322.73000000001</v>
      </c>
      <c r="AY157" s="720">
        <v>0</v>
      </c>
      <c r="AZ157" s="720">
        <v>5164.42</v>
      </c>
      <c r="BA157" s="720">
        <v>14516.189999999999</v>
      </c>
      <c r="BB157" s="720">
        <v>0</v>
      </c>
      <c r="BC157" s="720">
        <v>0</v>
      </c>
      <c r="BD157" s="720">
        <v>0</v>
      </c>
      <c r="BE157" s="720">
        <v>1632814.8799999987</v>
      </c>
      <c r="BF157" s="720">
        <v>48321.86999999977</v>
      </c>
      <c r="BG157" s="720">
        <v>-12751.609999998705</v>
      </c>
      <c r="BH157" s="720">
        <v>35570.260000001064</v>
      </c>
      <c r="BI157" s="720">
        <v>0</v>
      </c>
      <c r="BJ157" s="720">
        <v>0</v>
      </c>
      <c r="BK157" s="720">
        <v>0</v>
      </c>
      <c r="BL157" s="720">
        <v>0</v>
      </c>
      <c r="BM157" s="720">
        <v>0</v>
      </c>
      <c r="BN157" s="720">
        <v>0</v>
      </c>
      <c r="BO157" s="720">
        <v>0</v>
      </c>
      <c r="BP157" s="720">
        <v>0</v>
      </c>
      <c r="BQ157" s="720">
        <v>0</v>
      </c>
      <c r="BR157" s="720">
        <v>0</v>
      </c>
      <c r="BS157" s="720">
        <v>0</v>
      </c>
      <c r="BT157" s="720">
        <v>0</v>
      </c>
      <c r="BU157" s="720">
        <v>0</v>
      </c>
      <c r="BV157" s="720">
        <v>0</v>
      </c>
      <c r="BW157" s="720">
        <v>0</v>
      </c>
      <c r="BX157" s="720">
        <v>0</v>
      </c>
      <c r="BY157" s="720">
        <v>0</v>
      </c>
      <c r="BZ157" s="720">
        <v>0</v>
      </c>
      <c r="CA157" s="720">
        <v>0</v>
      </c>
      <c r="CB157" s="720">
        <v>0</v>
      </c>
      <c r="CC157" s="720">
        <v>0</v>
      </c>
      <c r="CD157" s="720">
        <v>35570.260000001064</v>
      </c>
      <c r="CE157" s="720">
        <v>0</v>
      </c>
      <c r="CF157" s="720">
        <v>0</v>
      </c>
      <c r="CG157" s="720">
        <v>0</v>
      </c>
      <c r="CH157" s="720">
        <v>0</v>
      </c>
      <c r="CI157" s="720">
        <f t="shared" si="2"/>
        <v>35570.260000001064</v>
      </c>
      <c r="CJ157" s="720">
        <v>255194.78</v>
      </c>
      <c r="CK157" s="720">
        <v>0</v>
      </c>
      <c r="CL157" s="720">
        <v>0</v>
      </c>
      <c r="CM157" s="720">
        <v>255194.78</v>
      </c>
      <c r="CN157" s="720">
        <v>0</v>
      </c>
      <c r="CO157" s="720">
        <v>0</v>
      </c>
      <c r="CP157" s="720">
        <v>1200.69</v>
      </c>
      <c r="CQ157" s="720">
        <v>0</v>
      </c>
      <c r="CR157" s="720">
        <v>-199944.58</v>
      </c>
      <c r="CS157" s="720">
        <v>56450.890000000014</v>
      </c>
      <c r="CT157" s="720">
        <v>0</v>
      </c>
      <c r="CU157" s="720">
        <v>0</v>
      </c>
      <c r="CV157" s="720">
        <v>0</v>
      </c>
      <c r="CW157" s="720">
        <v>0</v>
      </c>
      <c r="CX157" s="720"/>
      <c r="CY157" s="720"/>
      <c r="CZ157" s="720"/>
      <c r="DA157" s="720">
        <v>0</v>
      </c>
      <c r="DB157" s="720">
        <v>0</v>
      </c>
      <c r="DC157" s="720">
        <v>0</v>
      </c>
      <c r="DD157" s="720">
        <v>4056.44</v>
      </c>
      <c r="DE157" s="720">
        <v>0</v>
      </c>
      <c r="DF157" s="720">
        <v>0</v>
      </c>
      <c r="DG157" s="720">
        <v>0</v>
      </c>
      <c r="DH157" s="720">
        <v>-24937.07</v>
      </c>
      <c r="DI157" s="720">
        <v>0</v>
      </c>
      <c r="DJ157" s="720">
        <v>0</v>
      </c>
      <c r="DK157" s="720">
        <v>-20880.63</v>
      </c>
      <c r="DL157" s="720">
        <v>0</v>
      </c>
      <c r="DM157" s="720">
        <v>0</v>
      </c>
      <c r="DN157" s="720">
        <v>0</v>
      </c>
      <c r="DO157" s="720">
        <v>0</v>
      </c>
      <c r="DP157" s="720">
        <v>0</v>
      </c>
      <c r="DQ157" s="721">
        <v>0</v>
      </c>
      <c r="DR157" s="722">
        <v>1201526.0899999989</v>
      </c>
      <c r="DS157" s="723">
        <v>431288.7899999998</v>
      </c>
      <c r="DT157" s="722">
        <v>0</v>
      </c>
      <c r="DU157" s="722">
        <v>76075.770000000077</v>
      </c>
      <c r="DV157" s="722">
        <v>0</v>
      </c>
      <c r="DW157" s="722">
        <v>0</v>
      </c>
    </row>
    <row r="158" spans="1:127" s="104" customFormat="1">
      <c r="A158" s="717">
        <v>3010</v>
      </c>
      <c r="B158" s="718" t="s">
        <v>549</v>
      </c>
      <c r="C158" s="717">
        <v>3010</v>
      </c>
      <c r="D158" s="719" t="s">
        <v>6470</v>
      </c>
      <c r="E158" s="719" t="s">
        <v>341</v>
      </c>
      <c r="F158" s="719" t="s">
        <v>6</v>
      </c>
      <c r="G158" s="719" t="s">
        <v>921</v>
      </c>
      <c r="H158" s="720">
        <v>2546154.33</v>
      </c>
      <c r="I158" s="720">
        <v>0</v>
      </c>
      <c r="J158" s="720">
        <v>131882.99</v>
      </c>
      <c r="K158" s="720">
        <v>0</v>
      </c>
      <c r="L158" s="720">
        <v>293057</v>
      </c>
      <c r="M158" s="720">
        <v>200</v>
      </c>
      <c r="N158" s="720">
        <v>0</v>
      </c>
      <c r="O158" s="720">
        <v>0</v>
      </c>
      <c r="P158" s="720">
        <v>39971.630000000005</v>
      </c>
      <c r="Q158" s="720">
        <v>0</v>
      </c>
      <c r="R158" s="720">
        <v>0</v>
      </c>
      <c r="S158" s="720">
        <v>0</v>
      </c>
      <c r="T158" s="720">
        <v>43290.2</v>
      </c>
      <c r="U158" s="720">
        <v>5000</v>
      </c>
      <c r="V158" s="720">
        <v>0</v>
      </c>
      <c r="W158" s="720">
        <v>4443.13</v>
      </c>
      <c r="X158" s="720">
        <v>72520</v>
      </c>
      <c r="Y158" s="720">
        <v>3136519.2800000003</v>
      </c>
      <c r="Z158" s="720">
        <v>1114631.919999999</v>
      </c>
      <c r="AA158" s="720">
        <v>5305.96</v>
      </c>
      <c r="AB158" s="720">
        <v>609287.61</v>
      </c>
      <c r="AC158" s="720">
        <v>1.3969838619232178E-9</v>
      </c>
      <c r="AD158" s="720">
        <v>104.17</v>
      </c>
      <c r="AE158" s="720">
        <v>0</v>
      </c>
      <c r="AF158" s="720">
        <v>591568.77</v>
      </c>
      <c r="AG158" s="720">
        <v>38612.60000000002</v>
      </c>
      <c r="AH158" s="720">
        <v>7579.7</v>
      </c>
      <c r="AI158" s="720">
        <v>0</v>
      </c>
      <c r="AJ158" s="720">
        <v>0</v>
      </c>
      <c r="AK158" s="720">
        <v>16035.970000000001</v>
      </c>
      <c r="AL158" s="720">
        <v>19.95</v>
      </c>
      <c r="AM158" s="720">
        <v>0</v>
      </c>
      <c r="AN158" s="720">
        <v>10049.959999999999</v>
      </c>
      <c r="AO158" s="720">
        <v>44369.91</v>
      </c>
      <c r="AP158" s="720">
        <v>15367.06</v>
      </c>
      <c r="AQ158" s="720">
        <v>38625.380000000005</v>
      </c>
      <c r="AR158" s="720">
        <v>140238.72999999998</v>
      </c>
      <c r="AS158" s="720">
        <v>788.33</v>
      </c>
      <c r="AT158" s="720">
        <v>0</v>
      </c>
      <c r="AU158" s="720">
        <v>25658.429999999993</v>
      </c>
      <c r="AV158" s="720">
        <v>9471</v>
      </c>
      <c r="AW158" s="720">
        <v>1502</v>
      </c>
      <c r="AX158" s="720">
        <v>115265.12</v>
      </c>
      <c r="AY158" s="720">
        <v>143499.28</v>
      </c>
      <c r="AZ158" s="720">
        <v>10504.33</v>
      </c>
      <c r="BA158" s="720">
        <v>103606.08000000003</v>
      </c>
      <c r="BB158" s="720">
        <v>156618</v>
      </c>
      <c r="BC158" s="720">
        <v>0</v>
      </c>
      <c r="BD158" s="720">
        <v>0</v>
      </c>
      <c r="BE158" s="720">
        <v>3198710.2600000012</v>
      </c>
      <c r="BF158" s="720">
        <v>602578.22999999975</v>
      </c>
      <c r="BG158" s="720">
        <v>-62190.980000000913</v>
      </c>
      <c r="BH158" s="720">
        <v>540387.24999999884</v>
      </c>
      <c r="BI158" s="720">
        <v>8702.5</v>
      </c>
      <c r="BJ158" s="720">
        <v>0</v>
      </c>
      <c r="BK158" s="720">
        <v>0</v>
      </c>
      <c r="BL158" s="720">
        <v>8702.5</v>
      </c>
      <c r="BM158" s="720">
        <v>0</v>
      </c>
      <c r="BN158" s="720">
        <v>0</v>
      </c>
      <c r="BO158" s="720">
        <v>0</v>
      </c>
      <c r="BP158" s="720">
        <v>0</v>
      </c>
      <c r="BQ158" s="720">
        <v>0</v>
      </c>
      <c r="BR158" s="720">
        <v>0</v>
      </c>
      <c r="BS158" s="720">
        <v>8702.5</v>
      </c>
      <c r="BT158" s="720">
        <v>8702.5</v>
      </c>
      <c r="BU158" s="720">
        <v>0</v>
      </c>
      <c r="BV158" s="720">
        <v>0</v>
      </c>
      <c r="BW158" s="720">
        <v>0</v>
      </c>
      <c r="BX158" s="720">
        <v>0</v>
      </c>
      <c r="BY158" s="720">
        <v>0</v>
      </c>
      <c r="BZ158" s="720">
        <v>0</v>
      </c>
      <c r="CA158" s="720">
        <v>0</v>
      </c>
      <c r="CB158" s="720">
        <v>0</v>
      </c>
      <c r="CC158" s="720">
        <v>0</v>
      </c>
      <c r="CD158" s="720">
        <v>540387.24999999884</v>
      </c>
      <c r="CE158" s="720">
        <v>0</v>
      </c>
      <c r="CF158" s="720">
        <v>8702.5</v>
      </c>
      <c r="CG158" s="720">
        <v>0</v>
      </c>
      <c r="CH158" s="720">
        <v>0</v>
      </c>
      <c r="CI158" s="720">
        <f t="shared" si="2"/>
        <v>549089.74999999884</v>
      </c>
      <c r="CJ158" s="720">
        <v>734017.94</v>
      </c>
      <c r="CK158" s="720">
        <v>0</v>
      </c>
      <c r="CL158" s="720">
        <v>0</v>
      </c>
      <c r="CM158" s="720">
        <v>734017.94</v>
      </c>
      <c r="CN158" s="720">
        <v>0</v>
      </c>
      <c r="CO158" s="720">
        <v>0</v>
      </c>
      <c r="CP158" s="720">
        <v>25357.18</v>
      </c>
      <c r="CQ158" s="720">
        <v>0</v>
      </c>
      <c r="CR158" s="720">
        <v>-186276.76</v>
      </c>
      <c r="CS158" s="720">
        <v>573098.36</v>
      </c>
      <c r="CT158" s="720">
        <v>0</v>
      </c>
      <c r="CU158" s="720">
        <v>0</v>
      </c>
      <c r="CV158" s="720">
        <v>0</v>
      </c>
      <c r="CW158" s="720">
        <v>0</v>
      </c>
      <c r="CX158" s="720"/>
      <c r="CY158" s="720"/>
      <c r="CZ158" s="720"/>
      <c r="DA158" s="720">
        <v>0</v>
      </c>
      <c r="DB158" s="720">
        <v>0</v>
      </c>
      <c r="DC158" s="720">
        <v>0</v>
      </c>
      <c r="DD158" s="720">
        <v>17910.25</v>
      </c>
      <c r="DE158" s="720">
        <v>0</v>
      </c>
      <c r="DF158" s="720">
        <v>0</v>
      </c>
      <c r="DG158" s="720">
        <v>-38562.089999999997</v>
      </c>
      <c r="DH158" s="720">
        <v>-3356.77</v>
      </c>
      <c r="DI158" s="720">
        <v>0</v>
      </c>
      <c r="DJ158" s="720">
        <v>0</v>
      </c>
      <c r="DK158" s="720">
        <v>-24008.609999999997</v>
      </c>
      <c r="DL158" s="720">
        <v>0</v>
      </c>
      <c r="DM158" s="720">
        <v>0</v>
      </c>
      <c r="DN158" s="720">
        <v>0</v>
      </c>
      <c r="DO158" s="720">
        <v>0</v>
      </c>
      <c r="DP158" s="720">
        <v>0</v>
      </c>
      <c r="DQ158" s="721">
        <v>0</v>
      </c>
      <c r="DR158" s="722">
        <v>2359511.0300000003</v>
      </c>
      <c r="DS158" s="723">
        <v>839199.23000000091</v>
      </c>
      <c r="DT158" s="722">
        <v>143499.28</v>
      </c>
      <c r="DU158" s="722">
        <v>83261.83</v>
      </c>
      <c r="DV158" s="722">
        <v>5000</v>
      </c>
      <c r="DW158" s="722">
        <v>0</v>
      </c>
    </row>
    <row r="159" spans="1:127" s="104" customFormat="1">
      <c r="A159" s="717">
        <v>4625</v>
      </c>
      <c r="B159" s="718" t="s">
        <v>550</v>
      </c>
      <c r="C159" s="717">
        <v>4625</v>
      </c>
      <c r="D159" s="719" t="s">
        <v>6470</v>
      </c>
      <c r="E159" s="719" t="s">
        <v>340</v>
      </c>
      <c r="F159" s="719" t="s">
        <v>6</v>
      </c>
      <c r="G159" s="719" t="s">
        <v>921</v>
      </c>
      <c r="H159" s="720">
        <v>5299987</v>
      </c>
      <c r="I159" s="720">
        <v>0</v>
      </c>
      <c r="J159" s="720">
        <v>74838.97</v>
      </c>
      <c r="K159" s="720">
        <v>0</v>
      </c>
      <c r="L159" s="720">
        <v>376826</v>
      </c>
      <c r="M159" s="720">
        <v>210192.27</v>
      </c>
      <c r="N159" s="720">
        <v>115250</v>
      </c>
      <c r="O159" s="720">
        <v>0</v>
      </c>
      <c r="P159" s="720">
        <v>27995.989999999983</v>
      </c>
      <c r="Q159" s="720">
        <v>0</v>
      </c>
      <c r="R159" s="720">
        <v>0</v>
      </c>
      <c r="S159" s="720">
        <v>0</v>
      </c>
      <c r="T159" s="720">
        <v>11846.719999999998</v>
      </c>
      <c r="U159" s="720">
        <v>0</v>
      </c>
      <c r="V159" s="720">
        <v>0</v>
      </c>
      <c r="W159" s="720">
        <v>26343.88</v>
      </c>
      <c r="X159" s="720">
        <v>0</v>
      </c>
      <c r="Y159" s="720">
        <v>6143280.8299999991</v>
      </c>
      <c r="Z159" s="720">
        <v>3242896.41</v>
      </c>
      <c r="AA159" s="720">
        <v>0</v>
      </c>
      <c r="AB159" s="720">
        <v>625925.57999999996</v>
      </c>
      <c r="AC159" s="720">
        <v>220393.10000000003</v>
      </c>
      <c r="AD159" s="720">
        <v>485067.89</v>
      </c>
      <c r="AE159" s="720">
        <v>0</v>
      </c>
      <c r="AF159" s="720">
        <v>94732.449999999895</v>
      </c>
      <c r="AG159" s="720">
        <v>40237.410000000003</v>
      </c>
      <c r="AH159" s="720">
        <v>28053.410000000003</v>
      </c>
      <c r="AI159" s="720">
        <v>0</v>
      </c>
      <c r="AJ159" s="720">
        <v>0</v>
      </c>
      <c r="AK159" s="720">
        <v>376192.75000000012</v>
      </c>
      <c r="AL159" s="720">
        <v>660</v>
      </c>
      <c r="AM159" s="720">
        <v>2686.6099999999997</v>
      </c>
      <c r="AN159" s="720">
        <v>13590.67</v>
      </c>
      <c r="AO159" s="720">
        <v>74142.01999999999</v>
      </c>
      <c r="AP159" s="720">
        <v>13885.92</v>
      </c>
      <c r="AQ159" s="720">
        <v>16489.75</v>
      </c>
      <c r="AR159" s="720">
        <v>81269.499999999971</v>
      </c>
      <c r="AS159" s="720">
        <v>107763.79</v>
      </c>
      <c r="AT159" s="720">
        <v>44767.76999999999</v>
      </c>
      <c r="AU159" s="720">
        <v>212969.84999999977</v>
      </c>
      <c r="AV159" s="720">
        <v>4715.26</v>
      </c>
      <c r="AW159" s="720">
        <v>0</v>
      </c>
      <c r="AX159" s="720">
        <v>131202.98000000004</v>
      </c>
      <c r="AY159" s="720">
        <v>154570.74</v>
      </c>
      <c r="AZ159" s="720">
        <v>21566.51</v>
      </c>
      <c r="BA159" s="720">
        <v>49367.070000000007</v>
      </c>
      <c r="BB159" s="720">
        <v>0</v>
      </c>
      <c r="BC159" s="720">
        <v>0</v>
      </c>
      <c r="BD159" s="720">
        <v>0</v>
      </c>
      <c r="BE159" s="720">
        <v>6043147.4400000004</v>
      </c>
      <c r="BF159" s="720">
        <v>311754.89999999991</v>
      </c>
      <c r="BG159" s="720">
        <v>100133.38999999873</v>
      </c>
      <c r="BH159" s="720">
        <v>411888.28999999864</v>
      </c>
      <c r="BI159" s="720">
        <v>0</v>
      </c>
      <c r="BJ159" s="720">
        <v>0</v>
      </c>
      <c r="BK159" s="720">
        <v>0</v>
      </c>
      <c r="BL159" s="720">
        <v>0</v>
      </c>
      <c r="BM159" s="720">
        <v>0</v>
      </c>
      <c r="BN159" s="720">
        <v>0</v>
      </c>
      <c r="BO159" s="720">
        <v>0</v>
      </c>
      <c r="BP159" s="720">
        <v>0</v>
      </c>
      <c r="BQ159" s="720">
        <v>0</v>
      </c>
      <c r="BR159" s="720">
        <v>0</v>
      </c>
      <c r="BS159" s="720">
        <v>0</v>
      </c>
      <c r="BT159" s="720">
        <v>0</v>
      </c>
      <c r="BU159" s="720">
        <v>0</v>
      </c>
      <c r="BV159" s="720">
        <v>0</v>
      </c>
      <c r="BW159" s="720">
        <v>0</v>
      </c>
      <c r="BX159" s="720">
        <v>0</v>
      </c>
      <c r="BY159" s="720">
        <v>0</v>
      </c>
      <c r="BZ159" s="720">
        <v>0</v>
      </c>
      <c r="CA159" s="720">
        <v>0</v>
      </c>
      <c r="CB159" s="720">
        <v>0</v>
      </c>
      <c r="CC159" s="720">
        <v>0</v>
      </c>
      <c r="CD159" s="720">
        <v>411888.28999999864</v>
      </c>
      <c r="CE159" s="720">
        <v>0</v>
      </c>
      <c r="CF159" s="720">
        <v>0</v>
      </c>
      <c r="CG159" s="720">
        <v>0</v>
      </c>
      <c r="CH159" s="720">
        <v>0</v>
      </c>
      <c r="CI159" s="720">
        <f t="shared" si="2"/>
        <v>411888.28999999864</v>
      </c>
      <c r="CJ159" s="720">
        <v>391081.01</v>
      </c>
      <c r="CK159" s="720">
        <v>0</v>
      </c>
      <c r="CL159" s="720">
        <v>0</v>
      </c>
      <c r="CM159" s="720">
        <v>391081.01</v>
      </c>
      <c r="CN159" s="720">
        <v>0</v>
      </c>
      <c r="CO159" s="720">
        <v>0</v>
      </c>
      <c r="CP159" s="720">
        <v>13522.71</v>
      </c>
      <c r="CQ159" s="720">
        <v>5010.57</v>
      </c>
      <c r="CR159" s="720">
        <v>-7276.6100000000006</v>
      </c>
      <c r="CS159" s="720">
        <v>402337.68000000005</v>
      </c>
      <c r="CT159" s="720">
        <v>0</v>
      </c>
      <c r="CU159" s="720">
        <v>0</v>
      </c>
      <c r="CV159" s="720">
        <v>0</v>
      </c>
      <c r="CW159" s="720">
        <v>0</v>
      </c>
      <c r="CX159" s="720"/>
      <c r="CY159" s="720"/>
      <c r="CZ159" s="720"/>
      <c r="DA159" s="720">
        <v>0</v>
      </c>
      <c r="DB159" s="720">
        <v>0</v>
      </c>
      <c r="DC159" s="720">
        <v>0</v>
      </c>
      <c r="DD159" s="720">
        <v>9550.6</v>
      </c>
      <c r="DE159" s="720">
        <v>0</v>
      </c>
      <c r="DF159" s="720">
        <v>0</v>
      </c>
      <c r="DG159" s="720">
        <v>0</v>
      </c>
      <c r="DH159" s="720">
        <v>0</v>
      </c>
      <c r="DI159" s="720">
        <v>0</v>
      </c>
      <c r="DJ159" s="720">
        <v>0</v>
      </c>
      <c r="DK159" s="720">
        <v>9550.6</v>
      </c>
      <c r="DL159" s="720">
        <v>0</v>
      </c>
      <c r="DM159" s="720">
        <v>0</v>
      </c>
      <c r="DN159" s="720">
        <v>0</v>
      </c>
      <c r="DO159" s="720">
        <v>0</v>
      </c>
      <c r="DP159" s="720">
        <v>0</v>
      </c>
      <c r="DQ159" s="721">
        <v>9.9999999511055648E-3</v>
      </c>
      <c r="DR159" s="722">
        <v>4709252.8400000008</v>
      </c>
      <c r="DS159" s="723">
        <v>1333894.5999999996</v>
      </c>
      <c r="DT159" s="722">
        <v>154570.74</v>
      </c>
      <c r="DU159" s="722">
        <v>39842.709999999977</v>
      </c>
      <c r="DV159" s="722">
        <v>0</v>
      </c>
      <c r="DW159" s="722">
        <v>0</v>
      </c>
    </row>
    <row r="160" spans="1:127" s="104" customFormat="1">
      <c r="A160" s="717">
        <v>3377</v>
      </c>
      <c r="B160" s="718" t="s">
        <v>407</v>
      </c>
      <c r="C160" s="717">
        <v>3377</v>
      </c>
      <c r="D160" s="719" t="s">
        <v>6470</v>
      </c>
      <c r="E160" s="719" t="s">
        <v>341</v>
      </c>
      <c r="F160" s="719" t="s">
        <v>6</v>
      </c>
      <c r="G160" s="719" t="s">
        <v>921</v>
      </c>
      <c r="H160" s="720">
        <v>1317708.3</v>
      </c>
      <c r="I160" s="720">
        <v>0</v>
      </c>
      <c r="J160" s="720">
        <v>23696.77</v>
      </c>
      <c r="K160" s="720">
        <v>0</v>
      </c>
      <c r="L160" s="720">
        <v>193490</v>
      </c>
      <c r="M160" s="720">
        <v>1428.22</v>
      </c>
      <c r="N160" s="720">
        <v>0</v>
      </c>
      <c r="O160" s="720">
        <v>0</v>
      </c>
      <c r="P160" s="720">
        <v>8598.6400000000012</v>
      </c>
      <c r="Q160" s="720">
        <v>0</v>
      </c>
      <c r="R160" s="720">
        <v>0</v>
      </c>
      <c r="S160" s="720">
        <v>0</v>
      </c>
      <c r="T160" s="720">
        <v>5126.83</v>
      </c>
      <c r="U160" s="720">
        <v>19480.23</v>
      </c>
      <c r="V160" s="720">
        <v>0</v>
      </c>
      <c r="W160" s="720">
        <v>8143.75</v>
      </c>
      <c r="X160" s="720">
        <v>28198</v>
      </c>
      <c r="Y160" s="720">
        <v>1605870.74</v>
      </c>
      <c r="Z160" s="720">
        <v>737273.24</v>
      </c>
      <c r="AA160" s="720">
        <v>0</v>
      </c>
      <c r="AB160" s="720">
        <v>227122.71</v>
      </c>
      <c r="AC160" s="720">
        <v>55814.13</v>
      </c>
      <c r="AD160" s="720">
        <v>114858.79</v>
      </c>
      <c r="AE160" s="720">
        <v>0</v>
      </c>
      <c r="AF160" s="720">
        <v>37464.720000000001</v>
      </c>
      <c r="AG160" s="720">
        <v>550</v>
      </c>
      <c r="AH160" s="720">
        <v>2328.25</v>
      </c>
      <c r="AI160" s="720">
        <v>0</v>
      </c>
      <c r="AJ160" s="720">
        <v>4269.25</v>
      </c>
      <c r="AK160" s="720">
        <v>20501.73</v>
      </c>
      <c r="AL160" s="720">
        <v>992.36</v>
      </c>
      <c r="AM160" s="720">
        <v>585</v>
      </c>
      <c r="AN160" s="720">
        <v>3278.97</v>
      </c>
      <c r="AO160" s="720">
        <v>22154.01</v>
      </c>
      <c r="AP160" s="720">
        <v>4080.97</v>
      </c>
      <c r="AQ160" s="720">
        <v>9906.32</v>
      </c>
      <c r="AR160" s="720">
        <v>54271.83</v>
      </c>
      <c r="AS160" s="720">
        <v>0</v>
      </c>
      <c r="AT160" s="720">
        <v>0</v>
      </c>
      <c r="AU160" s="720">
        <v>97381.94</v>
      </c>
      <c r="AV160" s="720">
        <v>0</v>
      </c>
      <c r="AW160" s="720">
        <v>3890.2</v>
      </c>
      <c r="AX160" s="720">
        <v>110967.36</v>
      </c>
      <c r="AY160" s="720">
        <v>41522.85</v>
      </c>
      <c r="AZ160" s="720">
        <v>7163.23</v>
      </c>
      <c r="BA160" s="720">
        <v>63400.31</v>
      </c>
      <c r="BB160" s="720">
        <v>0</v>
      </c>
      <c r="BC160" s="720">
        <v>0</v>
      </c>
      <c r="BD160" s="720">
        <v>0</v>
      </c>
      <c r="BE160" s="720">
        <v>1619778.1700000002</v>
      </c>
      <c r="BF160" s="720">
        <v>258039.07000000007</v>
      </c>
      <c r="BG160" s="720">
        <v>-13907.430000000168</v>
      </c>
      <c r="BH160" s="720">
        <v>244131.6399999999</v>
      </c>
      <c r="BI160" s="720">
        <v>0</v>
      </c>
      <c r="BJ160" s="720">
        <v>0</v>
      </c>
      <c r="BK160" s="720">
        <v>0</v>
      </c>
      <c r="BL160" s="720">
        <v>0</v>
      </c>
      <c r="BM160" s="720">
        <v>0</v>
      </c>
      <c r="BN160" s="720">
        <v>0</v>
      </c>
      <c r="BO160" s="720">
        <v>0</v>
      </c>
      <c r="BP160" s="720">
        <v>0</v>
      </c>
      <c r="BQ160" s="720">
        <v>0</v>
      </c>
      <c r="BR160" s="720">
        <v>0</v>
      </c>
      <c r="BS160" s="720">
        <v>0</v>
      </c>
      <c r="BT160" s="720">
        <v>0</v>
      </c>
      <c r="BU160" s="720">
        <v>0</v>
      </c>
      <c r="BV160" s="720">
        <v>0</v>
      </c>
      <c r="BW160" s="720">
        <v>0</v>
      </c>
      <c r="BX160" s="720">
        <v>0</v>
      </c>
      <c r="BY160" s="720">
        <v>0</v>
      </c>
      <c r="BZ160" s="720">
        <v>0</v>
      </c>
      <c r="CA160" s="720">
        <v>0</v>
      </c>
      <c r="CB160" s="720">
        <v>0</v>
      </c>
      <c r="CC160" s="720">
        <v>0</v>
      </c>
      <c r="CD160" s="720">
        <v>244131.6399999999</v>
      </c>
      <c r="CE160" s="720">
        <v>0</v>
      </c>
      <c r="CF160" s="720">
        <v>0</v>
      </c>
      <c r="CG160" s="720">
        <v>0</v>
      </c>
      <c r="CH160" s="720">
        <v>0</v>
      </c>
      <c r="CI160" s="720">
        <f t="shared" si="2"/>
        <v>244131.6399999999</v>
      </c>
      <c r="CJ160" s="720">
        <v>378436.09</v>
      </c>
      <c r="CK160" s="720">
        <v>8196.7199999999993</v>
      </c>
      <c r="CL160" s="720">
        <v>0</v>
      </c>
      <c r="CM160" s="720">
        <v>370239.37000000005</v>
      </c>
      <c r="CN160" s="720">
        <v>0</v>
      </c>
      <c r="CO160" s="720">
        <v>0</v>
      </c>
      <c r="CP160" s="720">
        <v>2628.42</v>
      </c>
      <c r="CQ160" s="720">
        <v>0</v>
      </c>
      <c r="CR160" s="720">
        <v>-99811.99</v>
      </c>
      <c r="CS160" s="720">
        <v>273055.80000000005</v>
      </c>
      <c r="CT160" s="720">
        <v>0</v>
      </c>
      <c r="CU160" s="720">
        <v>0</v>
      </c>
      <c r="CV160" s="720">
        <v>0</v>
      </c>
      <c r="CW160" s="720">
        <v>0</v>
      </c>
      <c r="CX160" s="720"/>
      <c r="CY160" s="720"/>
      <c r="CZ160" s="720"/>
      <c r="DA160" s="720">
        <v>0</v>
      </c>
      <c r="DB160" s="720">
        <v>0</v>
      </c>
      <c r="DC160" s="720">
        <v>0</v>
      </c>
      <c r="DD160" s="720">
        <v>3.2</v>
      </c>
      <c r="DE160" s="720">
        <v>0</v>
      </c>
      <c r="DF160" s="720">
        <v>0</v>
      </c>
      <c r="DG160" s="720">
        <v>-4089.79</v>
      </c>
      <c r="DH160" s="720">
        <v>-24837.94</v>
      </c>
      <c r="DI160" s="720">
        <v>0</v>
      </c>
      <c r="DJ160" s="720">
        <v>0</v>
      </c>
      <c r="DK160" s="720">
        <v>-28924.53</v>
      </c>
      <c r="DL160" s="720">
        <v>0</v>
      </c>
      <c r="DM160" s="720">
        <v>0</v>
      </c>
      <c r="DN160" s="720">
        <v>0</v>
      </c>
      <c r="DO160" s="720">
        <v>0</v>
      </c>
      <c r="DP160" s="720">
        <v>0</v>
      </c>
      <c r="DQ160" s="721">
        <v>0.36999999993713573</v>
      </c>
      <c r="DR160" s="722">
        <v>1173083.5899999999</v>
      </c>
      <c r="DS160" s="723">
        <v>446694.58000000031</v>
      </c>
      <c r="DT160" s="722">
        <v>41522.85</v>
      </c>
      <c r="DU160" s="722">
        <v>13725.470000000001</v>
      </c>
      <c r="DV160" s="722">
        <v>19480.23</v>
      </c>
      <c r="DW160" s="722">
        <v>0</v>
      </c>
    </row>
    <row r="161" spans="1:127" s="104" customFormat="1">
      <c r="A161" s="717">
        <v>3371</v>
      </c>
      <c r="B161" s="718" t="s">
        <v>408</v>
      </c>
      <c r="C161" s="717">
        <v>3371</v>
      </c>
      <c r="D161" s="719" t="s">
        <v>6470</v>
      </c>
      <c r="E161" s="719" t="s">
        <v>341</v>
      </c>
      <c r="F161" s="719" t="s">
        <v>6</v>
      </c>
      <c r="G161" s="719" t="s">
        <v>921</v>
      </c>
      <c r="H161" s="720">
        <v>1465130.96</v>
      </c>
      <c r="I161" s="720">
        <v>0</v>
      </c>
      <c r="J161" s="720">
        <v>56720.23</v>
      </c>
      <c r="K161" s="720">
        <v>0</v>
      </c>
      <c r="L161" s="720">
        <v>82420</v>
      </c>
      <c r="M161" s="720">
        <v>5000</v>
      </c>
      <c r="N161" s="720">
        <v>491.43</v>
      </c>
      <c r="O161" s="720">
        <v>0</v>
      </c>
      <c r="P161" s="720">
        <v>117807.65</v>
      </c>
      <c r="Q161" s="720">
        <v>0</v>
      </c>
      <c r="R161" s="720">
        <v>0</v>
      </c>
      <c r="S161" s="720">
        <v>0</v>
      </c>
      <c r="T161" s="720">
        <v>401.86</v>
      </c>
      <c r="U161" s="720">
        <v>0</v>
      </c>
      <c r="V161" s="720">
        <v>0</v>
      </c>
      <c r="W161" s="720">
        <v>3006.25</v>
      </c>
      <c r="X161" s="720">
        <v>110975</v>
      </c>
      <c r="Y161" s="720">
        <v>1841953.38</v>
      </c>
      <c r="Z161" s="720">
        <v>775860.19</v>
      </c>
      <c r="AA161" s="720">
        <v>0</v>
      </c>
      <c r="AB161" s="720">
        <v>288528.45</v>
      </c>
      <c r="AC161" s="720">
        <v>71556.7</v>
      </c>
      <c r="AD161" s="720">
        <v>94841.600000000006</v>
      </c>
      <c r="AE161" s="720">
        <v>53613.68</v>
      </c>
      <c r="AF161" s="720">
        <v>58094.95</v>
      </c>
      <c r="AG161" s="720">
        <v>4826.3999999999996</v>
      </c>
      <c r="AH161" s="720">
        <v>4504.6000000000004</v>
      </c>
      <c r="AI161" s="720">
        <v>0</v>
      </c>
      <c r="AJ161" s="720">
        <v>0</v>
      </c>
      <c r="AK161" s="720">
        <v>12792.050000000001</v>
      </c>
      <c r="AL161" s="720">
        <v>2363.6799999999998</v>
      </c>
      <c r="AM161" s="720">
        <v>3715.66</v>
      </c>
      <c r="AN161" s="720">
        <v>4385.1000000000004</v>
      </c>
      <c r="AO161" s="720">
        <v>26001.18</v>
      </c>
      <c r="AP161" s="720">
        <v>18761.88</v>
      </c>
      <c r="AQ161" s="720">
        <v>6568.58</v>
      </c>
      <c r="AR161" s="720">
        <v>17184.730000000003</v>
      </c>
      <c r="AS161" s="720">
        <v>11237.74</v>
      </c>
      <c r="AT161" s="720">
        <v>0</v>
      </c>
      <c r="AU161" s="720">
        <v>28681.279999999999</v>
      </c>
      <c r="AV161" s="720">
        <v>5139.75</v>
      </c>
      <c r="AW161" s="720">
        <v>0</v>
      </c>
      <c r="AX161" s="720">
        <v>53739.53</v>
      </c>
      <c r="AY161" s="720">
        <v>22211.85</v>
      </c>
      <c r="AZ161" s="720">
        <v>52990.43</v>
      </c>
      <c r="BA161" s="720">
        <v>94241.86</v>
      </c>
      <c r="BB161" s="720">
        <v>0</v>
      </c>
      <c r="BC161" s="720">
        <v>0</v>
      </c>
      <c r="BD161" s="720">
        <v>0</v>
      </c>
      <c r="BE161" s="720">
        <v>1711841.8699999999</v>
      </c>
      <c r="BF161" s="720">
        <v>91234.800000000076</v>
      </c>
      <c r="BG161" s="720">
        <v>130111.51000000001</v>
      </c>
      <c r="BH161" s="720">
        <v>221346.31000000008</v>
      </c>
      <c r="BI161" s="720">
        <v>0</v>
      </c>
      <c r="BJ161" s="720">
        <v>0</v>
      </c>
      <c r="BK161" s="720">
        <v>0</v>
      </c>
      <c r="BL161" s="720">
        <v>0</v>
      </c>
      <c r="BM161" s="720">
        <v>0</v>
      </c>
      <c r="BN161" s="720">
        <v>0</v>
      </c>
      <c r="BO161" s="720">
        <v>0</v>
      </c>
      <c r="BP161" s="720">
        <v>0</v>
      </c>
      <c r="BQ161" s="720">
        <v>0</v>
      </c>
      <c r="BR161" s="720">
        <v>0</v>
      </c>
      <c r="BS161" s="720">
        <v>0</v>
      </c>
      <c r="BT161" s="720">
        <v>0</v>
      </c>
      <c r="BU161" s="720">
        <v>0</v>
      </c>
      <c r="BV161" s="720">
        <v>0</v>
      </c>
      <c r="BW161" s="720">
        <v>0</v>
      </c>
      <c r="BX161" s="720">
        <v>0</v>
      </c>
      <c r="BY161" s="720">
        <v>0</v>
      </c>
      <c r="BZ161" s="720">
        <v>0</v>
      </c>
      <c r="CA161" s="720">
        <v>0</v>
      </c>
      <c r="CB161" s="720">
        <v>0</v>
      </c>
      <c r="CC161" s="720">
        <v>0</v>
      </c>
      <c r="CD161" s="720">
        <v>221346.31000000008</v>
      </c>
      <c r="CE161" s="720">
        <v>0</v>
      </c>
      <c r="CF161" s="720">
        <v>0</v>
      </c>
      <c r="CG161" s="720">
        <v>0</v>
      </c>
      <c r="CH161" s="720">
        <v>0</v>
      </c>
      <c r="CI161" s="720">
        <f t="shared" si="2"/>
        <v>221346.31000000008</v>
      </c>
      <c r="CJ161" s="720">
        <v>279501.89</v>
      </c>
      <c r="CK161" s="720">
        <v>117846.54</v>
      </c>
      <c r="CL161" s="720">
        <v>253.09</v>
      </c>
      <c r="CM161" s="720">
        <v>161908.44000000003</v>
      </c>
      <c r="CN161" s="720">
        <v>0</v>
      </c>
      <c r="CO161" s="720">
        <v>0</v>
      </c>
      <c r="CP161" s="720">
        <v>3533.51</v>
      </c>
      <c r="CQ161" s="720">
        <v>-1904.22</v>
      </c>
      <c r="CR161" s="720">
        <v>3406.76</v>
      </c>
      <c r="CS161" s="720">
        <v>166944.49000000005</v>
      </c>
      <c r="CT161" s="720">
        <v>0</v>
      </c>
      <c r="CU161" s="720">
        <v>0</v>
      </c>
      <c r="CV161" s="720">
        <v>0</v>
      </c>
      <c r="CW161" s="720">
        <v>0</v>
      </c>
      <c r="CX161" s="720"/>
      <c r="CY161" s="720"/>
      <c r="CZ161" s="720"/>
      <c r="DA161" s="720">
        <v>0</v>
      </c>
      <c r="DB161" s="720">
        <v>0</v>
      </c>
      <c r="DC161" s="720">
        <v>0</v>
      </c>
      <c r="DD161" s="720">
        <v>0</v>
      </c>
      <c r="DE161" s="720">
        <v>0</v>
      </c>
      <c r="DF161" s="720">
        <v>0</v>
      </c>
      <c r="DG161" s="720">
        <v>-6715.92</v>
      </c>
      <c r="DH161" s="720">
        <v>0</v>
      </c>
      <c r="DI161" s="720">
        <v>0</v>
      </c>
      <c r="DJ161" s="720">
        <v>0</v>
      </c>
      <c r="DK161" s="720">
        <v>-6715.92</v>
      </c>
      <c r="DL161" s="720">
        <v>61117.8</v>
      </c>
      <c r="DM161" s="720">
        <v>0</v>
      </c>
      <c r="DN161" s="720">
        <v>0</v>
      </c>
      <c r="DO161" s="720">
        <v>0</v>
      </c>
      <c r="DP161" s="720">
        <v>0</v>
      </c>
      <c r="DQ161" s="721">
        <v>-6.0000000055879354E-2</v>
      </c>
      <c r="DR161" s="722">
        <v>1347321.9699999997</v>
      </c>
      <c r="DS161" s="723">
        <v>364519.90000000014</v>
      </c>
      <c r="DT161" s="722">
        <v>22211.85</v>
      </c>
      <c r="DU161" s="722">
        <v>118209.51</v>
      </c>
      <c r="DV161" s="722">
        <v>0</v>
      </c>
      <c r="DW161" s="722">
        <v>61117.8</v>
      </c>
    </row>
    <row r="162" spans="1:127" s="104" customFormat="1">
      <c r="A162" s="717">
        <v>3307</v>
      </c>
      <c r="B162" s="718" t="s">
        <v>551</v>
      </c>
      <c r="C162" s="717">
        <v>3307</v>
      </c>
      <c r="D162" s="719" t="s">
        <v>6470</v>
      </c>
      <c r="E162" s="719" t="s">
        <v>341</v>
      </c>
      <c r="F162" s="719" t="s">
        <v>6</v>
      </c>
      <c r="G162" s="719" t="s">
        <v>921</v>
      </c>
      <c r="H162" s="720">
        <v>1836991</v>
      </c>
      <c r="I162" s="720">
        <v>0</v>
      </c>
      <c r="J162" s="720">
        <v>116231</v>
      </c>
      <c r="K162" s="720">
        <v>0</v>
      </c>
      <c r="L162" s="720">
        <v>141050</v>
      </c>
      <c r="M162" s="720">
        <v>0</v>
      </c>
      <c r="N162" s="720">
        <v>0</v>
      </c>
      <c r="O162" s="720">
        <v>0</v>
      </c>
      <c r="P162" s="720">
        <v>86932</v>
      </c>
      <c r="Q162" s="720">
        <v>30360</v>
      </c>
      <c r="R162" s="720">
        <v>0</v>
      </c>
      <c r="S162" s="720">
        <v>0</v>
      </c>
      <c r="T162" s="720">
        <v>59184</v>
      </c>
      <c r="U162" s="720">
        <v>0</v>
      </c>
      <c r="V162" s="720">
        <v>0</v>
      </c>
      <c r="W162" s="720">
        <v>7884</v>
      </c>
      <c r="X162" s="720">
        <v>19611</v>
      </c>
      <c r="Y162" s="720">
        <v>2298243</v>
      </c>
      <c r="Z162" s="720">
        <v>1046416</v>
      </c>
      <c r="AA162" s="720">
        <v>262</v>
      </c>
      <c r="AB162" s="720">
        <v>581</v>
      </c>
      <c r="AC162" s="720">
        <v>410550</v>
      </c>
      <c r="AD162" s="720">
        <v>0</v>
      </c>
      <c r="AE162" s="720">
        <v>0</v>
      </c>
      <c r="AF162" s="720">
        <v>195750</v>
      </c>
      <c r="AG162" s="720">
        <v>1189</v>
      </c>
      <c r="AH162" s="720">
        <v>1464</v>
      </c>
      <c r="AI162" s="720">
        <v>0</v>
      </c>
      <c r="AJ162" s="720">
        <v>0</v>
      </c>
      <c r="AK162" s="720">
        <v>35430</v>
      </c>
      <c r="AL162" s="720">
        <v>1736</v>
      </c>
      <c r="AM162" s="720">
        <v>572</v>
      </c>
      <c r="AN162" s="720">
        <v>6462</v>
      </c>
      <c r="AO162" s="720">
        <v>32810</v>
      </c>
      <c r="AP162" s="720">
        <v>4399</v>
      </c>
      <c r="AQ162" s="720">
        <v>26006</v>
      </c>
      <c r="AR162" s="720">
        <v>92075</v>
      </c>
      <c r="AS162" s="720">
        <v>0</v>
      </c>
      <c r="AT162" s="720">
        <v>7307</v>
      </c>
      <c r="AU162" s="720">
        <v>23522</v>
      </c>
      <c r="AV162" s="720">
        <v>9471</v>
      </c>
      <c r="AW162" s="720">
        <v>0</v>
      </c>
      <c r="AX162" s="720">
        <v>152812</v>
      </c>
      <c r="AY162" s="720">
        <v>94246</v>
      </c>
      <c r="AZ162" s="720">
        <v>9050</v>
      </c>
      <c r="BA162" s="720">
        <v>48506</v>
      </c>
      <c r="BB162" s="720">
        <v>0</v>
      </c>
      <c r="BC162" s="720">
        <v>0</v>
      </c>
      <c r="BD162" s="720">
        <v>0</v>
      </c>
      <c r="BE162" s="720">
        <v>2200616</v>
      </c>
      <c r="BF162" s="720">
        <v>208225</v>
      </c>
      <c r="BG162" s="720">
        <v>97627</v>
      </c>
      <c r="BH162" s="720">
        <v>305852</v>
      </c>
      <c r="BI162" s="720">
        <v>0</v>
      </c>
      <c r="BJ162" s="720">
        <v>0</v>
      </c>
      <c r="BK162" s="720">
        <v>0</v>
      </c>
      <c r="BL162" s="720">
        <v>0</v>
      </c>
      <c r="BM162" s="720">
        <v>0</v>
      </c>
      <c r="BN162" s="720">
        <v>0</v>
      </c>
      <c r="BO162" s="720">
        <v>0</v>
      </c>
      <c r="BP162" s="720">
        <v>0</v>
      </c>
      <c r="BQ162" s="720">
        <v>0</v>
      </c>
      <c r="BR162" s="720">
        <v>0</v>
      </c>
      <c r="BS162" s="720">
        <v>0</v>
      </c>
      <c r="BT162" s="720">
        <v>0</v>
      </c>
      <c r="BU162" s="720">
        <v>0</v>
      </c>
      <c r="BV162" s="720">
        <v>0</v>
      </c>
      <c r="BW162" s="720">
        <v>0</v>
      </c>
      <c r="BX162" s="720">
        <v>0</v>
      </c>
      <c r="BY162" s="720">
        <v>0</v>
      </c>
      <c r="BZ162" s="720">
        <v>0</v>
      </c>
      <c r="CA162" s="720">
        <v>0</v>
      </c>
      <c r="CB162" s="720">
        <v>0</v>
      </c>
      <c r="CC162" s="720">
        <v>0</v>
      </c>
      <c r="CD162" s="720">
        <v>305852</v>
      </c>
      <c r="CE162" s="720">
        <v>0</v>
      </c>
      <c r="CF162" s="720">
        <v>0</v>
      </c>
      <c r="CG162" s="720">
        <v>0</v>
      </c>
      <c r="CH162" s="720">
        <v>0</v>
      </c>
      <c r="CI162" s="720">
        <f t="shared" si="2"/>
        <v>305852</v>
      </c>
      <c r="CJ162" s="720">
        <v>516104</v>
      </c>
      <c r="CK162" s="720">
        <v>0</v>
      </c>
      <c r="CL162" s="720">
        <v>0</v>
      </c>
      <c r="CM162" s="720">
        <v>516104</v>
      </c>
      <c r="CN162" s="720">
        <v>0</v>
      </c>
      <c r="CO162" s="720">
        <v>0</v>
      </c>
      <c r="CP162" s="720">
        <v>0</v>
      </c>
      <c r="CQ162" s="720">
        <v>0</v>
      </c>
      <c r="CR162" s="720">
        <v>-217015</v>
      </c>
      <c r="CS162" s="720">
        <v>299089</v>
      </c>
      <c r="CT162" s="720">
        <v>0</v>
      </c>
      <c r="CU162" s="720">
        <v>0</v>
      </c>
      <c r="CV162" s="720">
        <v>0</v>
      </c>
      <c r="CW162" s="720">
        <v>0</v>
      </c>
      <c r="CX162" s="720"/>
      <c r="CY162" s="720"/>
      <c r="CZ162" s="720"/>
      <c r="DA162" s="720">
        <v>0</v>
      </c>
      <c r="DB162" s="720">
        <v>0</v>
      </c>
      <c r="DC162" s="720">
        <v>0</v>
      </c>
      <c r="DD162" s="720">
        <v>6762</v>
      </c>
      <c r="DE162" s="720">
        <v>0</v>
      </c>
      <c r="DF162" s="720">
        <v>0</v>
      </c>
      <c r="DG162" s="720">
        <v>0</v>
      </c>
      <c r="DH162" s="720">
        <v>0</v>
      </c>
      <c r="DI162" s="720">
        <v>0</v>
      </c>
      <c r="DJ162" s="720">
        <v>0</v>
      </c>
      <c r="DK162" s="720">
        <v>6762</v>
      </c>
      <c r="DL162" s="720">
        <v>0</v>
      </c>
      <c r="DM162" s="720">
        <v>0</v>
      </c>
      <c r="DN162" s="720">
        <v>0</v>
      </c>
      <c r="DO162" s="720">
        <v>0</v>
      </c>
      <c r="DP162" s="720">
        <v>0</v>
      </c>
      <c r="DQ162" s="721">
        <v>0.01</v>
      </c>
      <c r="DR162" s="722">
        <v>1654748</v>
      </c>
      <c r="DS162" s="723">
        <v>545868</v>
      </c>
      <c r="DT162" s="722">
        <v>94246</v>
      </c>
      <c r="DU162" s="722">
        <v>176476</v>
      </c>
      <c r="DV162" s="722">
        <v>0</v>
      </c>
      <c r="DW162" s="722">
        <v>0</v>
      </c>
    </row>
    <row r="163" spans="1:127" s="104" customFormat="1">
      <c r="A163" s="717">
        <v>3361</v>
      </c>
      <c r="B163" s="718" t="s">
        <v>462</v>
      </c>
      <c r="C163" s="717">
        <v>3361</v>
      </c>
      <c r="D163" s="719" t="s">
        <v>6470</v>
      </c>
      <c r="E163" s="719" t="s">
        <v>341</v>
      </c>
      <c r="F163" s="719" t="s">
        <v>6</v>
      </c>
      <c r="G163" s="719" t="s">
        <v>921</v>
      </c>
      <c r="H163" s="720">
        <v>2062659.83</v>
      </c>
      <c r="I163" s="720">
        <v>0</v>
      </c>
      <c r="J163" s="720">
        <v>28312.73</v>
      </c>
      <c r="K163" s="720">
        <v>0</v>
      </c>
      <c r="L163" s="720">
        <v>229400</v>
      </c>
      <c r="M163" s="720">
        <v>3256.93</v>
      </c>
      <c r="N163" s="720">
        <v>0</v>
      </c>
      <c r="O163" s="720">
        <v>0</v>
      </c>
      <c r="P163" s="720">
        <v>46592.229999999996</v>
      </c>
      <c r="Q163" s="720">
        <v>39590.47</v>
      </c>
      <c r="R163" s="720">
        <v>0</v>
      </c>
      <c r="S163" s="720">
        <v>0</v>
      </c>
      <c r="T163" s="720">
        <v>26147.370000000003</v>
      </c>
      <c r="U163" s="720">
        <v>4864.0200000000004</v>
      </c>
      <c r="V163" s="720">
        <v>0</v>
      </c>
      <c r="W163" s="720">
        <v>10275</v>
      </c>
      <c r="X163" s="720">
        <v>54911</v>
      </c>
      <c r="Y163" s="720">
        <v>2506009.5800000005</v>
      </c>
      <c r="Z163" s="720">
        <v>1165472.5699999984</v>
      </c>
      <c r="AA163" s="720">
        <v>0</v>
      </c>
      <c r="AB163" s="720">
        <v>441932.32</v>
      </c>
      <c r="AC163" s="720">
        <v>41731.160000000673</v>
      </c>
      <c r="AD163" s="720">
        <v>117894.35</v>
      </c>
      <c r="AE163" s="720">
        <v>0</v>
      </c>
      <c r="AF163" s="720">
        <v>80318.489999999816</v>
      </c>
      <c r="AG163" s="720">
        <v>0</v>
      </c>
      <c r="AH163" s="720">
        <v>755</v>
      </c>
      <c r="AI163" s="720">
        <v>0</v>
      </c>
      <c r="AJ163" s="720">
        <v>0</v>
      </c>
      <c r="AK163" s="720">
        <v>20331.610000000004</v>
      </c>
      <c r="AL163" s="720">
        <v>883.72</v>
      </c>
      <c r="AM163" s="720">
        <v>37403.050000000003</v>
      </c>
      <c r="AN163" s="720">
        <v>5480.31</v>
      </c>
      <c r="AO163" s="720">
        <v>34409.14</v>
      </c>
      <c r="AP163" s="720">
        <v>6942.96</v>
      </c>
      <c r="AQ163" s="720">
        <v>27115.73</v>
      </c>
      <c r="AR163" s="720">
        <v>191013.53000000009</v>
      </c>
      <c r="AS163" s="720">
        <v>0</v>
      </c>
      <c r="AT163" s="720">
        <v>0</v>
      </c>
      <c r="AU163" s="720">
        <v>66496.399999999994</v>
      </c>
      <c r="AV163" s="720">
        <v>14865.74</v>
      </c>
      <c r="AW163" s="720">
        <v>11160</v>
      </c>
      <c r="AX163" s="720">
        <v>147848.29999999999</v>
      </c>
      <c r="AY163" s="720">
        <v>128782.27</v>
      </c>
      <c r="AZ163" s="720">
        <v>26772.22</v>
      </c>
      <c r="BA163" s="720">
        <v>160393.25</v>
      </c>
      <c r="BB163" s="720">
        <v>0</v>
      </c>
      <c r="BC163" s="720">
        <v>0</v>
      </c>
      <c r="BD163" s="720">
        <v>0</v>
      </c>
      <c r="BE163" s="720">
        <v>2728002.1199999992</v>
      </c>
      <c r="BF163" s="720">
        <v>269641.91999999969</v>
      </c>
      <c r="BG163" s="720">
        <v>-221992.53999999864</v>
      </c>
      <c r="BH163" s="720">
        <v>47649.380000001052</v>
      </c>
      <c r="BI163" s="720">
        <v>0</v>
      </c>
      <c r="BJ163" s="720">
        <v>0</v>
      </c>
      <c r="BK163" s="720">
        <v>0</v>
      </c>
      <c r="BL163" s="720">
        <v>0</v>
      </c>
      <c r="BM163" s="720">
        <v>0</v>
      </c>
      <c r="BN163" s="720">
        <v>0</v>
      </c>
      <c r="BO163" s="720">
        <v>0</v>
      </c>
      <c r="BP163" s="720">
        <v>0</v>
      </c>
      <c r="BQ163" s="720">
        <v>0</v>
      </c>
      <c r="BR163" s="720">
        <v>0</v>
      </c>
      <c r="BS163" s="720">
        <v>0</v>
      </c>
      <c r="BT163" s="720">
        <v>0</v>
      </c>
      <c r="BU163" s="720">
        <v>0</v>
      </c>
      <c r="BV163" s="720">
        <v>0</v>
      </c>
      <c r="BW163" s="720">
        <v>0</v>
      </c>
      <c r="BX163" s="720">
        <v>0</v>
      </c>
      <c r="BY163" s="720">
        <v>0</v>
      </c>
      <c r="BZ163" s="720">
        <v>0</v>
      </c>
      <c r="CA163" s="720">
        <v>0</v>
      </c>
      <c r="CB163" s="720">
        <v>0</v>
      </c>
      <c r="CC163" s="720">
        <v>0</v>
      </c>
      <c r="CD163" s="720">
        <v>47649.380000001052</v>
      </c>
      <c r="CE163" s="720">
        <v>0</v>
      </c>
      <c r="CF163" s="720">
        <v>0</v>
      </c>
      <c r="CG163" s="720">
        <v>0</v>
      </c>
      <c r="CH163" s="720">
        <v>0</v>
      </c>
      <c r="CI163" s="720">
        <f t="shared" si="2"/>
        <v>47649.380000001052</v>
      </c>
      <c r="CJ163" s="720">
        <v>426386.2</v>
      </c>
      <c r="CK163" s="720">
        <v>0</v>
      </c>
      <c r="CL163" s="720">
        <v>0</v>
      </c>
      <c r="CM163" s="720">
        <v>426386.2</v>
      </c>
      <c r="CN163" s="720">
        <v>0</v>
      </c>
      <c r="CO163" s="720">
        <v>0</v>
      </c>
      <c r="CP163" s="720">
        <v>8199.91</v>
      </c>
      <c r="CQ163" s="720">
        <v>0</v>
      </c>
      <c r="CR163" s="720">
        <v>-344749.37</v>
      </c>
      <c r="CS163" s="720">
        <v>89836.739999999991</v>
      </c>
      <c r="CT163" s="720">
        <v>0</v>
      </c>
      <c r="CU163" s="720">
        <v>0</v>
      </c>
      <c r="CV163" s="720">
        <v>0</v>
      </c>
      <c r="CW163" s="720">
        <v>0</v>
      </c>
      <c r="CX163" s="720"/>
      <c r="CY163" s="720"/>
      <c r="CZ163" s="720"/>
      <c r="DA163" s="720">
        <v>0</v>
      </c>
      <c r="DB163" s="720">
        <v>0</v>
      </c>
      <c r="DC163" s="720">
        <v>16870.5</v>
      </c>
      <c r="DD163" s="720">
        <v>8271.4</v>
      </c>
      <c r="DE163" s="720">
        <v>0</v>
      </c>
      <c r="DF163" s="720">
        <v>0</v>
      </c>
      <c r="DG163" s="720">
        <v>-30741.09</v>
      </c>
      <c r="DH163" s="720">
        <v>-36588.18</v>
      </c>
      <c r="DI163" s="720">
        <v>0</v>
      </c>
      <c r="DJ163" s="720">
        <v>0</v>
      </c>
      <c r="DK163" s="720">
        <v>-42187.369999999995</v>
      </c>
      <c r="DL163" s="720">
        <v>0</v>
      </c>
      <c r="DM163" s="720">
        <v>0</v>
      </c>
      <c r="DN163" s="720">
        <v>0</v>
      </c>
      <c r="DO163" s="720">
        <v>0</v>
      </c>
      <c r="DP163" s="720">
        <v>0</v>
      </c>
      <c r="DQ163" s="721">
        <v>1.0000000009313226E-2</v>
      </c>
      <c r="DR163" s="722">
        <v>1847348.889999999</v>
      </c>
      <c r="DS163" s="723">
        <v>880653.23000000021</v>
      </c>
      <c r="DT163" s="722">
        <v>128782.27</v>
      </c>
      <c r="DU163" s="722">
        <v>112330.07</v>
      </c>
      <c r="DV163" s="722">
        <v>4864.0200000000004</v>
      </c>
      <c r="DW163" s="722">
        <v>0</v>
      </c>
    </row>
    <row r="164" spans="1:127" s="104" customFormat="1">
      <c r="A164" s="717">
        <v>3382</v>
      </c>
      <c r="B164" s="718" t="s">
        <v>552</v>
      </c>
      <c r="C164" s="717">
        <v>3382</v>
      </c>
      <c r="D164" s="719" t="s">
        <v>6470</v>
      </c>
      <c r="E164" s="719" t="s">
        <v>341</v>
      </c>
      <c r="F164" s="719" t="s">
        <v>6</v>
      </c>
      <c r="G164" s="719" t="s">
        <v>923</v>
      </c>
      <c r="H164" s="720">
        <v>1173539.9099999999</v>
      </c>
      <c r="I164" s="720">
        <v>0</v>
      </c>
      <c r="J164" s="720">
        <v>58880.37</v>
      </c>
      <c r="K164" s="720">
        <v>0</v>
      </c>
      <c r="L164" s="720">
        <v>99800</v>
      </c>
      <c r="M164" s="720">
        <v>2506.9299999999998</v>
      </c>
      <c r="N164" s="720">
        <v>0</v>
      </c>
      <c r="O164" s="720">
        <v>0</v>
      </c>
      <c r="P164" s="720">
        <v>15153.890000000001</v>
      </c>
      <c r="Q164" s="720">
        <v>22871.759999999998</v>
      </c>
      <c r="R164" s="720">
        <v>0</v>
      </c>
      <c r="S164" s="720">
        <v>0</v>
      </c>
      <c r="T164" s="720">
        <v>40691.189999999988</v>
      </c>
      <c r="U164" s="720">
        <v>0</v>
      </c>
      <c r="V164" s="720">
        <v>0</v>
      </c>
      <c r="W164" s="720">
        <v>1337.71</v>
      </c>
      <c r="X164" s="720">
        <v>47615</v>
      </c>
      <c r="Y164" s="720">
        <v>1462396.7599999998</v>
      </c>
      <c r="Z164" s="720">
        <v>609870.6300000007</v>
      </c>
      <c r="AA164" s="720">
        <v>0.47</v>
      </c>
      <c r="AB164" s="720">
        <v>792.47000000000014</v>
      </c>
      <c r="AC164" s="720">
        <v>227563.47999999989</v>
      </c>
      <c r="AD164" s="720">
        <v>0.27</v>
      </c>
      <c r="AE164" s="720">
        <v>0</v>
      </c>
      <c r="AF164" s="720">
        <v>279862.60999999993</v>
      </c>
      <c r="AG164" s="720">
        <v>13398.09</v>
      </c>
      <c r="AH164" s="720">
        <v>92</v>
      </c>
      <c r="AI164" s="720">
        <v>0</v>
      </c>
      <c r="AJ164" s="720">
        <v>352</v>
      </c>
      <c r="AK164" s="720">
        <v>22436.1</v>
      </c>
      <c r="AL164" s="720">
        <v>0</v>
      </c>
      <c r="AM164" s="720">
        <v>25382.100000000002</v>
      </c>
      <c r="AN164" s="720">
        <v>2826.55</v>
      </c>
      <c r="AO164" s="720">
        <v>31916.170000000009</v>
      </c>
      <c r="AP164" s="720">
        <v>4557.9799999999996</v>
      </c>
      <c r="AQ164" s="720">
        <v>9020.2400000000016</v>
      </c>
      <c r="AR164" s="720">
        <v>28127.899999999994</v>
      </c>
      <c r="AS164" s="720">
        <v>3076.6</v>
      </c>
      <c r="AT164" s="720">
        <v>150</v>
      </c>
      <c r="AU164" s="720">
        <v>26875.520000000004</v>
      </c>
      <c r="AV164" s="720">
        <v>0</v>
      </c>
      <c r="AW164" s="720">
        <v>0</v>
      </c>
      <c r="AX164" s="720">
        <v>87558.16</v>
      </c>
      <c r="AY164" s="720">
        <v>7112</v>
      </c>
      <c r="AZ164" s="720">
        <v>5064.1400000000003</v>
      </c>
      <c r="BA164" s="720">
        <v>125952.53</v>
      </c>
      <c r="BB164" s="720">
        <v>0</v>
      </c>
      <c r="BC164" s="720">
        <v>0</v>
      </c>
      <c r="BD164" s="720">
        <v>0</v>
      </c>
      <c r="BE164" s="720">
        <v>1511988.0100000005</v>
      </c>
      <c r="BF164" s="720">
        <v>90488.530000000115</v>
      </c>
      <c r="BG164" s="720">
        <v>-49591.250000000698</v>
      </c>
      <c r="BH164" s="720">
        <v>40897.279999999417</v>
      </c>
      <c r="BI164" s="720">
        <v>0</v>
      </c>
      <c r="BJ164" s="720">
        <v>0</v>
      </c>
      <c r="BK164" s="720">
        <v>0</v>
      </c>
      <c r="BL164" s="720">
        <v>0</v>
      </c>
      <c r="BM164" s="720">
        <v>0</v>
      </c>
      <c r="BN164" s="720">
        <v>0</v>
      </c>
      <c r="BO164" s="720">
        <v>0</v>
      </c>
      <c r="BP164" s="720">
        <v>0</v>
      </c>
      <c r="BQ164" s="720">
        <v>0</v>
      </c>
      <c r="BR164" s="720">
        <v>0</v>
      </c>
      <c r="BS164" s="720">
        <v>0</v>
      </c>
      <c r="BT164" s="720">
        <v>0</v>
      </c>
      <c r="BU164" s="720">
        <v>0</v>
      </c>
      <c r="BV164" s="720">
        <v>0</v>
      </c>
      <c r="BW164" s="720">
        <v>0</v>
      </c>
      <c r="BX164" s="720">
        <v>0</v>
      </c>
      <c r="BY164" s="720">
        <v>0</v>
      </c>
      <c r="BZ164" s="720">
        <v>0</v>
      </c>
      <c r="CA164" s="720">
        <v>0</v>
      </c>
      <c r="CB164" s="720">
        <v>0</v>
      </c>
      <c r="CC164" s="720">
        <v>0</v>
      </c>
      <c r="CD164" s="720">
        <v>40897.279999999417</v>
      </c>
      <c r="CE164" s="720">
        <v>0</v>
      </c>
      <c r="CF164" s="720">
        <v>0</v>
      </c>
      <c r="CG164" s="720">
        <v>0</v>
      </c>
      <c r="CH164" s="720">
        <v>0</v>
      </c>
      <c r="CI164" s="720">
        <f t="shared" si="2"/>
        <v>40897.279999999417</v>
      </c>
      <c r="CJ164" s="720">
        <v>0</v>
      </c>
      <c r="CK164" s="720">
        <v>0</v>
      </c>
      <c r="CL164" s="720">
        <v>0</v>
      </c>
      <c r="CM164" s="720">
        <v>0</v>
      </c>
      <c r="CN164" s="720">
        <v>0</v>
      </c>
      <c r="CO164" s="720">
        <v>0</v>
      </c>
      <c r="CP164" s="720">
        <v>0</v>
      </c>
      <c r="CQ164" s="720">
        <v>0</v>
      </c>
      <c r="CR164" s="720">
        <v>0</v>
      </c>
      <c r="CS164" s="720">
        <v>0</v>
      </c>
      <c r="CT164" s="720">
        <v>0</v>
      </c>
      <c r="CU164" s="720">
        <v>0</v>
      </c>
      <c r="CV164" s="720">
        <v>0</v>
      </c>
      <c r="CW164" s="720">
        <v>0</v>
      </c>
      <c r="CX164" s="720"/>
      <c r="CY164" s="720"/>
      <c r="CZ164" s="720"/>
      <c r="DA164" s="720">
        <v>67970.719999999259</v>
      </c>
      <c r="DB164" s="720">
        <v>67970.719999999259</v>
      </c>
      <c r="DC164" s="720">
        <v>0</v>
      </c>
      <c r="DD164" s="720">
        <v>3015.64</v>
      </c>
      <c r="DE164" s="720">
        <v>0</v>
      </c>
      <c r="DF164" s="720">
        <v>0</v>
      </c>
      <c r="DG164" s="720">
        <v>-5000</v>
      </c>
      <c r="DH164" s="720">
        <v>-25089.08</v>
      </c>
      <c r="DI164" s="720">
        <v>0</v>
      </c>
      <c r="DJ164" s="720">
        <v>0</v>
      </c>
      <c r="DK164" s="720">
        <v>-27073.440000000002</v>
      </c>
      <c r="DL164" s="720">
        <v>0</v>
      </c>
      <c r="DM164" s="720">
        <v>0</v>
      </c>
      <c r="DN164" s="720">
        <v>0</v>
      </c>
      <c r="DO164" s="720">
        <v>0</v>
      </c>
      <c r="DP164" s="720">
        <v>0</v>
      </c>
      <c r="DQ164" s="721">
        <v>7.4214767664670944E-10</v>
      </c>
      <c r="DR164" s="722">
        <v>1131488.0200000005</v>
      </c>
      <c r="DS164" s="723">
        <v>380499.99</v>
      </c>
      <c r="DT164" s="722">
        <v>7112</v>
      </c>
      <c r="DU164" s="722">
        <v>78716.84</v>
      </c>
      <c r="DV164" s="722">
        <v>0</v>
      </c>
      <c r="DW164" s="722">
        <v>0</v>
      </c>
    </row>
    <row r="165" spans="1:127" s="104" customFormat="1">
      <c r="A165" s="717">
        <v>3344</v>
      </c>
      <c r="B165" s="718" t="s">
        <v>463</v>
      </c>
      <c r="C165" s="717">
        <v>3344</v>
      </c>
      <c r="D165" s="719" t="s">
        <v>6470</v>
      </c>
      <c r="E165" s="719" t="s">
        <v>341</v>
      </c>
      <c r="F165" s="719" t="s">
        <v>6</v>
      </c>
      <c r="G165" s="719" t="s">
        <v>921</v>
      </c>
      <c r="H165" s="720">
        <v>2099481.2000000002</v>
      </c>
      <c r="I165" s="720">
        <v>0</v>
      </c>
      <c r="J165" s="720">
        <v>74803.59</v>
      </c>
      <c r="K165" s="720">
        <v>0</v>
      </c>
      <c r="L165" s="720">
        <v>118970</v>
      </c>
      <c r="M165" s="720">
        <v>1085.6400000000001</v>
      </c>
      <c r="N165" s="720">
        <v>0</v>
      </c>
      <c r="O165" s="720">
        <v>9788</v>
      </c>
      <c r="P165" s="720">
        <v>20171.750000000007</v>
      </c>
      <c r="Q165" s="720">
        <v>51056.83</v>
      </c>
      <c r="R165" s="720">
        <v>0</v>
      </c>
      <c r="S165" s="720">
        <v>0</v>
      </c>
      <c r="T165" s="720">
        <v>26067.11</v>
      </c>
      <c r="U165" s="720">
        <v>0</v>
      </c>
      <c r="V165" s="720">
        <v>0</v>
      </c>
      <c r="W165" s="720">
        <v>1941.46</v>
      </c>
      <c r="X165" s="720">
        <v>82186</v>
      </c>
      <c r="Y165" s="720">
        <v>2485551.58</v>
      </c>
      <c r="Z165" s="720">
        <v>1226496.3300000019</v>
      </c>
      <c r="AA165" s="720">
        <v>7.9936057773011271E-15</v>
      </c>
      <c r="AB165" s="720">
        <v>405597.19</v>
      </c>
      <c r="AC165" s="720">
        <v>95119.13000000047</v>
      </c>
      <c r="AD165" s="720">
        <v>139154.23000000001</v>
      </c>
      <c r="AE165" s="720">
        <v>0</v>
      </c>
      <c r="AF165" s="720">
        <v>89525.739999999816</v>
      </c>
      <c r="AG165" s="720">
        <v>3145.9300000000039</v>
      </c>
      <c r="AH165" s="720">
        <v>8400.42</v>
      </c>
      <c r="AI165" s="720">
        <v>0</v>
      </c>
      <c r="AJ165" s="720">
        <v>0</v>
      </c>
      <c r="AK165" s="720">
        <v>16722.259999999998</v>
      </c>
      <c r="AL165" s="720">
        <v>0</v>
      </c>
      <c r="AM165" s="720">
        <v>3858.44</v>
      </c>
      <c r="AN165" s="720">
        <v>8239.41</v>
      </c>
      <c r="AO165" s="720">
        <v>35755.070000000007</v>
      </c>
      <c r="AP165" s="720">
        <v>3047.48</v>
      </c>
      <c r="AQ165" s="720">
        <v>4129.0200000000004</v>
      </c>
      <c r="AR165" s="720">
        <v>64409.640000000116</v>
      </c>
      <c r="AS165" s="720">
        <v>29346.18</v>
      </c>
      <c r="AT165" s="720">
        <v>0</v>
      </c>
      <c r="AU165" s="720">
        <v>18599.409999999996</v>
      </c>
      <c r="AV165" s="720">
        <v>13831.93</v>
      </c>
      <c r="AW165" s="720">
        <v>0</v>
      </c>
      <c r="AX165" s="720">
        <v>145704.38</v>
      </c>
      <c r="AY165" s="720">
        <v>14497.87</v>
      </c>
      <c r="AZ165" s="720">
        <v>31165.5</v>
      </c>
      <c r="BA165" s="720">
        <v>138807.63</v>
      </c>
      <c r="BB165" s="720">
        <v>0</v>
      </c>
      <c r="BC165" s="720">
        <v>0</v>
      </c>
      <c r="BD165" s="720">
        <v>0</v>
      </c>
      <c r="BE165" s="720">
        <v>2495553.1900000023</v>
      </c>
      <c r="BF165" s="720">
        <v>173529.04999999996</v>
      </c>
      <c r="BG165" s="720">
        <v>-10001.610000002198</v>
      </c>
      <c r="BH165" s="720">
        <v>163527.43999999776</v>
      </c>
      <c r="BI165" s="720">
        <v>0</v>
      </c>
      <c r="BJ165" s="720">
        <v>0</v>
      </c>
      <c r="BK165" s="720">
        <v>0</v>
      </c>
      <c r="BL165" s="720">
        <v>0</v>
      </c>
      <c r="BM165" s="720">
        <v>0</v>
      </c>
      <c r="BN165" s="720">
        <v>0</v>
      </c>
      <c r="BO165" s="720">
        <v>0</v>
      </c>
      <c r="BP165" s="720">
        <v>0</v>
      </c>
      <c r="BQ165" s="720">
        <v>0</v>
      </c>
      <c r="BR165" s="720">
        <v>0</v>
      </c>
      <c r="BS165" s="720">
        <v>0</v>
      </c>
      <c r="BT165" s="720">
        <v>0</v>
      </c>
      <c r="BU165" s="720">
        <v>0</v>
      </c>
      <c r="BV165" s="720">
        <v>0</v>
      </c>
      <c r="BW165" s="720">
        <v>0</v>
      </c>
      <c r="BX165" s="720">
        <v>0</v>
      </c>
      <c r="BY165" s="720">
        <v>0</v>
      </c>
      <c r="BZ165" s="720">
        <v>0</v>
      </c>
      <c r="CA165" s="720">
        <v>0</v>
      </c>
      <c r="CB165" s="720">
        <v>0</v>
      </c>
      <c r="CC165" s="720">
        <v>0</v>
      </c>
      <c r="CD165" s="720">
        <v>163527.43999999776</v>
      </c>
      <c r="CE165" s="720">
        <v>0</v>
      </c>
      <c r="CF165" s="720">
        <v>0</v>
      </c>
      <c r="CG165" s="720">
        <v>0</v>
      </c>
      <c r="CH165" s="720">
        <v>0</v>
      </c>
      <c r="CI165" s="720">
        <f t="shared" si="2"/>
        <v>163527.43999999776</v>
      </c>
      <c r="CJ165" s="720">
        <v>376270.84</v>
      </c>
      <c r="CK165" s="720">
        <v>0</v>
      </c>
      <c r="CL165" s="720">
        <v>0</v>
      </c>
      <c r="CM165" s="720">
        <v>376270.84</v>
      </c>
      <c r="CN165" s="720">
        <v>0</v>
      </c>
      <c r="CO165" s="720">
        <v>0</v>
      </c>
      <c r="CP165" s="720">
        <v>3473.21</v>
      </c>
      <c r="CQ165" s="720">
        <v>0</v>
      </c>
      <c r="CR165" s="720">
        <v>-185186.28999999998</v>
      </c>
      <c r="CS165" s="720">
        <v>194557.76000000007</v>
      </c>
      <c r="CT165" s="720">
        <v>0</v>
      </c>
      <c r="CU165" s="720">
        <v>0</v>
      </c>
      <c r="CV165" s="720">
        <v>0</v>
      </c>
      <c r="CW165" s="720">
        <v>0</v>
      </c>
      <c r="CX165" s="720"/>
      <c r="CY165" s="720"/>
      <c r="CZ165" s="720"/>
      <c r="DA165" s="720">
        <v>0</v>
      </c>
      <c r="DB165" s="720">
        <v>0</v>
      </c>
      <c r="DC165" s="720">
        <v>0</v>
      </c>
      <c r="DD165" s="720">
        <v>6177.65</v>
      </c>
      <c r="DE165" s="720">
        <v>7626.24</v>
      </c>
      <c r="DF165" s="720">
        <v>0</v>
      </c>
      <c r="DG165" s="720">
        <v>-9609.3799999999992</v>
      </c>
      <c r="DH165" s="720">
        <v>-35224.839999999997</v>
      </c>
      <c r="DI165" s="720">
        <v>0</v>
      </c>
      <c r="DJ165" s="720">
        <v>0</v>
      </c>
      <c r="DK165" s="720">
        <v>-31030.329999999994</v>
      </c>
      <c r="DL165" s="720">
        <v>0</v>
      </c>
      <c r="DM165" s="720">
        <v>0</v>
      </c>
      <c r="DN165" s="720">
        <v>0</v>
      </c>
      <c r="DO165" s="720">
        <v>0</v>
      </c>
      <c r="DP165" s="720">
        <v>0</v>
      </c>
      <c r="DQ165" s="721">
        <v>9.9999999220017344E-3</v>
      </c>
      <c r="DR165" s="722">
        <v>1959038.5500000019</v>
      </c>
      <c r="DS165" s="723">
        <v>536514.64000000036</v>
      </c>
      <c r="DT165" s="722">
        <v>14497.87</v>
      </c>
      <c r="DU165" s="722">
        <v>107083.69000000002</v>
      </c>
      <c r="DV165" s="722">
        <v>0</v>
      </c>
      <c r="DW165" s="722">
        <v>0</v>
      </c>
    </row>
    <row r="166" spans="1:127" s="104" customFormat="1">
      <c r="A166" s="717">
        <v>3025</v>
      </c>
      <c r="B166" s="718" t="s">
        <v>553</v>
      </c>
      <c r="C166" s="717">
        <v>3025</v>
      </c>
      <c r="D166" s="719" t="s">
        <v>6470</v>
      </c>
      <c r="E166" s="719" t="s">
        <v>341</v>
      </c>
      <c r="F166" s="719" t="s">
        <v>6</v>
      </c>
      <c r="G166" s="719" t="s">
        <v>921</v>
      </c>
      <c r="H166" s="720">
        <v>2146267</v>
      </c>
      <c r="I166" s="720">
        <v>0</v>
      </c>
      <c r="J166" s="720">
        <v>223989</v>
      </c>
      <c r="K166" s="720">
        <v>0</v>
      </c>
      <c r="L166" s="720">
        <v>143770</v>
      </c>
      <c r="M166" s="720">
        <v>3257</v>
      </c>
      <c r="N166" s="720">
        <v>0</v>
      </c>
      <c r="O166" s="720">
        <v>0</v>
      </c>
      <c r="P166" s="720">
        <v>2909</v>
      </c>
      <c r="Q166" s="720">
        <v>55140</v>
      </c>
      <c r="R166" s="720">
        <v>0</v>
      </c>
      <c r="S166" s="720">
        <v>0</v>
      </c>
      <c r="T166" s="720">
        <v>22638</v>
      </c>
      <c r="U166" s="720">
        <v>3811</v>
      </c>
      <c r="V166" s="720">
        <v>0</v>
      </c>
      <c r="W166" s="720">
        <v>2187</v>
      </c>
      <c r="X166" s="720">
        <v>80570</v>
      </c>
      <c r="Y166" s="720">
        <v>2684538</v>
      </c>
      <c r="Z166" s="720">
        <v>1185211</v>
      </c>
      <c r="AA166" s="720">
        <v>0</v>
      </c>
      <c r="AB166" s="720">
        <v>296809</v>
      </c>
      <c r="AC166" s="720">
        <v>43556</v>
      </c>
      <c r="AD166" s="720">
        <v>174694</v>
      </c>
      <c r="AE166" s="720">
        <v>68166</v>
      </c>
      <c r="AF166" s="720">
        <v>61171</v>
      </c>
      <c r="AG166" s="720">
        <v>2741</v>
      </c>
      <c r="AH166" s="720">
        <v>2845</v>
      </c>
      <c r="AI166" s="720">
        <v>0</v>
      </c>
      <c r="AJ166" s="720">
        <v>0</v>
      </c>
      <c r="AK166" s="720">
        <v>16067</v>
      </c>
      <c r="AL166" s="720">
        <v>1495</v>
      </c>
      <c r="AM166" s="720">
        <v>1081</v>
      </c>
      <c r="AN166" s="720">
        <v>11129</v>
      </c>
      <c r="AO166" s="720">
        <v>32500</v>
      </c>
      <c r="AP166" s="720">
        <v>5126</v>
      </c>
      <c r="AQ166" s="720">
        <v>4654</v>
      </c>
      <c r="AR166" s="720">
        <v>66345</v>
      </c>
      <c r="AS166" s="720">
        <v>12996</v>
      </c>
      <c r="AT166" s="720">
        <v>0</v>
      </c>
      <c r="AU166" s="720">
        <v>22971</v>
      </c>
      <c r="AV166" s="720">
        <v>9471</v>
      </c>
      <c r="AW166" s="720">
        <v>2300</v>
      </c>
      <c r="AX166" s="720">
        <v>43362</v>
      </c>
      <c r="AY166" s="720">
        <v>431274</v>
      </c>
      <c r="AZ166" s="720">
        <v>10103</v>
      </c>
      <c r="BA166" s="720">
        <v>23843</v>
      </c>
      <c r="BB166" s="720">
        <v>80744</v>
      </c>
      <c r="BC166" s="720">
        <v>0</v>
      </c>
      <c r="BD166" s="720">
        <v>0</v>
      </c>
      <c r="BE166" s="720">
        <v>2610654</v>
      </c>
      <c r="BF166" s="720">
        <v>86655</v>
      </c>
      <c r="BG166" s="720">
        <v>73884</v>
      </c>
      <c r="BH166" s="720">
        <v>160539</v>
      </c>
      <c r="BI166" s="720">
        <v>0</v>
      </c>
      <c r="BJ166" s="720">
        <v>0</v>
      </c>
      <c r="BK166" s="720">
        <v>0</v>
      </c>
      <c r="BL166" s="720">
        <v>0</v>
      </c>
      <c r="BM166" s="720">
        <v>0</v>
      </c>
      <c r="BN166" s="720">
        <v>0</v>
      </c>
      <c r="BO166" s="720">
        <v>0</v>
      </c>
      <c r="BP166" s="720">
        <v>0</v>
      </c>
      <c r="BQ166" s="720">
        <v>0</v>
      </c>
      <c r="BR166" s="720">
        <v>0</v>
      </c>
      <c r="BS166" s="720">
        <v>0</v>
      </c>
      <c r="BT166" s="720">
        <v>0</v>
      </c>
      <c r="BU166" s="720">
        <v>0</v>
      </c>
      <c r="BV166" s="720">
        <v>0</v>
      </c>
      <c r="BW166" s="720">
        <v>0</v>
      </c>
      <c r="BX166" s="720">
        <v>0</v>
      </c>
      <c r="BY166" s="720">
        <v>0</v>
      </c>
      <c r="BZ166" s="720">
        <v>0</v>
      </c>
      <c r="CA166" s="720">
        <v>0</v>
      </c>
      <c r="CB166" s="720">
        <v>0</v>
      </c>
      <c r="CC166" s="720">
        <v>0</v>
      </c>
      <c r="CD166" s="720">
        <v>160539</v>
      </c>
      <c r="CE166" s="720">
        <v>0</v>
      </c>
      <c r="CF166" s="720">
        <v>0</v>
      </c>
      <c r="CG166" s="720">
        <v>0</v>
      </c>
      <c r="CH166" s="720">
        <v>0</v>
      </c>
      <c r="CI166" s="720">
        <f t="shared" si="2"/>
        <v>160539</v>
      </c>
      <c r="CJ166" s="720">
        <v>307195</v>
      </c>
      <c r="CK166" s="720">
        <v>0</v>
      </c>
      <c r="CL166" s="720">
        <v>0</v>
      </c>
      <c r="CM166" s="720">
        <v>307195</v>
      </c>
      <c r="CN166" s="720">
        <v>0</v>
      </c>
      <c r="CO166" s="720">
        <v>0</v>
      </c>
      <c r="CP166" s="720">
        <v>14363</v>
      </c>
      <c r="CQ166" s="720">
        <v>0</v>
      </c>
      <c r="CR166" s="720">
        <v>-141525</v>
      </c>
      <c r="CS166" s="720">
        <v>180034</v>
      </c>
      <c r="CT166" s="720">
        <v>0</v>
      </c>
      <c r="CU166" s="720">
        <v>0</v>
      </c>
      <c r="CV166" s="720">
        <v>0</v>
      </c>
      <c r="CW166" s="720">
        <v>0</v>
      </c>
      <c r="CX166" s="720"/>
      <c r="CY166" s="720"/>
      <c r="CZ166" s="720"/>
      <c r="DA166" s="720">
        <v>0</v>
      </c>
      <c r="DB166" s="720">
        <v>0</v>
      </c>
      <c r="DC166" s="720">
        <v>0</v>
      </c>
      <c r="DD166" s="720">
        <v>2909</v>
      </c>
      <c r="DE166" s="720">
        <v>0</v>
      </c>
      <c r="DF166" s="720">
        <v>0</v>
      </c>
      <c r="DG166" s="720">
        <v>-22403</v>
      </c>
      <c r="DH166" s="720">
        <v>0</v>
      </c>
      <c r="DI166" s="720">
        <v>0</v>
      </c>
      <c r="DJ166" s="720">
        <v>0</v>
      </c>
      <c r="DK166" s="720">
        <v>-19494</v>
      </c>
      <c r="DL166" s="720">
        <v>0</v>
      </c>
      <c r="DM166" s="720">
        <v>0</v>
      </c>
      <c r="DN166" s="720">
        <v>0</v>
      </c>
      <c r="DO166" s="720">
        <v>0</v>
      </c>
      <c r="DP166" s="720">
        <v>0</v>
      </c>
      <c r="DQ166" s="721">
        <v>0.22</v>
      </c>
      <c r="DR166" s="722">
        <v>1832348</v>
      </c>
      <c r="DS166" s="723">
        <v>778306</v>
      </c>
      <c r="DT166" s="722">
        <v>431274</v>
      </c>
      <c r="DU166" s="722">
        <v>80687</v>
      </c>
      <c r="DV166" s="722">
        <v>3811</v>
      </c>
      <c r="DW166" s="722">
        <v>0</v>
      </c>
    </row>
    <row r="167" spans="1:127" s="104" customFormat="1">
      <c r="A167" s="717">
        <v>3016</v>
      </c>
      <c r="B167" s="718" t="s">
        <v>409</v>
      </c>
      <c r="C167" s="717">
        <v>3016</v>
      </c>
      <c r="D167" s="719" t="s">
        <v>6470</v>
      </c>
      <c r="E167" s="719" t="s">
        <v>341</v>
      </c>
      <c r="F167" s="719" t="s">
        <v>6</v>
      </c>
      <c r="G167" s="719" t="s">
        <v>921</v>
      </c>
      <c r="H167" s="720">
        <v>1457523.1</v>
      </c>
      <c r="I167" s="720">
        <v>0</v>
      </c>
      <c r="J167" s="720">
        <v>107751.93</v>
      </c>
      <c r="K167" s="720">
        <v>0</v>
      </c>
      <c r="L167" s="720">
        <v>174640</v>
      </c>
      <c r="M167" s="720">
        <v>771.29</v>
      </c>
      <c r="N167" s="720">
        <v>0</v>
      </c>
      <c r="O167" s="720">
        <v>0</v>
      </c>
      <c r="P167" s="720">
        <v>167264.26</v>
      </c>
      <c r="Q167" s="720">
        <v>6733.55</v>
      </c>
      <c r="R167" s="720">
        <v>0</v>
      </c>
      <c r="S167" s="720">
        <v>0</v>
      </c>
      <c r="T167" s="720">
        <v>5485</v>
      </c>
      <c r="U167" s="720">
        <v>0</v>
      </c>
      <c r="V167" s="720">
        <v>0</v>
      </c>
      <c r="W167" s="720">
        <v>7399.38</v>
      </c>
      <c r="X167" s="720">
        <v>44822</v>
      </c>
      <c r="Y167" s="720">
        <v>1972390.51</v>
      </c>
      <c r="Z167" s="720">
        <v>610224.61</v>
      </c>
      <c r="AA167" s="720">
        <v>0</v>
      </c>
      <c r="AB167" s="720">
        <v>299830.8</v>
      </c>
      <c r="AC167" s="720">
        <v>41832.879999999997</v>
      </c>
      <c r="AD167" s="720">
        <v>166971.48000000001</v>
      </c>
      <c r="AE167" s="720">
        <v>0</v>
      </c>
      <c r="AF167" s="720">
        <v>54518.36</v>
      </c>
      <c r="AG167" s="720">
        <v>4038.01</v>
      </c>
      <c r="AH167" s="720">
        <v>7135.2</v>
      </c>
      <c r="AI167" s="720">
        <v>0</v>
      </c>
      <c r="AJ167" s="720">
        <v>0</v>
      </c>
      <c r="AK167" s="720">
        <v>14226.3</v>
      </c>
      <c r="AL167" s="720">
        <v>3948.6</v>
      </c>
      <c r="AM167" s="720">
        <v>2236.7800000000002</v>
      </c>
      <c r="AN167" s="720">
        <v>3651.56</v>
      </c>
      <c r="AO167" s="720">
        <v>38746.229999999996</v>
      </c>
      <c r="AP167" s="720">
        <v>15625.33</v>
      </c>
      <c r="AQ167" s="720">
        <v>13003.16</v>
      </c>
      <c r="AR167" s="720">
        <v>255384.13</v>
      </c>
      <c r="AS167" s="720">
        <v>5982.34</v>
      </c>
      <c r="AT167" s="720">
        <v>0</v>
      </c>
      <c r="AU167" s="720">
        <v>6850.33</v>
      </c>
      <c r="AV167" s="720">
        <v>5139.75</v>
      </c>
      <c r="AW167" s="720">
        <v>2777</v>
      </c>
      <c r="AX167" s="720">
        <v>123588.99</v>
      </c>
      <c r="AY167" s="720">
        <v>106609.64</v>
      </c>
      <c r="AZ167" s="720">
        <v>6264.7</v>
      </c>
      <c r="BA167" s="720">
        <v>112594.93</v>
      </c>
      <c r="BB167" s="720">
        <v>0</v>
      </c>
      <c r="BC167" s="720">
        <v>24.7</v>
      </c>
      <c r="BD167" s="720">
        <v>0</v>
      </c>
      <c r="BE167" s="720">
        <v>1901205.81</v>
      </c>
      <c r="BF167" s="720">
        <v>502363.49999999994</v>
      </c>
      <c r="BG167" s="720">
        <v>71184.699999999953</v>
      </c>
      <c r="BH167" s="720">
        <v>573548.19999999995</v>
      </c>
      <c r="BI167" s="720">
        <v>6306.25</v>
      </c>
      <c r="BJ167" s="720">
        <v>0</v>
      </c>
      <c r="BK167" s="720">
        <v>0</v>
      </c>
      <c r="BL167" s="720">
        <v>6306.25</v>
      </c>
      <c r="BM167" s="720">
        <v>0</v>
      </c>
      <c r="BN167" s="720">
        <v>4990</v>
      </c>
      <c r="BO167" s="720">
        <v>0</v>
      </c>
      <c r="BP167" s="720">
        <v>0</v>
      </c>
      <c r="BQ167" s="720">
        <v>4990</v>
      </c>
      <c r="BR167" s="720">
        <v>0</v>
      </c>
      <c r="BS167" s="720">
        <v>1316.25</v>
      </c>
      <c r="BT167" s="720">
        <v>1316.25</v>
      </c>
      <c r="BU167" s="720">
        <v>0</v>
      </c>
      <c r="BV167" s="720">
        <v>0</v>
      </c>
      <c r="BW167" s="720">
        <v>0</v>
      </c>
      <c r="BX167" s="720">
        <v>0</v>
      </c>
      <c r="BY167" s="720">
        <v>0</v>
      </c>
      <c r="BZ167" s="720">
        <v>0</v>
      </c>
      <c r="CA167" s="720">
        <v>0</v>
      </c>
      <c r="CB167" s="720">
        <v>0</v>
      </c>
      <c r="CC167" s="720">
        <v>0</v>
      </c>
      <c r="CD167" s="720">
        <v>573548.19999999995</v>
      </c>
      <c r="CE167" s="720">
        <v>0</v>
      </c>
      <c r="CF167" s="720">
        <v>1316.25</v>
      </c>
      <c r="CG167" s="720">
        <v>0</v>
      </c>
      <c r="CH167" s="720">
        <v>0</v>
      </c>
      <c r="CI167" s="720">
        <f t="shared" si="2"/>
        <v>574864.44999999995</v>
      </c>
      <c r="CJ167" s="720">
        <v>726066.32</v>
      </c>
      <c r="CK167" s="720">
        <v>143980.09</v>
      </c>
      <c r="CL167" s="720">
        <v>680</v>
      </c>
      <c r="CM167" s="720">
        <v>582766.23</v>
      </c>
      <c r="CN167" s="720">
        <v>0</v>
      </c>
      <c r="CO167" s="720">
        <v>0</v>
      </c>
      <c r="CP167" s="720">
        <v>9620.56</v>
      </c>
      <c r="CQ167" s="720">
        <v>0</v>
      </c>
      <c r="CR167" s="720">
        <v>0</v>
      </c>
      <c r="CS167" s="720">
        <v>592386.79</v>
      </c>
      <c r="CT167" s="720">
        <v>0</v>
      </c>
      <c r="CU167" s="720">
        <v>0</v>
      </c>
      <c r="CV167" s="720">
        <v>0</v>
      </c>
      <c r="CW167" s="720">
        <v>0</v>
      </c>
      <c r="CX167" s="720"/>
      <c r="CY167" s="720"/>
      <c r="CZ167" s="720"/>
      <c r="DA167" s="720">
        <v>0</v>
      </c>
      <c r="DB167" s="720">
        <v>0</v>
      </c>
      <c r="DC167" s="720">
        <v>6050</v>
      </c>
      <c r="DD167" s="720">
        <v>0</v>
      </c>
      <c r="DE167" s="720">
        <v>0</v>
      </c>
      <c r="DF167" s="720">
        <v>0</v>
      </c>
      <c r="DG167" s="720">
        <v>-12492.48</v>
      </c>
      <c r="DH167" s="720">
        <v>-29132.61</v>
      </c>
      <c r="DI167" s="720">
        <v>0</v>
      </c>
      <c r="DJ167" s="720">
        <v>0</v>
      </c>
      <c r="DK167" s="720">
        <v>-35575.089999999997</v>
      </c>
      <c r="DL167" s="720">
        <v>16974.38</v>
      </c>
      <c r="DM167" s="720">
        <v>0</v>
      </c>
      <c r="DN167" s="720">
        <v>717.4</v>
      </c>
      <c r="DO167" s="720">
        <v>0</v>
      </c>
      <c r="DP167" s="720">
        <v>360.99</v>
      </c>
      <c r="DQ167" s="721">
        <v>-2.0000000018626451E-2</v>
      </c>
      <c r="DR167" s="722">
        <v>1177416.1400000001</v>
      </c>
      <c r="DS167" s="723">
        <v>723789.66999999993</v>
      </c>
      <c r="DT167" s="722">
        <v>106609.64</v>
      </c>
      <c r="DU167" s="722">
        <v>179482.81</v>
      </c>
      <c r="DV167" s="722">
        <v>0</v>
      </c>
      <c r="DW167" s="722">
        <v>18052.770000000004</v>
      </c>
    </row>
    <row r="168" spans="1:127" s="104" customFormat="1">
      <c r="A168" s="717">
        <v>3346</v>
      </c>
      <c r="B168" s="718" t="s">
        <v>554</v>
      </c>
      <c r="C168" s="717">
        <v>3346</v>
      </c>
      <c r="D168" s="719" t="s">
        <v>6470</v>
      </c>
      <c r="E168" s="719" t="s">
        <v>341</v>
      </c>
      <c r="F168" s="719" t="s">
        <v>6</v>
      </c>
      <c r="G168" s="719" t="s">
        <v>923</v>
      </c>
      <c r="H168" s="720">
        <v>2416160.46</v>
      </c>
      <c r="I168" s="720">
        <v>0</v>
      </c>
      <c r="J168" s="720">
        <v>123028.15</v>
      </c>
      <c r="K168" s="720">
        <v>0</v>
      </c>
      <c r="L168" s="720">
        <v>267140</v>
      </c>
      <c r="M168" s="720">
        <v>2256.9299999999998</v>
      </c>
      <c r="N168" s="720">
        <v>0</v>
      </c>
      <c r="O168" s="720">
        <v>0</v>
      </c>
      <c r="P168" s="720">
        <v>34834.539999999994</v>
      </c>
      <c r="Q168" s="720">
        <v>54814.210000000006</v>
      </c>
      <c r="R168" s="720">
        <v>0</v>
      </c>
      <c r="S168" s="720">
        <v>0</v>
      </c>
      <c r="T168" s="720">
        <v>5112.3</v>
      </c>
      <c r="U168" s="720">
        <v>0</v>
      </c>
      <c r="V168" s="720">
        <v>0</v>
      </c>
      <c r="W168" s="720">
        <v>3928.97</v>
      </c>
      <c r="X168" s="720">
        <v>69081</v>
      </c>
      <c r="Y168" s="720">
        <v>2976356.56</v>
      </c>
      <c r="Z168" s="720">
        <v>1046583.6099999998</v>
      </c>
      <c r="AA168" s="720">
        <v>7922.9199999999983</v>
      </c>
      <c r="AB168" s="720">
        <v>-9310.7300000000232</v>
      </c>
      <c r="AC168" s="720">
        <v>599930.09000000055</v>
      </c>
      <c r="AD168" s="720">
        <v>139.27999999999997</v>
      </c>
      <c r="AE168" s="720">
        <v>0</v>
      </c>
      <c r="AF168" s="720">
        <v>567565.2499999993</v>
      </c>
      <c r="AG168" s="720">
        <v>13731.410000000009</v>
      </c>
      <c r="AH168" s="720">
        <v>13651.99</v>
      </c>
      <c r="AI168" s="720">
        <v>0</v>
      </c>
      <c r="AJ168" s="720">
        <v>485.52</v>
      </c>
      <c r="AK168" s="720">
        <v>32683.05</v>
      </c>
      <c r="AL168" s="720">
        <v>0</v>
      </c>
      <c r="AM168" s="720">
        <v>45569.48000000001</v>
      </c>
      <c r="AN168" s="720">
        <v>7144.8799999999992</v>
      </c>
      <c r="AO168" s="720">
        <v>75965.310000000027</v>
      </c>
      <c r="AP168" s="720">
        <v>7128.45</v>
      </c>
      <c r="AQ168" s="720">
        <v>39213.700000000012</v>
      </c>
      <c r="AR168" s="720">
        <v>52579.669999999962</v>
      </c>
      <c r="AS168" s="720">
        <v>20135.55</v>
      </c>
      <c r="AT168" s="720">
        <v>7352.08</v>
      </c>
      <c r="AU168" s="720">
        <v>18119.309999999998</v>
      </c>
      <c r="AV168" s="720">
        <v>12431.54</v>
      </c>
      <c r="AW168" s="720">
        <v>5373.03</v>
      </c>
      <c r="AX168" s="720">
        <v>254967.53999999998</v>
      </c>
      <c r="AY168" s="720">
        <v>72817.62</v>
      </c>
      <c r="AZ168" s="720">
        <v>9125.48</v>
      </c>
      <c r="BA168" s="720">
        <v>295357.03000000003</v>
      </c>
      <c r="BB168" s="720">
        <v>0</v>
      </c>
      <c r="BC168" s="720">
        <v>0</v>
      </c>
      <c r="BD168" s="720">
        <v>0</v>
      </c>
      <c r="BE168" s="720">
        <v>3196663.0600000005</v>
      </c>
      <c r="BF168" s="720">
        <v>-494122.42443226755</v>
      </c>
      <c r="BG168" s="720">
        <v>-220306.50000000047</v>
      </c>
      <c r="BH168" s="720">
        <v>-714428.92443226802</v>
      </c>
      <c r="BI168" s="720">
        <v>0</v>
      </c>
      <c r="BJ168" s="720">
        <v>0</v>
      </c>
      <c r="BK168" s="720">
        <v>0</v>
      </c>
      <c r="BL168" s="720">
        <v>0</v>
      </c>
      <c r="BM168" s="720">
        <v>0</v>
      </c>
      <c r="BN168" s="720">
        <v>0</v>
      </c>
      <c r="BO168" s="720">
        <v>0</v>
      </c>
      <c r="BP168" s="720">
        <v>0</v>
      </c>
      <c r="BQ168" s="720">
        <v>0</v>
      </c>
      <c r="BR168" s="720">
        <v>0</v>
      </c>
      <c r="BS168" s="720">
        <v>0</v>
      </c>
      <c r="BT168" s="720">
        <v>0</v>
      </c>
      <c r="BU168" s="720">
        <v>0</v>
      </c>
      <c r="BV168" s="720">
        <v>0</v>
      </c>
      <c r="BW168" s="720">
        <v>0</v>
      </c>
      <c r="BX168" s="720">
        <v>0</v>
      </c>
      <c r="BY168" s="720">
        <v>0</v>
      </c>
      <c r="BZ168" s="720">
        <v>0</v>
      </c>
      <c r="CA168" s="720">
        <v>0</v>
      </c>
      <c r="CB168" s="720">
        <v>0</v>
      </c>
      <c r="CC168" s="720">
        <v>0</v>
      </c>
      <c r="CD168" s="720">
        <v>-714428.92443226802</v>
      </c>
      <c r="CE168" s="720">
        <v>0</v>
      </c>
      <c r="CF168" s="720">
        <v>0</v>
      </c>
      <c r="CG168" s="720">
        <v>0</v>
      </c>
      <c r="CH168" s="720">
        <v>0</v>
      </c>
      <c r="CI168" s="720">
        <f t="shared" si="2"/>
        <v>-714428.92443226802</v>
      </c>
      <c r="CJ168" s="720">
        <v>0</v>
      </c>
      <c r="CK168" s="720">
        <v>0</v>
      </c>
      <c r="CL168" s="720">
        <v>0</v>
      </c>
      <c r="CM168" s="720">
        <v>0</v>
      </c>
      <c r="CN168" s="720">
        <v>0</v>
      </c>
      <c r="CO168" s="720">
        <v>0</v>
      </c>
      <c r="CP168" s="720">
        <v>0</v>
      </c>
      <c r="CQ168" s="720">
        <v>0</v>
      </c>
      <c r="CR168" s="720">
        <v>0</v>
      </c>
      <c r="CS168" s="720">
        <v>0</v>
      </c>
      <c r="CT168" s="720">
        <v>0</v>
      </c>
      <c r="CU168" s="720">
        <v>0</v>
      </c>
      <c r="CV168" s="720">
        <v>0</v>
      </c>
      <c r="CW168" s="720">
        <v>0</v>
      </c>
      <c r="CX168" s="720"/>
      <c r="CY168" s="720"/>
      <c r="CZ168" s="720"/>
      <c r="DA168" s="720">
        <v>-636254.75443226786</v>
      </c>
      <c r="DB168" s="720">
        <v>-636254.75443226786</v>
      </c>
      <c r="DC168" s="720">
        <v>0</v>
      </c>
      <c r="DD168" s="720">
        <v>0</v>
      </c>
      <c r="DE168" s="720">
        <v>0</v>
      </c>
      <c r="DF168" s="720">
        <v>0</v>
      </c>
      <c r="DG168" s="720">
        <v>-20291.3</v>
      </c>
      <c r="DH168" s="720">
        <v>-57882.87</v>
      </c>
      <c r="DI168" s="720">
        <v>0</v>
      </c>
      <c r="DJ168" s="720">
        <v>0</v>
      </c>
      <c r="DK168" s="720">
        <v>-78174.17</v>
      </c>
      <c r="DL168" s="720">
        <v>0</v>
      </c>
      <c r="DM168" s="720">
        <v>0</v>
      </c>
      <c r="DN168" s="720">
        <v>0</v>
      </c>
      <c r="DO168" s="720">
        <v>0</v>
      </c>
      <c r="DP168" s="720">
        <v>0</v>
      </c>
      <c r="DQ168" s="721">
        <v>4.4322678586468101E-3</v>
      </c>
      <c r="DR168" s="722">
        <v>2226561.83</v>
      </c>
      <c r="DS168" s="723">
        <v>970101.23000000045</v>
      </c>
      <c r="DT168" s="722">
        <v>72817.62</v>
      </c>
      <c r="DU168" s="722">
        <v>94761.05</v>
      </c>
      <c r="DV168" s="722">
        <v>0</v>
      </c>
      <c r="DW168" s="722">
        <v>0</v>
      </c>
    </row>
    <row r="169" spans="1:127" s="104" customFormat="1">
      <c r="A169" s="717">
        <v>4606</v>
      </c>
      <c r="B169" s="718" t="s">
        <v>410</v>
      </c>
      <c r="C169" s="717">
        <v>4606</v>
      </c>
      <c r="D169" s="719" t="s">
        <v>6470</v>
      </c>
      <c r="E169" s="719" t="s">
        <v>340</v>
      </c>
      <c r="F169" s="719" t="s">
        <v>6</v>
      </c>
      <c r="G169" s="719" t="s">
        <v>921</v>
      </c>
      <c r="H169" s="720">
        <v>5929186.4199999999</v>
      </c>
      <c r="I169" s="720">
        <v>1180055.83</v>
      </c>
      <c r="J169" s="720">
        <v>46250.82</v>
      </c>
      <c r="K169" s="720">
        <v>0</v>
      </c>
      <c r="L169" s="720">
        <v>253030</v>
      </c>
      <c r="M169" s="720">
        <v>4570.29</v>
      </c>
      <c r="N169" s="720">
        <v>32271.809999999998</v>
      </c>
      <c r="O169" s="720">
        <v>0</v>
      </c>
      <c r="P169" s="720">
        <v>80431.13</v>
      </c>
      <c r="Q169" s="720">
        <v>-456.65</v>
      </c>
      <c r="R169" s="720">
        <v>0</v>
      </c>
      <c r="S169" s="720">
        <v>0</v>
      </c>
      <c r="T169" s="720">
        <v>333906.55</v>
      </c>
      <c r="U169" s="720">
        <v>0</v>
      </c>
      <c r="V169" s="720">
        <v>0</v>
      </c>
      <c r="W169" s="720">
        <v>23082.75</v>
      </c>
      <c r="X169" s="720">
        <v>0</v>
      </c>
      <c r="Y169" s="720">
        <v>7882328.9499999993</v>
      </c>
      <c r="Z169" s="720">
        <v>5272354.46</v>
      </c>
      <c r="AA169" s="720">
        <v>0</v>
      </c>
      <c r="AB169" s="720">
        <v>507175.58</v>
      </c>
      <c r="AC169" s="720">
        <v>85293.28</v>
      </c>
      <c r="AD169" s="720">
        <v>469411.07</v>
      </c>
      <c r="AE169" s="720">
        <v>0</v>
      </c>
      <c r="AF169" s="720">
        <v>86113.71</v>
      </c>
      <c r="AG169" s="720">
        <v>47233.549999999996</v>
      </c>
      <c r="AH169" s="720">
        <v>10372.5</v>
      </c>
      <c r="AI169" s="720">
        <v>0</v>
      </c>
      <c r="AJ169" s="720">
        <v>0</v>
      </c>
      <c r="AK169" s="720">
        <v>52903.520000000004</v>
      </c>
      <c r="AL169" s="720">
        <v>8810.6</v>
      </c>
      <c r="AM169" s="720">
        <v>148570.88</v>
      </c>
      <c r="AN169" s="720">
        <v>8586.58</v>
      </c>
      <c r="AO169" s="720">
        <v>131900.78</v>
      </c>
      <c r="AP169" s="720">
        <v>14946</v>
      </c>
      <c r="AQ169" s="720">
        <v>20586.89</v>
      </c>
      <c r="AR169" s="720">
        <v>396611.48</v>
      </c>
      <c r="AS169" s="720">
        <v>77129.88</v>
      </c>
      <c r="AT169" s="720">
        <v>137300.63</v>
      </c>
      <c r="AU169" s="720">
        <v>116785.09000000001</v>
      </c>
      <c r="AV169" s="720">
        <v>24312.75</v>
      </c>
      <c r="AW169" s="720">
        <v>0</v>
      </c>
      <c r="AX169" s="720">
        <v>116061.73</v>
      </c>
      <c r="AY169" s="720">
        <v>56177.96</v>
      </c>
      <c r="AZ169" s="720">
        <v>65655.320000000007</v>
      </c>
      <c r="BA169" s="720">
        <v>212065.87</v>
      </c>
      <c r="BB169" s="720">
        <v>0</v>
      </c>
      <c r="BC169" s="720">
        <v>0</v>
      </c>
      <c r="BD169" s="720">
        <v>0</v>
      </c>
      <c r="BE169" s="720">
        <v>8066360.1099999994</v>
      </c>
      <c r="BF169" s="720">
        <v>418325.32999999996</v>
      </c>
      <c r="BG169" s="720">
        <v>-184031.16000000015</v>
      </c>
      <c r="BH169" s="720">
        <v>234294.16999999981</v>
      </c>
      <c r="BI169" s="720">
        <v>0</v>
      </c>
      <c r="BJ169" s="720">
        <v>0</v>
      </c>
      <c r="BK169" s="720">
        <v>0</v>
      </c>
      <c r="BL169" s="720">
        <v>0</v>
      </c>
      <c r="BM169" s="720">
        <v>0</v>
      </c>
      <c r="BN169" s="720">
        <v>0</v>
      </c>
      <c r="BO169" s="720">
        <v>0</v>
      </c>
      <c r="BP169" s="720">
        <v>0</v>
      </c>
      <c r="BQ169" s="720">
        <v>0</v>
      </c>
      <c r="BR169" s="720">
        <v>0</v>
      </c>
      <c r="BS169" s="720">
        <v>0</v>
      </c>
      <c r="BT169" s="720">
        <v>0</v>
      </c>
      <c r="BU169" s="720">
        <v>0</v>
      </c>
      <c r="BV169" s="720">
        <v>0</v>
      </c>
      <c r="BW169" s="720">
        <v>0</v>
      </c>
      <c r="BX169" s="720">
        <v>0</v>
      </c>
      <c r="BY169" s="720">
        <v>0</v>
      </c>
      <c r="BZ169" s="720">
        <v>0</v>
      </c>
      <c r="CA169" s="720">
        <v>0</v>
      </c>
      <c r="CB169" s="720">
        <v>0</v>
      </c>
      <c r="CC169" s="720">
        <v>0</v>
      </c>
      <c r="CD169" s="720">
        <v>234294.16999999981</v>
      </c>
      <c r="CE169" s="720">
        <v>0</v>
      </c>
      <c r="CF169" s="720">
        <v>0</v>
      </c>
      <c r="CG169" s="720">
        <v>0</v>
      </c>
      <c r="CH169" s="720">
        <v>0</v>
      </c>
      <c r="CI169" s="720">
        <f t="shared" si="2"/>
        <v>234294.16999999981</v>
      </c>
      <c r="CJ169" s="720">
        <v>607079.19999999995</v>
      </c>
      <c r="CK169" s="720">
        <v>0</v>
      </c>
      <c r="CL169" s="720">
        <v>0</v>
      </c>
      <c r="CM169" s="720">
        <v>607079.19999999995</v>
      </c>
      <c r="CN169" s="720">
        <v>0</v>
      </c>
      <c r="CO169" s="720">
        <v>0</v>
      </c>
      <c r="CP169" s="720">
        <v>15028.41</v>
      </c>
      <c r="CQ169" s="720">
        <v>0</v>
      </c>
      <c r="CR169" s="720">
        <v>0</v>
      </c>
      <c r="CS169" s="720">
        <v>622107.61</v>
      </c>
      <c r="CT169" s="720">
        <v>166435.12</v>
      </c>
      <c r="CU169" s="720">
        <v>0</v>
      </c>
      <c r="CV169" s="720">
        <v>0</v>
      </c>
      <c r="CW169" s="720">
        <v>166435.12</v>
      </c>
      <c r="CX169" s="720"/>
      <c r="CY169" s="720"/>
      <c r="CZ169" s="720"/>
      <c r="DA169" s="720">
        <v>0</v>
      </c>
      <c r="DB169" s="720">
        <v>166435.12</v>
      </c>
      <c r="DC169" s="720">
        <v>0</v>
      </c>
      <c r="DD169" s="720">
        <v>19569.330000000002</v>
      </c>
      <c r="DE169" s="720">
        <v>91559.55</v>
      </c>
      <c r="DF169" s="720">
        <v>0</v>
      </c>
      <c r="DG169" s="720">
        <v>-77289.91</v>
      </c>
      <c r="DH169" s="720">
        <v>-2015</v>
      </c>
      <c r="DI169" s="720">
        <v>0</v>
      </c>
      <c r="DJ169" s="720">
        <v>-57754.83</v>
      </c>
      <c r="DK169" s="720">
        <v>-25930.86</v>
      </c>
      <c r="DL169" s="720">
        <v>22298.959999999999</v>
      </c>
      <c r="DM169" s="720">
        <v>0</v>
      </c>
      <c r="DN169" s="720">
        <v>-1299.9000000000001</v>
      </c>
      <c r="DO169" s="720">
        <v>-549316.76</v>
      </c>
      <c r="DP169" s="720">
        <v>0</v>
      </c>
      <c r="DQ169" s="721">
        <v>0</v>
      </c>
      <c r="DR169" s="722">
        <v>6467581.6500000004</v>
      </c>
      <c r="DS169" s="723">
        <v>1598778.459999999</v>
      </c>
      <c r="DT169" s="722">
        <v>56177.96</v>
      </c>
      <c r="DU169" s="722">
        <v>413881.03</v>
      </c>
      <c r="DV169" s="722">
        <v>0</v>
      </c>
      <c r="DW169" s="722">
        <v>-528317.69999999995</v>
      </c>
    </row>
    <row r="170" spans="1:127" s="104" customFormat="1">
      <c r="A170" s="717">
        <v>3428</v>
      </c>
      <c r="B170" s="718" t="s">
        <v>411</v>
      </c>
      <c r="C170" s="717">
        <v>3428</v>
      </c>
      <c r="D170" s="719" t="s">
        <v>6470</v>
      </c>
      <c r="E170" s="719" t="s">
        <v>341</v>
      </c>
      <c r="F170" s="719" t="s">
        <v>6</v>
      </c>
      <c r="G170" s="719" t="s">
        <v>921</v>
      </c>
      <c r="H170" s="720">
        <v>2334865</v>
      </c>
      <c r="I170" s="720">
        <v>0</v>
      </c>
      <c r="J170" s="720">
        <v>127928</v>
      </c>
      <c r="K170" s="720">
        <v>0</v>
      </c>
      <c r="L170" s="720">
        <v>142740</v>
      </c>
      <c r="M170" s="720">
        <v>0</v>
      </c>
      <c r="N170" s="720">
        <v>0</v>
      </c>
      <c r="O170" s="720">
        <v>0</v>
      </c>
      <c r="P170" s="720">
        <v>222035</v>
      </c>
      <c r="Q170" s="720">
        <v>53691</v>
      </c>
      <c r="R170" s="720">
        <v>0</v>
      </c>
      <c r="S170" s="720">
        <v>0</v>
      </c>
      <c r="T170" s="720">
        <v>44550</v>
      </c>
      <c r="U170" s="720">
        <v>20</v>
      </c>
      <c r="V170" s="720">
        <v>0</v>
      </c>
      <c r="W170" s="720">
        <v>5360</v>
      </c>
      <c r="X170" s="720">
        <v>77135</v>
      </c>
      <c r="Y170" s="720">
        <v>3008324</v>
      </c>
      <c r="Z170" s="720">
        <v>1360608</v>
      </c>
      <c r="AA170" s="720">
        <v>121812</v>
      </c>
      <c r="AB170" s="720">
        <v>499105</v>
      </c>
      <c r="AC170" s="720">
        <v>48426</v>
      </c>
      <c r="AD170" s="720">
        <v>207000</v>
      </c>
      <c r="AE170" s="720">
        <v>87226</v>
      </c>
      <c r="AF170" s="720">
        <v>220051</v>
      </c>
      <c r="AG170" s="720">
        <v>6185</v>
      </c>
      <c r="AH170" s="720">
        <v>1476</v>
      </c>
      <c r="AI170" s="720">
        <v>0</v>
      </c>
      <c r="AJ170" s="720">
        <v>0</v>
      </c>
      <c r="AK170" s="720">
        <v>19177</v>
      </c>
      <c r="AL170" s="720">
        <v>812</v>
      </c>
      <c r="AM170" s="720">
        <v>55782</v>
      </c>
      <c r="AN170" s="720">
        <v>13046</v>
      </c>
      <c r="AO170" s="720">
        <v>35334</v>
      </c>
      <c r="AP170" s="720">
        <v>45672</v>
      </c>
      <c r="AQ170" s="720">
        <v>13895</v>
      </c>
      <c r="AR170" s="720">
        <v>37034</v>
      </c>
      <c r="AS170" s="720">
        <v>0</v>
      </c>
      <c r="AT170" s="720">
        <v>0</v>
      </c>
      <c r="AU170" s="720">
        <v>19111</v>
      </c>
      <c r="AV170" s="720">
        <v>9471</v>
      </c>
      <c r="AW170" s="720">
        <v>0</v>
      </c>
      <c r="AX170" s="720">
        <v>33373</v>
      </c>
      <c r="AY170" s="720">
        <v>13688</v>
      </c>
      <c r="AZ170" s="720">
        <v>118268</v>
      </c>
      <c r="BA170" s="720">
        <v>130301</v>
      </c>
      <c r="BB170" s="720">
        <v>0</v>
      </c>
      <c r="BC170" s="720">
        <v>0</v>
      </c>
      <c r="BD170" s="720">
        <v>0</v>
      </c>
      <c r="BE170" s="720">
        <v>3096852</v>
      </c>
      <c r="BF170" s="720">
        <v>101797</v>
      </c>
      <c r="BG170" s="720">
        <v>-88528</v>
      </c>
      <c r="BH170" s="720">
        <v>13269</v>
      </c>
      <c r="BI170" s="720">
        <v>0</v>
      </c>
      <c r="BJ170" s="720">
        <v>0</v>
      </c>
      <c r="BK170" s="720">
        <v>0</v>
      </c>
      <c r="BL170" s="720">
        <v>0</v>
      </c>
      <c r="BM170" s="720">
        <v>0</v>
      </c>
      <c r="BN170" s="720">
        <v>0</v>
      </c>
      <c r="BO170" s="720">
        <v>0</v>
      </c>
      <c r="BP170" s="720">
        <v>0</v>
      </c>
      <c r="BQ170" s="720">
        <v>0</v>
      </c>
      <c r="BR170" s="720">
        <v>0</v>
      </c>
      <c r="BS170" s="720">
        <v>0</v>
      </c>
      <c r="BT170" s="720">
        <v>0</v>
      </c>
      <c r="BU170" s="720">
        <v>0</v>
      </c>
      <c r="BV170" s="720">
        <v>0</v>
      </c>
      <c r="BW170" s="720">
        <v>0</v>
      </c>
      <c r="BX170" s="720">
        <v>0</v>
      </c>
      <c r="BY170" s="720">
        <v>0</v>
      </c>
      <c r="BZ170" s="720">
        <v>0</v>
      </c>
      <c r="CA170" s="720">
        <v>0</v>
      </c>
      <c r="CB170" s="720">
        <v>0</v>
      </c>
      <c r="CC170" s="720">
        <v>0</v>
      </c>
      <c r="CD170" s="720">
        <v>13269</v>
      </c>
      <c r="CE170" s="720">
        <v>0</v>
      </c>
      <c r="CF170" s="720">
        <v>0</v>
      </c>
      <c r="CG170" s="720">
        <v>0</v>
      </c>
      <c r="CH170" s="720">
        <v>0</v>
      </c>
      <c r="CI170" s="720">
        <f t="shared" si="2"/>
        <v>13269</v>
      </c>
      <c r="CJ170" s="720">
        <v>210331</v>
      </c>
      <c r="CK170" s="720">
        <v>14601</v>
      </c>
      <c r="CL170" s="720">
        <v>0</v>
      </c>
      <c r="CM170" s="720">
        <v>195730</v>
      </c>
      <c r="CN170" s="720">
        <v>0</v>
      </c>
      <c r="CO170" s="720">
        <v>0</v>
      </c>
      <c r="CP170" s="720">
        <v>-1673</v>
      </c>
      <c r="CQ170" s="720">
        <v>14214</v>
      </c>
      <c r="CR170" s="720">
        <v>7761</v>
      </c>
      <c r="CS170" s="720">
        <v>216033</v>
      </c>
      <c r="CT170" s="720">
        <v>24888</v>
      </c>
      <c r="CU170" s="720">
        <v>0</v>
      </c>
      <c r="CV170" s="720">
        <v>0</v>
      </c>
      <c r="CW170" s="720">
        <v>24888</v>
      </c>
      <c r="CX170" s="720"/>
      <c r="CY170" s="720"/>
      <c r="CZ170" s="720"/>
      <c r="DA170" s="720">
        <v>0</v>
      </c>
      <c r="DB170" s="720">
        <v>24888</v>
      </c>
      <c r="DC170" s="720">
        <v>0</v>
      </c>
      <c r="DD170" s="720">
        <v>0</v>
      </c>
      <c r="DE170" s="720">
        <v>0</v>
      </c>
      <c r="DF170" s="720">
        <v>0</v>
      </c>
      <c r="DG170" s="720">
        <v>-49613</v>
      </c>
      <c r="DH170" s="720">
        <v>-260</v>
      </c>
      <c r="DI170" s="720">
        <v>0</v>
      </c>
      <c r="DJ170" s="720">
        <v>0</v>
      </c>
      <c r="DK170" s="720">
        <v>-49873</v>
      </c>
      <c r="DL170" s="720">
        <v>0</v>
      </c>
      <c r="DM170" s="720">
        <v>21695</v>
      </c>
      <c r="DN170" s="720">
        <v>0</v>
      </c>
      <c r="DO170" s="720">
        <v>0</v>
      </c>
      <c r="DP170" s="720">
        <v>-199474</v>
      </c>
      <c r="DQ170" s="721">
        <v>-0.26</v>
      </c>
      <c r="DR170" s="722">
        <v>2550413</v>
      </c>
      <c r="DS170" s="723">
        <v>546439</v>
      </c>
      <c r="DT170" s="722">
        <v>13688</v>
      </c>
      <c r="DU170" s="722">
        <v>320276</v>
      </c>
      <c r="DV170" s="722">
        <v>20</v>
      </c>
      <c r="DW170" s="722">
        <v>-177779</v>
      </c>
    </row>
    <row r="171" spans="1:127" s="104" customFormat="1">
      <c r="A171" s="717">
        <v>3019</v>
      </c>
      <c r="B171" s="718" t="s">
        <v>464</v>
      </c>
      <c r="C171" s="717">
        <v>3019</v>
      </c>
      <c r="D171" s="719" t="s">
        <v>6470</v>
      </c>
      <c r="E171" s="719" t="s">
        <v>341</v>
      </c>
      <c r="F171" s="719" t="s">
        <v>6</v>
      </c>
      <c r="G171" s="719" t="s">
        <v>921</v>
      </c>
      <c r="H171" s="720">
        <v>2437659.44</v>
      </c>
      <c r="I171" s="720">
        <v>0</v>
      </c>
      <c r="J171" s="720">
        <v>238443.39</v>
      </c>
      <c r="K171" s="720">
        <v>0</v>
      </c>
      <c r="L171" s="720">
        <v>268090</v>
      </c>
      <c r="M171" s="720">
        <v>2400</v>
      </c>
      <c r="N171" s="720">
        <v>0</v>
      </c>
      <c r="O171" s="720">
        <v>0</v>
      </c>
      <c r="P171" s="720">
        <v>93473.660000000062</v>
      </c>
      <c r="Q171" s="720">
        <v>49312.639999999999</v>
      </c>
      <c r="R171" s="720">
        <v>0</v>
      </c>
      <c r="S171" s="720">
        <v>0</v>
      </c>
      <c r="T171" s="720">
        <v>10530.099999999999</v>
      </c>
      <c r="U171" s="720">
        <v>0</v>
      </c>
      <c r="V171" s="720">
        <v>0</v>
      </c>
      <c r="W171" s="720">
        <v>14855.83</v>
      </c>
      <c r="X171" s="720">
        <v>59483</v>
      </c>
      <c r="Y171" s="720">
        <v>3174248.0600000005</v>
      </c>
      <c r="Z171" s="720">
        <v>953772.4599999995</v>
      </c>
      <c r="AA171" s="720">
        <v>50.319999999999993</v>
      </c>
      <c r="AB171" s="720">
        <v>-4584.7</v>
      </c>
      <c r="AC171" s="720">
        <v>517554.88000000064</v>
      </c>
      <c r="AD171" s="720">
        <v>378.94999999999993</v>
      </c>
      <c r="AE171" s="720">
        <v>0</v>
      </c>
      <c r="AF171" s="720">
        <v>574021.87999999977</v>
      </c>
      <c r="AG171" s="720">
        <v>30961.439999999962</v>
      </c>
      <c r="AH171" s="720">
        <v>7729</v>
      </c>
      <c r="AI171" s="720">
        <v>0</v>
      </c>
      <c r="AJ171" s="720">
        <v>0</v>
      </c>
      <c r="AK171" s="720">
        <v>87011.760000000009</v>
      </c>
      <c r="AL171" s="720">
        <v>0</v>
      </c>
      <c r="AM171" s="720">
        <v>3626.2399999999993</v>
      </c>
      <c r="AN171" s="720">
        <v>7255.079999999999</v>
      </c>
      <c r="AO171" s="720">
        <v>27810.679999999993</v>
      </c>
      <c r="AP171" s="720">
        <v>27824.83</v>
      </c>
      <c r="AQ171" s="720">
        <v>10896.469999999998</v>
      </c>
      <c r="AR171" s="720">
        <v>220339.0800000001</v>
      </c>
      <c r="AS171" s="720">
        <v>10981.99</v>
      </c>
      <c r="AT171" s="720">
        <v>417.04999999999995</v>
      </c>
      <c r="AU171" s="720">
        <v>21992.770000000004</v>
      </c>
      <c r="AV171" s="720">
        <v>9471</v>
      </c>
      <c r="AW171" s="720">
        <v>12650</v>
      </c>
      <c r="AX171" s="720">
        <v>176927.04</v>
      </c>
      <c r="AY171" s="720">
        <v>107375.24999999996</v>
      </c>
      <c r="AZ171" s="720">
        <v>10153.35</v>
      </c>
      <c r="BA171" s="720">
        <v>417681.07999999978</v>
      </c>
      <c r="BB171" s="720">
        <v>0</v>
      </c>
      <c r="BC171" s="720">
        <v>0</v>
      </c>
      <c r="BD171" s="720">
        <v>0</v>
      </c>
      <c r="BE171" s="720">
        <v>3232297.9000000008</v>
      </c>
      <c r="BF171" s="720">
        <v>460123.00000000035</v>
      </c>
      <c r="BG171" s="720">
        <v>-58049.840000000317</v>
      </c>
      <c r="BH171" s="720">
        <v>402073.16000000003</v>
      </c>
      <c r="BI171" s="720">
        <v>8646.25</v>
      </c>
      <c r="BJ171" s="720">
        <v>0</v>
      </c>
      <c r="BK171" s="720">
        <v>0</v>
      </c>
      <c r="BL171" s="720">
        <v>8646.25</v>
      </c>
      <c r="BM171" s="720">
        <v>0</v>
      </c>
      <c r="BN171" s="720">
        <v>37130</v>
      </c>
      <c r="BO171" s="720">
        <v>0</v>
      </c>
      <c r="BP171" s="720">
        <v>0</v>
      </c>
      <c r="BQ171" s="720">
        <v>37130</v>
      </c>
      <c r="BR171" s="720">
        <v>30287.25</v>
      </c>
      <c r="BS171" s="720">
        <v>-28483.75</v>
      </c>
      <c r="BT171" s="720">
        <v>1803.5</v>
      </c>
      <c r="BU171" s="720">
        <v>0</v>
      </c>
      <c r="BV171" s="720">
        <v>0</v>
      </c>
      <c r="BW171" s="720">
        <v>0</v>
      </c>
      <c r="BX171" s="720">
        <v>0</v>
      </c>
      <c r="BY171" s="720">
        <v>0</v>
      </c>
      <c r="BZ171" s="720">
        <v>0</v>
      </c>
      <c r="CA171" s="720">
        <v>0</v>
      </c>
      <c r="CB171" s="720">
        <v>0</v>
      </c>
      <c r="CC171" s="720">
        <v>0</v>
      </c>
      <c r="CD171" s="720">
        <v>402073.16000000003</v>
      </c>
      <c r="CE171" s="720">
        <v>0</v>
      </c>
      <c r="CF171" s="720">
        <v>1803.5</v>
      </c>
      <c r="CG171" s="720">
        <v>0</v>
      </c>
      <c r="CH171" s="720">
        <v>0</v>
      </c>
      <c r="CI171" s="720">
        <f t="shared" si="2"/>
        <v>403876.66000000003</v>
      </c>
      <c r="CJ171" s="720">
        <v>747379.08</v>
      </c>
      <c r="CK171" s="720">
        <v>0</v>
      </c>
      <c r="CL171" s="720">
        <v>0</v>
      </c>
      <c r="CM171" s="720">
        <v>747379.08</v>
      </c>
      <c r="CN171" s="720">
        <v>0</v>
      </c>
      <c r="CO171" s="720">
        <v>0</v>
      </c>
      <c r="CP171" s="720">
        <v>13028.71</v>
      </c>
      <c r="CQ171" s="720">
        <v>0</v>
      </c>
      <c r="CR171" s="720">
        <v>-276785.95</v>
      </c>
      <c r="CS171" s="720">
        <v>483621.83999999991</v>
      </c>
      <c r="CT171" s="720">
        <v>0</v>
      </c>
      <c r="CU171" s="720">
        <v>0</v>
      </c>
      <c r="CV171" s="720">
        <v>0</v>
      </c>
      <c r="CW171" s="720">
        <v>0</v>
      </c>
      <c r="CX171" s="720"/>
      <c r="CY171" s="720"/>
      <c r="CZ171" s="720"/>
      <c r="DA171" s="720">
        <v>0</v>
      </c>
      <c r="DB171" s="720">
        <v>0</v>
      </c>
      <c r="DC171" s="720">
        <v>0</v>
      </c>
      <c r="DD171" s="720">
        <v>15797.83</v>
      </c>
      <c r="DE171" s="720">
        <v>0</v>
      </c>
      <c r="DF171" s="720">
        <v>0</v>
      </c>
      <c r="DG171" s="720">
        <v>-42340.800000000003</v>
      </c>
      <c r="DH171" s="720">
        <v>-53202.22</v>
      </c>
      <c r="DI171" s="720">
        <v>0</v>
      </c>
      <c r="DJ171" s="720">
        <v>0</v>
      </c>
      <c r="DK171" s="720">
        <v>-79745.19</v>
      </c>
      <c r="DL171" s="720">
        <v>0</v>
      </c>
      <c r="DM171" s="720">
        <v>0</v>
      </c>
      <c r="DN171" s="720">
        <v>0</v>
      </c>
      <c r="DO171" s="720">
        <v>0</v>
      </c>
      <c r="DP171" s="720">
        <v>0</v>
      </c>
      <c r="DQ171" s="721">
        <v>1.0000000125728548E-2</v>
      </c>
      <c r="DR171" s="722">
        <v>2072155.23</v>
      </c>
      <c r="DS171" s="723">
        <v>1160142.6700000009</v>
      </c>
      <c r="DT171" s="722">
        <v>107375.24999999996</v>
      </c>
      <c r="DU171" s="722">
        <v>153316.40000000005</v>
      </c>
      <c r="DV171" s="722">
        <v>0</v>
      </c>
      <c r="DW171" s="722">
        <v>0</v>
      </c>
    </row>
    <row r="172" spans="1:127" s="104" customFormat="1">
      <c r="A172" s="717">
        <v>3365</v>
      </c>
      <c r="B172" s="718" t="s">
        <v>555</v>
      </c>
      <c r="C172" s="717">
        <v>3365</v>
      </c>
      <c r="D172" s="719" t="s">
        <v>6470</v>
      </c>
      <c r="E172" s="719" t="s">
        <v>341</v>
      </c>
      <c r="F172" s="719" t="s">
        <v>6</v>
      </c>
      <c r="G172" s="719" t="s">
        <v>923</v>
      </c>
      <c r="H172" s="720">
        <v>1164451</v>
      </c>
      <c r="I172" s="720">
        <v>0</v>
      </c>
      <c r="J172" s="720">
        <v>86237</v>
      </c>
      <c r="K172" s="720">
        <v>0</v>
      </c>
      <c r="L172" s="720">
        <v>62470</v>
      </c>
      <c r="M172" s="720">
        <v>0</v>
      </c>
      <c r="N172" s="720">
        <v>0</v>
      </c>
      <c r="O172" s="720">
        <v>0</v>
      </c>
      <c r="P172" s="720">
        <v>35188</v>
      </c>
      <c r="Q172" s="720">
        <v>28514</v>
      </c>
      <c r="R172" s="720">
        <v>0</v>
      </c>
      <c r="S172" s="720">
        <v>0</v>
      </c>
      <c r="T172" s="720">
        <v>29295</v>
      </c>
      <c r="U172" s="720">
        <v>0</v>
      </c>
      <c r="V172" s="720">
        <v>0</v>
      </c>
      <c r="W172" s="720">
        <v>2452</v>
      </c>
      <c r="X172" s="720">
        <v>54149</v>
      </c>
      <c r="Y172" s="720">
        <v>1462756</v>
      </c>
      <c r="Z172" s="720">
        <v>678299</v>
      </c>
      <c r="AA172" s="720">
        <v>0</v>
      </c>
      <c r="AB172" s="720">
        <v>274031</v>
      </c>
      <c r="AC172" s="720">
        <v>57981</v>
      </c>
      <c r="AD172" s="720">
        <v>69847</v>
      </c>
      <c r="AE172" s="720">
        <v>0</v>
      </c>
      <c r="AF172" s="720">
        <v>10272</v>
      </c>
      <c r="AG172" s="720">
        <v>91</v>
      </c>
      <c r="AH172" s="720">
        <v>2588</v>
      </c>
      <c r="AI172" s="720">
        <v>0</v>
      </c>
      <c r="AJ172" s="720">
        <v>0</v>
      </c>
      <c r="AK172" s="720">
        <v>12353</v>
      </c>
      <c r="AL172" s="720">
        <v>619</v>
      </c>
      <c r="AM172" s="720">
        <v>15470</v>
      </c>
      <c r="AN172" s="720">
        <v>173</v>
      </c>
      <c r="AO172" s="720">
        <v>21187</v>
      </c>
      <c r="AP172" s="720">
        <v>3736</v>
      </c>
      <c r="AQ172" s="720">
        <v>7877</v>
      </c>
      <c r="AR172" s="720">
        <v>46150</v>
      </c>
      <c r="AS172" s="720">
        <v>2886</v>
      </c>
      <c r="AT172" s="720">
        <v>0</v>
      </c>
      <c r="AU172" s="720">
        <v>16181</v>
      </c>
      <c r="AV172" s="720">
        <v>5140</v>
      </c>
      <c r="AW172" s="720">
        <v>0</v>
      </c>
      <c r="AX172" s="720">
        <v>130773.51</v>
      </c>
      <c r="AY172" s="720">
        <v>149333</v>
      </c>
      <c r="AZ172" s="720">
        <v>8368</v>
      </c>
      <c r="BA172" s="720">
        <v>106273</v>
      </c>
      <c r="BB172" s="720">
        <v>0</v>
      </c>
      <c r="BC172" s="720">
        <v>0</v>
      </c>
      <c r="BD172" s="720">
        <v>0</v>
      </c>
      <c r="BE172" s="720">
        <v>1619626.51</v>
      </c>
      <c r="BF172" s="720">
        <v>165075</v>
      </c>
      <c r="BG172" s="720">
        <v>-156870.51</v>
      </c>
      <c r="BH172" s="720">
        <v>8204.4899999999907</v>
      </c>
      <c r="BI172" s="720">
        <v>0</v>
      </c>
      <c r="BJ172" s="720">
        <v>0</v>
      </c>
      <c r="BK172" s="720">
        <v>0</v>
      </c>
      <c r="BL172" s="720">
        <v>0</v>
      </c>
      <c r="BM172" s="720">
        <v>0</v>
      </c>
      <c r="BN172" s="720">
        <v>0</v>
      </c>
      <c r="BO172" s="720">
        <v>0</v>
      </c>
      <c r="BP172" s="720">
        <v>0</v>
      </c>
      <c r="BQ172" s="720">
        <v>0</v>
      </c>
      <c r="BR172" s="720">
        <v>0</v>
      </c>
      <c r="BS172" s="720">
        <v>0</v>
      </c>
      <c r="BT172" s="720">
        <v>0</v>
      </c>
      <c r="BU172" s="720">
        <v>0</v>
      </c>
      <c r="BV172" s="720">
        <v>0</v>
      </c>
      <c r="BW172" s="720">
        <v>0</v>
      </c>
      <c r="BX172" s="720">
        <v>0</v>
      </c>
      <c r="BY172" s="720">
        <v>0</v>
      </c>
      <c r="BZ172" s="720">
        <v>0</v>
      </c>
      <c r="CA172" s="720">
        <v>0</v>
      </c>
      <c r="CB172" s="720">
        <v>0</v>
      </c>
      <c r="CC172" s="720">
        <v>0</v>
      </c>
      <c r="CD172" s="720">
        <v>8204.4899999999907</v>
      </c>
      <c r="CE172" s="720">
        <v>0</v>
      </c>
      <c r="CF172" s="720">
        <v>0</v>
      </c>
      <c r="CG172" s="720">
        <v>0</v>
      </c>
      <c r="CH172" s="720">
        <v>0</v>
      </c>
      <c r="CI172" s="720">
        <f t="shared" si="2"/>
        <v>8204.4899999999907</v>
      </c>
      <c r="CJ172" s="720">
        <v>1096</v>
      </c>
      <c r="CK172" s="720">
        <v>96</v>
      </c>
      <c r="CL172" s="720">
        <v>0</v>
      </c>
      <c r="CM172" s="720">
        <v>1000</v>
      </c>
      <c r="CN172" s="720">
        <v>0</v>
      </c>
      <c r="CO172" s="720">
        <v>0</v>
      </c>
      <c r="CP172" s="720">
        <v>0</v>
      </c>
      <c r="CQ172" s="720">
        <v>0</v>
      </c>
      <c r="CR172" s="720">
        <v>0</v>
      </c>
      <c r="CS172" s="720">
        <v>1000</v>
      </c>
      <c r="CT172" s="720">
        <v>0</v>
      </c>
      <c r="CU172" s="720">
        <v>0</v>
      </c>
      <c r="CV172" s="720">
        <v>0</v>
      </c>
      <c r="CW172" s="720">
        <v>0</v>
      </c>
      <c r="CX172" s="720"/>
      <c r="CY172" s="720"/>
      <c r="CZ172" s="720"/>
      <c r="DA172" s="720">
        <v>37851</v>
      </c>
      <c r="DB172" s="720">
        <v>37851</v>
      </c>
      <c r="DC172" s="720">
        <v>0</v>
      </c>
      <c r="DD172" s="720">
        <v>6771</v>
      </c>
      <c r="DE172" s="720">
        <v>0</v>
      </c>
      <c r="DF172" s="720">
        <v>0</v>
      </c>
      <c r="DG172" s="720">
        <v>-9214</v>
      </c>
      <c r="DH172" s="720">
        <v>-28205.51</v>
      </c>
      <c r="DI172" s="720">
        <v>0</v>
      </c>
      <c r="DJ172" s="720">
        <v>0</v>
      </c>
      <c r="DK172" s="720">
        <v>-30648.51</v>
      </c>
      <c r="DL172" s="720">
        <v>0</v>
      </c>
      <c r="DM172" s="720">
        <v>0</v>
      </c>
      <c r="DN172" s="720">
        <v>0</v>
      </c>
      <c r="DO172" s="720">
        <v>0</v>
      </c>
      <c r="DP172" s="720">
        <v>0</v>
      </c>
      <c r="DQ172" s="721">
        <v>-8.4310200000000003E-10</v>
      </c>
      <c r="DR172" s="722">
        <v>1090521</v>
      </c>
      <c r="DS172" s="723">
        <v>529105.51</v>
      </c>
      <c r="DT172" s="722">
        <v>149333</v>
      </c>
      <c r="DU172" s="722">
        <v>92997</v>
      </c>
      <c r="DV172" s="722">
        <v>0</v>
      </c>
      <c r="DW172" s="722">
        <v>0</v>
      </c>
    </row>
    <row r="173" spans="1:127" s="104" customFormat="1">
      <c r="A173" s="717">
        <v>1009</v>
      </c>
      <c r="B173" s="718" t="s">
        <v>556</v>
      </c>
      <c r="C173" s="717">
        <v>1009</v>
      </c>
      <c r="D173" s="719" t="s">
        <v>6470</v>
      </c>
      <c r="E173" s="719" t="s">
        <v>786</v>
      </c>
      <c r="F173" s="719" t="s">
        <v>6</v>
      </c>
      <c r="G173" s="719" t="s">
        <v>923</v>
      </c>
      <c r="H173" s="720">
        <v>731747.53</v>
      </c>
      <c r="I173" s="720">
        <v>0</v>
      </c>
      <c r="J173" s="720">
        <v>12362.76</v>
      </c>
      <c r="K173" s="720">
        <v>0</v>
      </c>
      <c r="L173" s="720">
        <v>0</v>
      </c>
      <c r="M173" s="720">
        <v>0</v>
      </c>
      <c r="N173" s="720">
        <v>0</v>
      </c>
      <c r="O173" s="720">
        <v>0</v>
      </c>
      <c r="P173" s="720">
        <v>69744.73</v>
      </c>
      <c r="Q173" s="720">
        <v>7005.86</v>
      </c>
      <c r="R173" s="720">
        <v>0</v>
      </c>
      <c r="S173" s="720">
        <v>0</v>
      </c>
      <c r="T173" s="720">
        <v>75826.320000000036</v>
      </c>
      <c r="U173" s="720">
        <v>0</v>
      </c>
      <c r="V173" s="720">
        <v>0</v>
      </c>
      <c r="W173" s="720">
        <v>0</v>
      </c>
      <c r="X173" s="720">
        <v>0</v>
      </c>
      <c r="Y173" s="720">
        <v>896687.20000000007</v>
      </c>
      <c r="Z173" s="720">
        <v>179334.61999999994</v>
      </c>
      <c r="AA173" s="720">
        <v>15161.940000000002</v>
      </c>
      <c r="AB173" s="720">
        <v>205076.29</v>
      </c>
      <c r="AC173" s="720">
        <v>9504.0000000000146</v>
      </c>
      <c r="AD173" s="720">
        <v>56763.78</v>
      </c>
      <c r="AE173" s="720">
        <v>0</v>
      </c>
      <c r="AF173" s="720">
        <v>87089.229999999981</v>
      </c>
      <c r="AG173" s="720">
        <v>12276.48000000003</v>
      </c>
      <c r="AH173" s="720">
        <v>4220</v>
      </c>
      <c r="AI173" s="720">
        <v>0</v>
      </c>
      <c r="AJ173" s="720">
        <v>19214.2</v>
      </c>
      <c r="AK173" s="720">
        <v>39311.279999999999</v>
      </c>
      <c r="AL173" s="720">
        <v>510</v>
      </c>
      <c r="AM173" s="720">
        <v>31274.51</v>
      </c>
      <c r="AN173" s="720">
        <v>0</v>
      </c>
      <c r="AO173" s="720">
        <v>-66.41</v>
      </c>
      <c r="AP173" s="720">
        <v>600</v>
      </c>
      <c r="AQ173" s="720">
        <v>104439.39</v>
      </c>
      <c r="AR173" s="720">
        <v>13379.089999999998</v>
      </c>
      <c r="AS173" s="720">
        <v>8.99</v>
      </c>
      <c r="AT173" s="720">
        <v>0</v>
      </c>
      <c r="AU173" s="720">
        <v>2125.7799999999993</v>
      </c>
      <c r="AV173" s="720">
        <v>3291.75</v>
      </c>
      <c r="AW173" s="720">
        <v>0</v>
      </c>
      <c r="AX173" s="720">
        <v>29810.84</v>
      </c>
      <c r="AY173" s="720">
        <v>114144.20000000001</v>
      </c>
      <c r="AZ173" s="720">
        <v>5203.55</v>
      </c>
      <c r="BA173" s="720">
        <v>86605.640000000014</v>
      </c>
      <c r="BB173" s="720">
        <v>0</v>
      </c>
      <c r="BC173" s="720">
        <v>0</v>
      </c>
      <c r="BD173" s="720">
        <v>0</v>
      </c>
      <c r="BE173" s="720">
        <v>1019279.15</v>
      </c>
      <c r="BF173" s="720">
        <v>-1225902.0499999998</v>
      </c>
      <c r="BG173" s="720">
        <v>-122591.94999999995</v>
      </c>
      <c r="BH173" s="720">
        <v>-1348493.9999999998</v>
      </c>
      <c r="BI173" s="720">
        <v>4897.75</v>
      </c>
      <c r="BJ173" s="720">
        <v>0</v>
      </c>
      <c r="BK173" s="720">
        <v>0</v>
      </c>
      <c r="BL173" s="720">
        <v>4897.75</v>
      </c>
      <c r="BM173" s="720">
        <v>0</v>
      </c>
      <c r="BN173" s="720">
        <v>0</v>
      </c>
      <c r="BO173" s="720">
        <v>0</v>
      </c>
      <c r="BP173" s="720">
        <v>0</v>
      </c>
      <c r="BQ173" s="720">
        <v>0</v>
      </c>
      <c r="BR173" s="720">
        <v>45316.3</v>
      </c>
      <c r="BS173" s="720">
        <v>4897.75</v>
      </c>
      <c r="BT173" s="720">
        <v>50214.05</v>
      </c>
      <c r="BU173" s="720">
        <v>0</v>
      </c>
      <c r="BV173" s="720">
        <v>0</v>
      </c>
      <c r="BW173" s="720">
        <v>0</v>
      </c>
      <c r="BX173" s="720">
        <v>0</v>
      </c>
      <c r="BY173" s="720">
        <v>0</v>
      </c>
      <c r="BZ173" s="720">
        <v>0</v>
      </c>
      <c r="CA173" s="720">
        <v>0</v>
      </c>
      <c r="CB173" s="720">
        <v>0</v>
      </c>
      <c r="CC173" s="720">
        <v>0</v>
      </c>
      <c r="CD173" s="720">
        <v>-1348493.9999999998</v>
      </c>
      <c r="CE173" s="720">
        <v>0</v>
      </c>
      <c r="CF173" s="720">
        <v>50214.05</v>
      </c>
      <c r="CG173" s="720">
        <v>0</v>
      </c>
      <c r="CH173" s="720">
        <v>0</v>
      </c>
      <c r="CI173" s="720">
        <f t="shared" si="2"/>
        <v>-1298279.9499999997</v>
      </c>
      <c r="CJ173" s="720">
        <v>0</v>
      </c>
      <c r="CK173" s="720">
        <v>0</v>
      </c>
      <c r="CL173" s="720">
        <v>0</v>
      </c>
      <c r="CM173" s="720">
        <v>0</v>
      </c>
      <c r="CN173" s="720">
        <v>0</v>
      </c>
      <c r="CO173" s="720">
        <v>0</v>
      </c>
      <c r="CP173" s="720">
        <v>0</v>
      </c>
      <c r="CQ173" s="720">
        <v>0</v>
      </c>
      <c r="CR173" s="720">
        <v>0</v>
      </c>
      <c r="CS173" s="720">
        <v>0</v>
      </c>
      <c r="CT173" s="720">
        <v>0</v>
      </c>
      <c r="CU173" s="720">
        <v>0</v>
      </c>
      <c r="CV173" s="720">
        <v>0</v>
      </c>
      <c r="CW173" s="720">
        <v>0</v>
      </c>
      <c r="CX173" s="720"/>
      <c r="CY173" s="720"/>
      <c r="CZ173" s="720"/>
      <c r="DA173" s="720">
        <v>-1298279.9499999997</v>
      </c>
      <c r="DB173" s="720">
        <v>-1298279.9499999997</v>
      </c>
      <c r="DC173" s="720">
        <v>0</v>
      </c>
      <c r="DD173" s="720">
        <v>0</v>
      </c>
      <c r="DE173" s="720">
        <v>0</v>
      </c>
      <c r="DF173" s="720">
        <v>0</v>
      </c>
      <c r="DG173" s="720">
        <v>0</v>
      </c>
      <c r="DH173" s="720">
        <v>0</v>
      </c>
      <c r="DI173" s="720">
        <v>0</v>
      </c>
      <c r="DJ173" s="720">
        <v>0</v>
      </c>
      <c r="DK173" s="720">
        <v>0</v>
      </c>
      <c r="DL173" s="720">
        <v>0</v>
      </c>
      <c r="DM173" s="720">
        <v>0</v>
      </c>
      <c r="DN173" s="720">
        <v>0</v>
      </c>
      <c r="DO173" s="720">
        <v>0</v>
      </c>
      <c r="DP173" s="720">
        <v>0</v>
      </c>
      <c r="DQ173" s="721">
        <v>0</v>
      </c>
      <c r="DR173" s="722">
        <v>565206.34</v>
      </c>
      <c r="DS173" s="723">
        <v>454072.81000000006</v>
      </c>
      <c r="DT173" s="722">
        <v>114144.20000000001</v>
      </c>
      <c r="DU173" s="722">
        <v>152576.91000000003</v>
      </c>
      <c r="DV173" s="722">
        <v>0</v>
      </c>
      <c r="DW173" s="722">
        <v>0</v>
      </c>
    </row>
    <row r="174" spans="1:127" s="104" customFormat="1">
      <c r="A174" s="717">
        <v>3310</v>
      </c>
      <c r="B174" s="718" t="s">
        <v>557</v>
      </c>
      <c r="C174" s="717">
        <v>3310</v>
      </c>
      <c r="D174" s="719" t="s">
        <v>6470</v>
      </c>
      <c r="E174" s="719" t="s">
        <v>341</v>
      </c>
      <c r="F174" s="719" t="s">
        <v>6</v>
      </c>
      <c r="G174" s="719" t="s">
        <v>923</v>
      </c>
      <c r="H174" s="720">
        <v>1461798.41</v>
      </c>
      <c r="I174" s="720">
        <v>0</v>
      </c>
      <c r="J174" s="720">
        <v>42927.99</v>
      </c>
      <c r="K174" s="720">
        <v>0</v>
      </c>
      <c r="L174" s="720">
        <v>205000</v>
      </c>
      <c r="M174" s="720">
        <v>3656.93</v>
      </c>
      <c r="N174" s="720">
        <v>0</v>
      </c>
      <c r="O174" s="720">
        <v>0</v>
      </c>
      <c r="P174" s="720">
        <v>1082.05</v>
      </c>
      <c r="Q174" s="720">
        <v>0</v>
      </c>
      <c r="R174" s="720">
        <v>0</v>
      </c>
      <c r="S174" s="720">
        <v>10361.780000000001</v>
      </c>
      <c r="T174" s="720">
        <v>45077.760000000002</v>
      </c>
      <c r="U174" s="720">
        <v>0</v>
      </c>
      <c r="V174" s="720">
        <v>0</v>
      </c>
      <c r="W174" s="720">
        <v>11346.25</v>
      </c>
      <c r="X174" s="720">
        <v>34038</v>
      </c>
      <c r="Y174" s="720">
        <v>1815289.17</v>
      </c>
      <c r="Z174" s="720">
        <v>755257.53</v>
      </c>
      <c r="AA174" s="720">
        <v>0</v>
      </c>
      <c r="AB174" s="720">
        <v>322821.73</v>
      </c>
      <c r="AC174" s="720">
        <v>70491.210000000487</v>
      </c>
      <c r="AD174" s="720">
        <v>133600.71</v>
      </c>
      <c r="AE174" s="720">
        <v>0</v>
      </c>
      <c r="AF174" s="720">
        <v>55346.099999999773</v>
      </c>
      <c r="AG174" s="720">
        <v>862.27000000000589</v>
      </c>
      <c r="AH174" s="720">
        <v>4930.5</v>
      </c>
      <c r="AI174" s="720">
        <v>0</v>
      </c>
      <c r="AJ174" s="720">
        <v>5350</v>
      </c>
      <c r="AK174" s="720">
        <v>4198.8500000000004</v>
      </c>
      <c r="AL174" s="720">
        <v>3712.6399999999994</v>
      </c>
      <c r="AM174" s="720">
        <v>2838.25</v>
      </c>
      <c r="AN174" s="720">
        <v>20943.16</v>
      </c>
      <c r="AO174" s="720">
        <v>32415.809999999987</v>
      </c>
      <c r="AP174" s="720">
        <v>3974.98</v>
      </c>
      <c r="AQ174" s="720">
        <v>16129.400000000001</v>
      </c>
      <c r="AR174" s="720">
        <v>65278.179999999986</v>
      </c>
      <c r="AS174" s="720">
        <v>10918.42</v>
      </c>
      <c r="AT174" s="720">
        <v>0</v>
      </c>
      <c r="AU174" s="720">
        <v>30237.53000000001</v>
      </c>
      <c r="AV174" s="720">
        <v>0</v>
      </c>
      <c r="AW174" s="720">
        <v>12650.4</v>
      </c>
      <c r="AX174" s="720">
        <v>125778.33</v>
      </c>
      <c r="AY174" s="720">
        <v>38765.930000000008</v>
      </c>
      <c r="AZ174" s="720">
        <v>8994.380000000001</v>
      </c>
      <c r="BA174" s="720">
        <v>125442.38</v>
      </c>
      <c r="BB174" s="720">
        <v>0</v>
      </c>
      <c r="BC174" s="720">
        <v>0</v>
      </c>
      <c r="BD174" s="720">
        <v>0</v>
      </c>
      <c r="BE174" s="720">
        <v>1850938.69</v>
      </c>
      <c r="BF174" s="720">
        <v>-2553.3400000000256</v>
      </c>
      <c r="BG174" s="720">
        <v>-35649.520000000019</v>
      </c>
      <c r="BH174" s="720">
        <v>-38202.860000000044</v>
      </c>
      <c r="BI174" s="720">
        <v>0</v>
      </c>
      <c r="BJ174" s="720">
        <v>0</v>
      </c>
      <c r="BK174" s="720">
        <v>0</v>
      </c>
      <c r="BL174" s="720">
        <v>0</v>
      </c>
      <c r="BM174" s="720">
        <v>0</v>
      </c>
      <c r="BN174" s="720">
        <v>0</v>
      </c>
      <c r="BO174" s="720">
        <v>0</v>
      </c>
      <c r="BP174" s="720">
        <v>0</v>
      </c>
      <c r="BQ174" s="720">
        <v>0</v>
      </c>
      <c r="BR174" s="720">
        <v>0</v>
      </c>
      <c r="BS174" s="720">
        <v>0</v>
      </c>
      <c r="BT174" s="720">
        <v>0</v>
      </c>
      <c r="BU174" s="720">
        <v>0</v>
      </c>
      <c r="BV174" s="720">
        <v>0</v>
      </c>
      <c r="BW174" s="720">
        <v>0</v>
      </c>
      <c r="BX174" s="720">
        <v>0</v>
      </c>
      <c r="BY174" s="720">
        <v>0</v>
      </c>
      <c r="BZ174" s="720">
        <v>0</v>
      </c>
      <c r="CA174" s="720">
        <v>0</v>
      </c>
      <c r="CB174" s="720">
        <v>0</v>
      </c>
      <c r="CC174" s="720">
        <v>0</v>
      </c>
      <c r="CD174" s="720">
        <v>-38202.860000000044</v>
      </c>
      <c r="CE174" s="720">
        <v>0</v>
      </c>
      <c r="CF174" s="720">
        <v>0</v>
      </c>
      <c r="CG174" s="720">
        <v>0</v>
      </c>
      <c r="CH174" s="720">
        <v>0</v>
      </c>
      <c r="CI174" s="720">
        <f t="shared" si="2"/>
        <v>-38202.860000000044</v>
      </c>
      <c r="CJ174" s="720">
        <v>0</v>
      </c>
      <c r="CK174" s="720">
        <v>0</v>
      </c>
      <c r="CL174" s="720">
        <v>0</v>
      </c>
      <c r="CM174" s="720">
        <v>0</v>
      </c>
      <c r="CN174" s="720">
        <v>0</v>
      </c>
      <c r="CO174" s="720">
        <v>0</v>
      </c>
      <c r="CP174" s="720">
        <v>0</v>
      </c>
      <c r="CQ174" s="720">
        <v>0</v>
      </c>
      <c r="CR174" s="720">
        <v>0</v>
      </c>
      <c r="CS174" s="720">
        <v>0</v>
      </c>
      <c r="CT174" s="720">
        <v>0</v>
      </c>
      <c r="CU174" s="720">
        <v>0</v>
      </c>
      <c r="CV174" s="720">
        <v>0</v>
      </c>
      <c r="CW174" s="720">
        <v>0</v>
      </c>
      <c r="CX174" s="720"/>
      <c r="CY174" s="720"/>
      <c r="CZ174" s="720"/>
      <c r="DA174" s="720">
        <v>-5322.1099999999324</v>
      </c>
      <c r="DB174" s="720">
        <v>-5322.1099999999324</v>
      </c>
      <c r="DC174" s="720">
        <v>0</v>
      </c>
      <c r="DD174" s="720">
        <v>1082.05</v>
      </c>
      <c r="DE174" s="720">
        <v>0</v>
      </c>
      <c r="DF174" s="720">
        <v>0</v>
      </c>
      <c r="DG174" s="720">
        <v>-3004.68</v>
      </c>
      <c r="DH174" s="720">
        <v>-30958.12</v>
      </c>
      <c r="DI174" s="720">
        <v>0</v>
      </c>
      <c r="DJ174" s="720">
        <v>0</v>
      </c>
      <c r="DK174" s="720">
        <v>-32880.75</v>
      </c>
      <c r="DL174" s="720">
        <v>0</v>
      </c>
      <c r="DM174" s="720">
        <v>0</v>
      </c>
      <c r="DN174" s="720">
        <v>0</v>
      </c>
      <c r="DO174" s="720">
        <v>0</v>
      </c>
      <c r="DP174" s="720">
        <v>0</v>
      </c>
      <c r="DQ174" s="721">
        <v>1.6007106751203537E-10</v>
      </c>
      <c r="DR174" s="722">
        <v>1338379.5500000003</v>
      </c>
      <c r="DS174" s="723">
        <v>512559.13999999966</v>
      </c>
      <c r="DT174" s="722">
        <v>38765.930000000008</v>
      </c>
      <c r="DU174" s="722">
        <v>46159.810000000005</v>
      </c>
      <c r="DV174" s="722">
        <v>10361.780000000001</v>
      </c>
      <c r="DW174" s="722">
        <v>0</v>
      </c>
    </row>
    <row r="175" spans="1:127" s="104" customFormat="1">
      <c r="A175" s="717">
        <v>2178</v>
      </c>
      <c r="B175" s="718" t="s">
        <v>465</v>
      </c>
      <c r="C175" s="717">
        <v>2178</v>
      </c>
      <c r="D175" s="719" t="s">
        <v>6470</v>
      </c>
      <c r="E175" s="719" t="s">
        <v>341</v>
      </c>
      <c r="F175" s="719" t="s">
        <v>6</v>
      </c>
      <c r="G175" s="719" t="s">
        <v>921</v>
      </c>
      <c r="H175" s="720">
        <v>1424324.24</v>
      </c>
      <c r="I175" s="720">
        <v>0</v>
      </c>
      <c r="J175" s="720">
        <v>12847.45</v>
      </c>
      <c r="K175" s="720">
        <v>0</v>
      </c>
      <c r="L175" s="720">
        <v>149120</v>
      </c>
      <c r="M175" s="720">
        <v>200</v>
      </c>
      <c r="N175" s="720">
        <v>7700</v>
      </c>
      <c r="O175" s="720">
        <v>5742</v>
      </c>
      <c r="P175" s="720">
        <v>12856.330000000002</v>
      </c>
      <c r="Q175" s="720">
        <v>0</v>
      </c>
      <c r="R175" s="720">
        <v>0</v>
      </c>
      <c r="S175" s="720">
        <v>0</v>
      </c>
      <c r="T175" s="720">
        <v>13741.400000000005</v>
      </c>
      <c r="U175" s="720">
        <v>7057.5</v>
      </c>
      <c r="V175" s="720">
        <v>0</v>
      </c>
      <c r="W175" s="720">
        <v>3311.83</v>
      </c>
      <c r="X175" s="720">
        <v>40172</v>
      </c>
      <c r="Y175" s="720">
        <v>1677072.75</v>
      </c>
      <c r="Z175" s="720">
        <v>835911.10999999975</v>
      </c>
      <c r="AA175" s="720">
        <v>0</v>
      </c>
      <c r="AB175" s="720">
        <v>253130.43000000002</v>
      </c>
      <c r="AC175" s="720">
        <v>39683.499999999767</v>
      </c>
      <c r="AD175" s="720">
        <v>233457.94</v>
      </c>
      <c r="AE175" s="720">
        <v>0</v>
      </c>
      <c r="AF175" s="720">
        <v>0</v>
      </c>
      <c r="AG175" s="720">
        <v>2416.9799999999977</v>
      </c>
      <c r="AH175" s="720">
        <v>0</v>
      </c>
      <c r="AI175" s="720">
        <v>0</v>
      </c>
      <c r="AJ175" s="720">
        <v>0</v>
      </c>
      <c r="AK175" s="720">
        <v>191.44000000000051</v>
      </c>
      <c r="AL175" s="720">
        <v>3688.08</v>
      </c>
      <c r="AM175" s="720">
        <v>35443.230000000003</v>
      </c>
      <c r="AN175" s="720">
        <v>6586.81</v>
      </c>
      <c r="AO175" s="720">
        <v>37421.83</v>
      </c>
      <c r="AP175" s="720">
        <v>16400.14</v>
      </c>
      <c r="AQ175" s="720">
        <v>16549.599999999999</v>
      </c>
      <c r="AR175" s="720">
        <v>25237.919999999998</v>
      </c>
      <c r="AS175" s="720">
        <v>17555.96</v>
      </c>
      <c r="AT175" s="720">
        <v>0</v>
      </c>
      <c r="AU175" s="720">
        <v>10324.09</v>
      </c>
      <c r="AV175" s="720">
        <v>5139.75</v>
      </c>
      <c r="AW175" s="720">
        <v>4715</v>
      </c>
      <c r="AX175" s="720">
        <v>25461.73</v>
      </c>
      <c r="AY175" s="720">
        <v>0</v>
      </c>
      <c r="AZ175" s="720">
        <v>27281.14</v>
      </c>
      <c r="BA175" s="720">
        <v>90739.609999999986</v>
      </c>
      <c r="BB175" s="720">
        <v>0</v>
      </c>
      <c r="BC175" s="720">
        <v>0</v>
      </c>
      <c r="BD175" s="720">
        <v>0</v>
      </c>
      <c r="BE175" s="720">
        <v>1687336.2899999996</v>
      </c>
      <c r="BF175" s="720">
        <v>166792.00000000012</v>
      </c>
      <c r="BG175" s="720">
        <v>-10263.539999999572</v>
      </c>
      <c r="BH175" s="720">
        <v>156528.46000000054</v>
      </c>
      <c r="BI175" s="720">
        <v>6674.8</v>
      </c>
      <c r="BJ175" s="720">
        <v>0</v>
      </c>
      <c r="BK175" s="720">
        <v>0</v>
      </c>
      <c r="BL175" s="720">
        <v>6674.8</v>
      </c>
      <c r="BM175" s="720">
        <v>0</v>
      </c>
      <c r="BN175" s="720">
        <v>360</v>
      </c>
      <c r="BO175" s="720">
        <v>0</v>
      </c>
      <c r="BP175" s="720">
        <v>2976</v>
      </c>
      <c r="BQ175" s="720">
        <v>3336</v>
      </c>
      <c r="BR175" s="720">
        <v>1751.6000000000058</v>
      </c>
      <c r="BS175" s="720">
        <v>3338.8</v>
      </c>
      <c r="BT175" s="720">
        <v>5090.400000000006</v>
      </c>
      <c r="BU175" s="720">
        <v>0</v>
      </c>
      <c r="BV175" s="720">
        <v>0</v>
      </c>
      <c r="BW175" s="720">
        <v>0</v>
      </c>
      <c r="BX175" s="720">
        <v>0</v>
      </c>
      <c r="BY175" s="720">
        <v>0</v>
      </c>
      <c r="BZ175" s="720">
        <v>0</v>
      </c>
      <c r="CA175" s="720">
        <v>0</v>
      </c>
      <c r="CB175" s="720">
        <v>0</v>
      </c>
      <c r="CC175" s="720">
        <v>0</v>
      </c>
      <c r="CD175" s="720">
        <v>156528.46000000054</v>
      </c>
      <c r="CE175" s="720">
        <v>0</v>
      </c>
      <c r="CF175" s="720">
        <v>5090.400000000006</v>
      </c>
      <c r="CG175" s="720">
        <v>0</v>
      </c>
      <c r="CH175" s="720">
        <v>0</v>
      </c>
      <c r="CI175" s="720">
        <f t="shared" si="2"/>
        <v>161618.86000000054</v>
      </c>
      <c r="CJ175" s="720">
        <v>232135.76</v>
      </c>
      <c r="CK175" s="720">
        <v>118188.94</v>
      </c>
      <c r="CL175" s="720">
        <v>0</v>
      </c>
      <c r="CM175" s="720">
        <v>113946.82</v>
      </c>
      <c r="CN175" s="720">
        <v>0</v>
      </c>
      <c r="CO175" s="720">
        <v>0</v>
      </c>
      <c r="CP175" s="720">
        <v>3215.45</v>
      </c>
      <c r="CQ175" s="720">
        <v>0</v>
      </c>
      <c r="CR175" s="720">
        <v>0</v>
      </c>
      <c r="CS175" s="720">
        <v>117162.27</v>
      </c>
      <c r="CT175" s="720">
        <v>39776.800000000003</v>
      </c>
      <c r="CU175" s="720">
        <v>0</v>
      </c>
      <c r="CV175" s="720">
        <v>0</v>
      </c>
      <c r="CW175" s="720">
        <v>39776.800000000003</v>
      </c>
      <c r="CX175" s="720"/>
      <c r="CY175" s="720"/>
      <c r="CZ175" s="720"/>
      <c r="DA175" s="720">
        <v>0</v>
      </c>
      <c r="DB175" s="720">
        <v>39776.800000000003</v>
      </c>
      <c r="DC175" s="720">
        <v>0</v>
      </c>
      <c r="DD175" s="720">
        <v>4679.79</v>
      </c>
      <c r="DE175" s="720">
        <v>0</v>
      </c>
      <c r="DF175" s="720">
        <v>0</v>
      </c>
      <c r="DG175" s="720">
        <v>0</v>
      </c>
      <c r="DH175" s="720">
        <v>0</v>
      </c>
      <c r="DI175" s="720">
        <v>0</v>
      </c>
      <c r="DJ175" s="720">
        <v>0</v>
      </c>
      <c r="DK175" s="720">
        <v>4679.79</v>
      </c>
      <c r="DL175" s="720">
        <v>0</v>
      </c>
      <c r="DM175" s="720">
        <v>0</v>
      </c>
      <c r="DN175" s="720">
        <v>0</v>
      </c>
      <c r="DO175" s="720">
        <v>0</v>
      </c>
      <c r="DP175" s="720">
        <v>0</v>
      </c>
      <c r="DQ175" s="721">
        <v>0</v>
      </c>
      <c r="DR175" s="722">
        <v>1364599.9599999995</v>
      </c>
      <c r="DS175" s="723">
        <v>322736.33000000007</v>
      </c>
      <c r="DT175" s="722">
        <v>0</v>
      </c>
      <c r="DU175" s="722">
        <v>32339.730000000007</v>
      </c>
      <c r="DV175" s="722">
        <v>7057.5</v>
      </c>
      <c r="DW175" s="722">
        <v>0</v>
      </c>
    </row>
    <row r="176" spans="1:127" s="104" customFormat="1">
      <c r="A176" s="717">
        <v>2184</v>
      </c>
      <c r="B176" s="718" t="s">
        <v>478</v>
      </c>
      <c r="C176" s="717">
        <v>2184</v>
      </c>
      <c r="D176" s="719" t="s">
        <v>6470</v>
      </c>
      <c r="E176" s="719" t="s">
        <v>341</v>
      </c>
      <c r="F176" s="719" t="s">
        <v>6</v>
      </c>
      <c r="G176" s="719" t="s">
        <v>921</v>
      </c>
      <c r="H176" s="720">
        <v>2355806.06</v>
      </c>
      <c r="I176" s="720">
        <v>0</v>
      </c>
      <c r="J176" s="720">
        <v>105700.66</v>
      </c>
      <c r="K176" s="720">
        <v>0</v>
      </c>
      <c r="L176" s="720">
        <v>213560</v>
      </c>
      <c r="M176" s="720">
        <v>3656.93</v>
      </c>
      <c r="N176" s="720">
        <v>0</v>
      </c>
      <c r="O176" s="720">
        <v>0</v>
      </c>
      <c r="P176" s="720">
        <v>47555.280000000006</v>
      </c>
      <c r="Q176" s="720">
        <v>0</v>
      </c>
      <c r="R176" s="720">
        <v>0</v>
      </c>
      <c r="S176" s="720">
        <v>0</v>
      </c>
      <c r="T176" s="720">
        <v>20080.129999999997</v>
      </c>
      <c r="U176" s="720">
        <v>18915.599999999999</v>
      </c>
      <c r="V176" s="720">
        <v>0</v>
      </c>
      <c r="W176" s="720">
        <v>11840.83</v>
      </c>
      <c r="X176" s="720">
        <v>69664</v>
      </c>
      <c r="Y176" s="720">
        <v>2846779.49</v>
      </c>
      <c r="Z176" s="720">
        <v>1107813.2499999998</v>
      </c>
      <c r="AA176" s="720">
        <v>0</v>
      </c>
      <c r="AB176" s="720">
        <v>520902.02</v>
      </c>
      <c r="AC176" s="720">
        <v>121683.31999999942</v>
      </c>
      <c r="AD176" s="720">
        <v>160030.15</v>
      </c>
      <c r="AE176" s="720">
        <v>0</v>
      </c>
      <c r="AF176" s="720">
        <v>175471.52000000002</v>
      </c>
      <c r="AG176" s="720">
        <v>57283.939999999799</v>
      </c>
      <c r="AH176" s="720">
        <v>12168.169999999998</v>
      </c>
      <c r="AI176" s="720">
        <v>0</v>
      </c>
      <c r="AJ176" s="720">
        <v>0</v>
      </c>
      <c r="AK176" s="720">
        <v>99583.850000000064</v>
      </c>
      <c r="AL176" s="720">
        <v>12372.52</v>
      </c>
      <c r="AM176" s="720">
        <v>4201.88</v>
      </c>
      <c r="AN176" s="720">
        <v>18191.96</v>
      </c>
      <c r="AO176" s="720">
        <v>38683.110000000008</v>
      </c>
      <c r="AP176" s="720">
        <v>21268.81</v>
      </c>
      <c r="AQ176" s="720">
        <v>20266.250000000011</v>
      </c>
      <c r="AR176" s="720">
        <v>42058.22000000003</v>
      </c>
      <c r="AS176" s="720">
        <v>22107.789999999994</v>
      </c>
      <c r="AT176" s="720">
        <v>0</v>
      </c>
      <c r="AU176" s="720">
        <v>13659.639999999989</v>
      </c>
      <c r="AV176" s="720">
        <v>19215.2</v>
      </c>
      <c r="AW176" s="720">
        <v>7882.53</v>
      </c>
      <c r="AX176" s="720">
        <v>146235.54999999999</v>
      </c>
      <c r="AY176" s="720">
        <v>236005.63</v>
      </c>
      <c r="AZ176" s="720">
        <v>53945.89</v>
      </c>
      <c r="BA176" s="720">
        <v>39049.629999999997</v>
      </c>
      <c r="BB176" s="720">
        <v>0</v>
      </c>
      <c r="BC176" s="720">
        <v>0</v>
      </c>
      <c r="BD176" s="720">
        <v>0</v>
      </c>
      <c r="BE176" s="720">
        <v>2950080.8299999987</v>
      </c>
      <c r="BF176" s="720">
        <v>846987.67</v>
      </c>
      <c r="BG176" s="720">
        <v>-103301.33999999845</v>
      </c>
      <c r="BH176" s="720">
        <v>743686.33000000159</v>
      </c>
      <c r="BI176" s="720">
        <v>8860</v>
      </c>
      <c r="BJ176" s="720">
        <v>0</v>
      </c>
      <c r="BK176" s="720">
        <v>0</v>
      </c>
      <c r="BL176" s="720">
        <v>8860</v>
      </c>
      <c r="BM176" s="720">
        <v>0</v>
      </c>
      <c r="BN176" s="720">
        <v>0</v>
      </c>
      <c r="BO176" s="720">
        <v>0</v>
      </c>
      <c r="BP176" s="720">
        <v>0</v>
      </c>
      <c r="BQ176" s="720">
        <v>0</v>
      </c>
      <c r="BR176" s="720">
        <v>0</v>
      </c>
      <c r="BS176" s="720">
        <v>8860</v>
      </c>
      <c r="BT176" s="720">
        <v>8860</v>
      </c>
      <c r="BU176" s="720">
        <v>0</v>
      </c>
      <c r="BV176" s="720">
        <v>0</v>
      </c>
      <c r="BW176" s="720">
        <v>0</v>
      </c>
      <c r="BX176" s="720">
        <v>0</v>
      </c>
      <c r="BY176" s="720">
        <v>0</v>
      </c>
      <c r="BZ176" s="720">
        <v>0</v>
      </c>
      <c r="CA176" s="720">
        <v>0</v>
      </c>
      <c r="CB176" s="720">
        <v>0</v>
      </c>
      <c r="CC176" s="720">
        <v>0</v>
      </c>
      <c r="CD176" s="720">
        <v>743686.33000000159</v>
      </c>
      <c r="CE176" s="720">
        <v>0</v>
      </c>
      <c r="CF176" s="720">
        <v>8860</v>
      </c>
      <c r="CG176" s="720">
        <v>0</v>
      </c>
      <c r="CH176" s="720">
        <v>0</v>
      </c>
      <c r="CI176" s="720">
        <f t="shared" si="2"/>
        <v>752546.33000000159</v>
      </c>
      <c r="CJ176" s="720">
        <v>1106796.44</v>
      </c>
      <c r="CK176" s="720">
        <v>15</v>
      </c>
      <c r="CL176" s="720">
        <v>0</v>
      </c>
      <c r="CM176" s="720">
        <v>1106781.44</v>
      </c>
      <c r="CN176" s="720">
        <v>0</v>
      </c>
      <c r="CO176" s="720">
        <v>0</v>
      </c>
      <c r="CP176" s="720">
        <v>2250.1999999999998</v>
      </c>
      <c r="CQ176" s="720">
        <v>0</v>
      </c>
      <c r="CR176" s="720">
        <v>-343837</v>
      </c>
      <c r="CS176" s="720">
        <v>765194.6399999999</v>
      </c>
      <c r="CT176" s="720">
        <v>0</v>
      </c>
      <c r="CU176" s="720">
        <v>0</v>
      </c>
      <c r="CV176" s="720">
        <v>0</v>
      </c>
      <c r="CW176" s="720">
        <v>0</v>
      </c>
      <c r="CX176" s="720"/>
      <c r="CY176" s="720"/>
      <c r="CZ176" s="720"/>
      <c r="DA176" s="720">
        <v>0</v>
      </c>
      <c r="DB176" s="720">
        <v>0</v>
      </c>
      <c r="DC176" s="720">
        <v>0</v>
      </c>
      <c r="DD176" s="720">
        <v>26697.59</v>
      </c>
      <c r="DE176" s="720">
        <v>0</v>
      </c>
      <c r="DF176" s="720">
        <v>0</v>
      </c>
      <c r="DG176" s="720">
        <v>0</v>
      </c>
      <c r="DH176" s="720">
        <v>-39345.69</v>
      </c>
      <c r="DI176" s="720">
        <v>0</v>
      </c>
      <c r="DJ176" s="720">
        <v>0</v>
      </c>
      <c r="DK176" s="720">
        <v>-12648.100000000002</v>
      </c>
      <c r="DL176" s="720">
        <v>0</v>
      </c>
      <c r="DM176" s="720">
        <v>0</v>
      </c>
      <c r="DN176" s="720">
        <v>0</v>
      </c>
      <c r="DO176" s="720">
        <v>0</v>
      </c>
      <c r="DP176" s="720">
        <v>0</v>
      </c>
      <c r="DQ176" s="721">
        <v>-0.20999999984633178</v>
      </c>
      <c r="DR176" s="722">
        <v>2143184.1999999988</v>
      </c>
      <c r="DS176" s="723">
        <v>806896.62999999989</v>
      </c>
      <c r="DT176" s="722">
        <v>236005.63</v>
      </c>
      <c r="DU176" s="722">
        <v>67635.41</v>
      </c>
      <c r="DV176" s="722">
        <v>18915.599999999999</v>
      </c>
      <c r="DW176" s="722">
        <v>0</v>
      </c>
    </row>
    <row r="177" spans="1:127" s="104" customFormat="1">
      <c r="A177" s="717">
        <v>2190</v>
      </c>
      <c r="B177" s="718" t="s">
        <v>467</v>
      </c>
      <c r="C177" s="717">
        <v>2190</v>
      </c>
      <c r="D177" s="719" t="s">
        <v>6470</v>
      </c>
      <c r="E177" s="719" t="s">
        <v>341</v>
      </c>
      <c r="F177" s="719" t="s">
        <v>6</v>
      </c>
      <c r="G177" s="719" t="s">
        <v>921</v>
      </c>
      <c r="H177" s="720">
        <v>1110937.28</v>
      </c>
      <c r="I177" s="720">
        <v>0</v>
      </c>
      <c r="J177" s="720">
        <v>22069.95</v>
      </c>
      <c r="K177" s="720">
        <v>0</v>
      </c>
      <c r="L177" s="720">
        <v>156260</v>
      </c>
      <c r="M177" s="720">
        <v>400</v>
      </c>
      <c r="N177" s="720">
        <v>0</v>
      </c>
      <c r="O177" s="720">
        <v>0</v>
      </c>
      <c r="P177" s="720">
        <v>9774.5600000000013</v>
      </c>
      <c r="Q177" s="720">
        <v>0</v>
      </c>
      <c r="R177" s="720">
        <v>0</v>
      </c>
      <c r="S177" s="720">
        <v>0</v>
      </c>
      <c r="T177" s="720">
        <v>3068.5</v>
      </c>
      <c r="U177" s="720">
        <v>20872.37</v>
      </c>
      <c r="V177" s="720">
        <v>0</v>
      </c>
      <c r="W177" s="720">
        <v>2488.96</v>
      </c>
      <c r="X177" s="720">
        <v>32669</v>
      </c>
      <c r="Y177" s="720">
        <v>1358540.62</v>
      </c>
      <c r="Z177" s="720">
        <v>647832.41000000015</v>
      </c>
      <c r="AA177" s="720">
        <v>0</v>
      </c>
      <c r="AB177" s="720">
        <v>140021.93</v>
      </c>
      <c r="AC177" s="720">
        <v>30325.650000000023</v>
      </c>
      <c r="AD177" s="720">
        <v>91125.91</v>
      </c>
      <c r="AE177" s="720">
        <v>0</v>
      </c>
      <c r="AF177" s="720">
        <v>25480.779999999984</v>
      </c>
      <c r="AG177" s="720">
        <v>4412.2699999999959</v>
      </c>
      <c r="AH177" s="720">
        <v>1902</v>
      </c>
      <c r="AI177" s="720">
        <v>0</v>
      </c>
      <c r="AJ177" s="720">
        <v>0</v>
      </c>
      <c r="AK177" s="720">
        <v>42822.080000000002</v>
      </c>
      <c r="AL177" s="720">
        <v>8553.16</v>
      </c>
      <c r="AM177" s="720">
        <v>2105.39</v>
      </c>
      <c r="AN177" s="720">
        <v>1220.8900000000001</v>
      </c>
      <c r="AO177" s="720">
        <v>41931.019999999997</v>
      </c>
      <c r="AP177" s="720">
        <v>21694.67</v>
      </c>
      <c r="AQ177" s="720">
        <v>11368.08</v>
      </c>
      <c r="AR177" s="720">
        <v>38132.760000000097</v>
      </c>
      <c r="AS177" s="720">
        <v>1047.6000000000047</v>
      </c>
      <c r="AT177" s="720">
        <v>0</v>
      </c>
      <c r="AU177" s="720">
        <v>83409.05</v>
      </c>
      <c r="AV177" s="720">
        <v>5139.75</v>
      </c>
      <c r="AW177" s="720">
        <v>9800</v>
      </c>
      <c r="AX177" s="720">
        <v>50162.149999999994</v>
      </c>
      <c r="AY177" s="720">
        <v>142409.85</v>
      </c>
      <c r="AZ177" s="720">
        <v>18502.310000000001</v>
      </c>
      <c r="BA177" s="720">
        <v>56136.45</v>
      </c>
      <c r="BB177" s="720">
        <v>0</v>
      </c>
      <c r="BC177" s="720">
        <v>0</v>
      </c>
      <c r="BD177" s="720">
        <v>0</v>
      </c>
      <c r="BE177" s="720">
        <v>1475536.1600000004</v>
      </c>
      <c r="BF177" s="720">
        <v>138001.7799999998</v>
      </c>
      <c r="BG177" s="720">
        <v>-116995.54000000027</v>
      </c>
      <c r="BH177" s="720">
        <v>21006.239999999525</v>
      </c>
      <c r="BI177" s="720">
        <v>29543.5</v>
      </c>
      <c r="BJ177" s="720">
        <v>0</v>
      </c>
      <c r="BK177" s="720">
        <v>0</v>
      </c>
      <c r="BL177" s="720">
        <v>29543.5</v>
      </c>
      <c r="BM177" s="720">
        <v>0</v>
      </c>
      <c r="BN177" s="720">
        <v>18500</v>
      </c>
      <c r="BO177" s="720">
        <v>0</v>
      </c>
      <c r="BP177" s="720">
        <v>374.9</v>
      </c>
      <c r="BQ177" s="720">
        <v>18874.900000000001</v>
      </c>
      <c r="BR177" s="720">
        <v>2345</v>
      </c>
      <c r="BS177" s="720">
        <v>10668.599999999999</v>
      </c>
      <c r="BT177" s="720">
        <v>13013.599999999999</v>
      </c>
      <c r="BU177" s="720">
        <v>0</v>
      </c>
      <c r="BV177" s="720">
        <v>0</v>
      </c>
      <c r="BW177" s="720">
        <v>0</v>
      </c>
      <c r="BX177" s="720">
        <v>0</v>
      </c>
      <c r="BY177" s="720">
        <v>0</v>
      </c>
      <c r="BZ177" s="720">
        <v>0</v>
      </c>
      <c r="CA177" s="720">
        <v>0</v>
      </c>
      <c r="CB177" s="720">
        <v>0</v>
      </c>
      <c r="CC177" s="720">
        <v>0</v>
      </c>
      <c r="CD177" s="720">
        <v>21006.239999999525</v>
      </c>
      <c r="CE177" s="720">
        <v>0</v>
      </c>
      <c r="CF177" s="720">
        <v>13013.599999999999</v>
      </c>
      <c r="CG177" s="720">
        <v>0</v>
      </c>
      <c r="CH177" s="720">
        <v>0</v>
      </c>
      <c r="CI177" s="720">
        <f t="shared" si="2"/>
        <v>34019.839999999524</v>
      </c>
      <c r="CJ177" s="720">
        <v>118619.52</v>
      </c>
      <c r="CK177" s="720">
        <v>0</v>
      </c>
      <c r="CL177" s="720">
        <v>0</v>
      </c>
      <c r="CM177" s="720">
        <v>118619.52</v>
      </c>
      <c r="CN177" s="720">
        <v>0</v>
      </c>
      <c r="CO177" s="720">
        <v>0</v>
      </c>
      <c r="CP177" s="720">
        <v>7996.09</v>
      </c>
      <c r="CQ177" s="720">
        <v>0</v>
      </c>
      <c r="CR177" s="720">
        <v>-67268.31</v>
      </c>
      <c r="CS177" s="720">
        <v>59347.3</v>
      </c>
      <c r="CT177" s="720">
        <v>0</v>
      </c>
      <c r="CU177" s="720">
        <v>0</v>
      </c>
      <c r="CV177" s="720">
        <v>0</v>
      </c>
      <c r="CW177" s="720">
        <v>0</v>
      </c>
      <c r="CX177" s="720"/>
      <c r="CY177" s="720"/>
      <c r="CZ177" s="720"/>
      <c r="DA177" s="720">
        <v>0</v>
      </c>
      <c r="DB177" s="720">
        <v>0</v>
      </c>
      <c r="DC177" s="720">
        <v>0</v>
      </c>
      <c r="DD177" s="720">
        <v>5174.5600000000004</v>
      </c>
      <c r="DE177" s="720">
        <v>0</v>
      </c>
      <c r="DF177" s="720">
        <v>0</v>
      </c>
      <c r="DG177" s="720">
        <v>-26249.759999999998</v>
      </c>
      <c r="DH177" s="720">
        <v>-4252.26</v>
      </c>
      <c r="DI177" s="720">
        <v>0</v>
      </c>
      <c r="DJ177" s="720">
        <v>0</v>
      </c>
      <c r="DK177" s="720">
        <v>-25327.46</v>
      </c>
      <c r="DL177" s="720">
        <v>0</v>
      </c>
      <c r="DM177" s="720">
        <v>0</v>
      </c>
      <c r="DN177" s="720">
        <v>0</v>
      </c>
      <c r="DO177" s="720">
        <v>0</v>
      </c>
      <c r="DP177" s="720">
        <v>0</v>
      </c>
      <c r="DQ177" s="721">
        <v>0</v>
      </c>
      <c r="DR177" s="722">
        <v>939198.95000000019</v>
      </c>
      <c r="DS177" s="723">
        <v>536337.2100000002</v>
      </c>
      <c r="DT177" s="722">
        <v>142409.85</v>
      </c>
      <c r="DU177" s="722">
        <v>12843.060000000001</v>
      </c>
      <c r="DV177" s="722">
        <v>20872.37</v>
      </c>
      <c r="DW177" s="722">
        <v>0</v>
      </c>
    </row>
    <row r="178" spans="1:127" s="104" customFormat="1">
      <c r="A178" s="717">
        <v>7035</v>
      </c>
      <c r="B178" s="718" t="s">
        <v>468</v>
      </c>
      <c r="C178" s="717">
        <v>7035</v>
      </c>
      <c r="D178" s="719" t="s">
        <v>6470</v>
      </c>
      <c r="E178" s="719" t="s">
        <v>342</v>
      </c>
      <c r="F178" s="719" t="s">
        <v>6</v>
      </c>
      <c r="G178" s="719" t="s">
        <v>921</v>
      </c>
      <c r="H178" s="720">
        <v>1771572.04</v>
      </c>
      <c r="I178" s="720">
        <v>0</v>
      </c>
      <c r="J178" s="720">
        <v>1597742.45</v>
      </c>
      <c r="K178" s="720">
        <v>0</v>
      </c>
      <c r="L178" s="720">
        <v>125720</v>
      </c>
      <c r="M178" s="720">
        <v>5028.22</v>
      </c>
      <c r="N178" s="720">
        <v>0</v>
      </c>
      <c r="O178" s="720">
        <v>0</v>
      </c>
      <c r="P178" s="720">
        <v>28167.130000000016</v>
      </c>
      <c r="Q178" s="720">
        <v>32291.349999999995</v>
      </c>
      <c r="R178" s="720">
        <v>0</v>
      </c>
      <c r="S178" s="720">
        <v>0</v>
      </c>
      <c r="T178" s="720">
        <v>1687.88</v>
      </c>
      <c r="U178" s="720">
        <v>33027.71</v>
      </c>
      <c r="V178" s="720">
        <v>0</v>
      </c>
      <c r="W178" s="720">
        <v>23731.360000000001</v>
      </c>
      <c r="X178" s="720">
        <v>27101</v>
      </c>
      <c r="Y178" s="720">
        <v>3646069.14</v>
      </c>
      <c r="Z178" s="720">
        <v>1264386.6199999964</v>
      </c>
      <c r="AA178" s="720">
        <v>0</v>
      </c>
      <c r="AB178" s="720">
        <v>1211491.9099999999</v>
      </c>
      <c r="AC178" s="720">
        <v>35859.580000000773</v>
      </c>
      <c r="AD178" s="720">
        <v>209798.22</v>
      </c>
      <c r="AE178" s="720">
        <v>0</v>
      </c>
      <c r="AF178" s="720">
        <v>42799.150000002235</v>
      </c>
      <c r="AG178" s="720">
        <v>11178.119999999881</v>
      </c>
      <c r="AH178" s="720">
        <v>10720.63</v>
      </c>
      <c r="AI178" s="720">
        <v>0</v>
      </c>
      <c r="AJ178" s="720">
        <v>0</v>
      </c>
      <c r="AK178" s="720">
        <v>30029.120000000003</v>
      </c>
      <c r="AL178" s="720">
        <v>10705.79</v>
      </c>
      <c r="AM178" s="720">
        <v>44642.820000000007</v>
      </c>
      <c r="AN178" s="720">
        <v>6424.78</v>
      </c>
      <c r="AO178" s="720">
        <v>23548.680000000008</v>
      </c>
      <c r="AP178" s="720">
        <v>0</v>
      </c>
      <c r="AQ178" s="720">
        <v>15428</v>
      </c>
      <c r="AR178" s="720">
        <v>80869.670000000333</v>
      </c>
      <c r="AS178" s="720">
        <v>12586.359999999997</v>
      </c>
      <c r="AT178" s="720">
        <v>0</v>
      </c>
      <c r="AU178" s="720">
        <v>40012.149999999936</v>
      </c>
      <c r="AV178" s="720">
        <v>5139.75</v>
      </c>
      <c r="AW178" s="720">
        <v>6463.5</v>
      </c>
      <c r="AX178" s="720">
        <v>101263.09</v>
      </c>
      <c r="AY178" s="720">
        <v>164518.93</v>
      </c>
      <c r="AZ178" s="720">
        <v>7008.35</v>
      </c>
      <c r="BA178" s="720">
        <v>293501.20999999996</v>
      </c>
      <c r="BB178" s="720">
        <v>0</v>
      </c>
      <c r="BC178" s="720">
        <v>0</v>
      </c>
      <c r="BD178" s="720">
        <v>0</v>
      </c>
      <c r="BE178" s="720">
        <v>3628376.43</v>
      </c>
      <c r="BF178" s="720">
        <v>548528.51999999885</v>
      </c>
      <c r="BG178" s="720">
        <v>17692.709999999963</v>
      </c>
      <c r="BH178" s="720">
        <v>566221.22999999882</v>
      </c>
      <c r="BI178" s="720">
        <v>11644.38</v>
      </c>
      <c r="BJ178" s="720">
        <v>0</v>
      </c>
      <c r="BK178" s="720">
        <v>0</v>
      </c>
      <c r="BL178" s="720">
        <v>11644.38</v>
      </c>
      <c r="BM178" s="720">
        <v>0</v>
      </c>
      <c r="BN178" s="720">
        <v>14247.2</v>
      </c>
      <c r="BO178" s="720">
        <v>0</v>
      </c>
      <c r="BP178" s="720">
        <v>0</v>
      </c>
      <c r="BQ178" s="720">
        <v>14247.2</v>
      </c>
      <c r="BR178" s="720">
        <v>35556.130000000005</v>
      </c>
      <c r="BS178" s="720">
        <v>-2602.8200000000015</v>
      </c>
      <c r="BT178" s="720">
        <v>32953.310000000005</v>
      </c>
      <c r="BU178" s="720">
        <v>0</v>
      </c>
      <c r="BV178" s="720">
        <v>0</v>
      </c>
      <c r="BW178" s="720">
        <v>0</v>
      </c>
      <c r="BX178" s="720">
        <v>0</v>
      </c>
      <c r="BY178" s="720">
        <v>0</v>
      </c>
      <c r="BZ178" s="720">
        <v>0</v>
      </c>
      <c r="CA178" s="720">
        <v>0</v>
      </c>
      <c r="CB178" s="720">
        <v>0</v>
      </c>
      <c r="CC178" s="720">
        <v>0</v>
      </c>
      <c r="CD178" s="720">
        <v>566221.22999999882</v>
      </c>
      <c r="CE178" s="720">
        <v>0</v>
      </c>
      <c r="CF178" s="720">
        <v>32953.310000000005</v>
      </c>
      <c r="CG178" s="720">
        <v>0</v>
      </c>
      <c r="CH178" s="720">
        <v>0</v>
      </c>
      <c r="CI178" s="720">
        <f t="shared" si="2"/>
        <v>599174.53999999887</v>
      </c>
      <c r="CJ178" s="720">
        <v>939138.28</v>
      </c>
      <c r="CK178" s="720">
        <v>-13779.58</v>
      </c>
      <c r="CL178" s="720">
        <v>0</v>
      </c>
      <c r="CM178" s="720">
        <v>952917.86</v>
      </c>
      <c r="CN178" s="720">
        <v>0</v>
      </c>
      <c r="CO178" s="720">
        <v>0</v>
      </c>
      <c r="CP178" s="720">
        <v>10973.13</v>
      </c>
      <c r="CQ178" s="720">
        <v>0</v>
      </c>
      <c r="CR178" s="720">
        <v>-354940.89</v>
      </c>
      <c r="CS178" s="720">
        <v>608950.1</v>
      </c>
      <c r="CT178" s="720">
        <v>151640.49</v>
      </c>
      <c r="CU178" s="720">
        <v>1640.59</v>
      </c>
      <c r="CV178" s="720">
        <v>0</v>
      </c>
      <c r="CW178" s="720">
        <v>149999.9</v>
      </c>
      <c r="CX178" s="720"/>
      <c r="CY178" s="720"/>
      <c r="CZ178" s="720"/>
      <c r="DA178" s="720">
        <v>-150000</v>
      </c>
      <c r="DB178" s="720">
        <v>-0.10000000000582077</v>
      </c>
      <c r="DC178" s="720">
        <v>0</v>
      </c>
      <c r="DD178" s="720">
        <v>17300.16</v>
      </c>
      <c r="DE178" s="720">
        <v>0</v>
      </c>
      <c r="DF178" s="720">
        <v>0</v>
      </c>
      <c r="DG178" s="720">
        <v>0</v>
      </c>
      <c r="DH178" s="720">
        <v>-27075.62</v>
      </c>
      <c r="DI178" s="720">
        <v>0</v>
      </c>
      <c r="DJ178" s="720">
        <v>0</v>
      </c>
      <c r="DK178" s="720">
        <v>-9775.4599999999991</v>
      </c>
      <c r="DL178" s="720">
        <v>0</v>
      </c>
      <c r="DM178" s="720">
        <v>0</v>
      </c>
      <c r="DN178" s="720">
        <v>0</v>
      </c>
      <c r="DO178" s="720">
        <v>0</v>
      </c>
      <c r="DP178" s="720">
        <v>0</v>
      </c>
      <c r="DQ178" s="721">
        <v>0</v>
      </c>
      <c r="DR178" s="722">
        <v>2775513.6</v>
      </c>
      <c r="DS178" s="723">
        <v>852862.83000000007</v>
      </c>
      <c r="DT178" s="722">
        <v>164518.93</v>
      </c>
      <c r="DU178" s="722">
        <v>62146.360000000008</v>
      </c>
      <c r="DV178" s="722">
        <v>33027.71</v>
      </c>
      <c r="DW178" s="722">
        <v>0</v>
      </c>
    </row>
    <row r="179" spans="1:127" s="104" customFormat="1">
      <c r="A179" s="717">
        <v>2246</v>
      </c>
      <c r="B179" s="718" t="s">
        <v>558</v>
      </c>
      <c r="C179" s="717">
        <v>2246</v>
      </c>
      <c r="D179" s="719" t="s">
        <v>6470</v>
      </c>
      <c r="E179" s="719" t="s">
        <v>341</v>
      </c>
      <c r="F179" s="719" t="s">
        <v>6</v>
      </c>
      <c r="G179" s="719" t="s">
        <v>923</v>
      </c>
      <c r="H179" s="720">
        <v>3199678</v>
      </c>
      <c r="I179" s="720">
        <v>0</v>
      </c>
      <c r="J179" s="720">
        <v>448054</v>
      </c>
      <c r="K179" s="720">
        <v>0</v>
      </c>
      <c r="L179" s="720">
        <v>346490</v>
      </c>
      <c r="M179" s="720">
        <v>13657</v>
      </c>
      <c r="N179" s="720">
        <v>0</v>
      </c>
      <c r="O179" s="720">
        <v>0</v>
      </c>
      <c r="P179" s="720">
        <v>95273</v>
      </c>
      <c r="Q179" s="720">
        <v>961</v>
      </c>
      <c r="R179" s="720">
        <v>0</v>
      </c>
      <c r="S179" s="720">
        <v>0</v>
      </c>
      <c r="T179" s="720">
        <v>5341</v>
      </c>
      <c r="U179" s="720">
        <v>0</v>
      </c>
      <c r="V179" s="720">
        <v>0</v>
      </c>
      <c r="W179" s="720">
        <v>6329</v>
      </c>
      <c r="X179" s="720">
        <v>74838</v>
      </c>
      <c r="Y179" s="720">
        <v>4190621</v>
      </c>
      <c r="Z179" s="720">
        <v>1450973</v>
      </c>
      <c r="AA179" s="720">
        <v>8238</v>
      </c>
      <c r="AB179" s="720">
        <v>5221</v>
      </c>
      <c r="AC179" s="720">
        <v>723625</v>
      </c>
      <c r="AD179" s="720">
        <v>2759</v>
      </c>
      <c r="AE179" s="720">
        <v>0</v>
      </c>
      <c r="AF179" s="720">
        <v>708265</v>
      </c>
      <c r="AG179" s="720">
        <v>107668</v>
      </c>
      <c r="AH179" s="720">
        <v>2468</v>
      </c>
      <c r="AI179" s="720">
        <v>0</v>
      </c>
      <c r="AJ179" s="720">
        <v>633</v>
      </c>
      <c r="AK179" s="720">
        <v>43035</v>
      </c>
      <c r="AL179" s="720">
        <v>1245</v>
      </c>
      <c r="AM179" s="720">
        <v>11942</v>
      </c>
      <c r="AN179" s="720">
        <v>18309</v>
      </c>
      <c r="AO179" s="720">
        <v>66556</v>
      </c>
      <c r="AP179" s="720">
        <v>27030</v>
      </c>
      <c r="AQ179" s="720">
        <v>29307</v>
      </c>
      <c r="AR179" s="720">
        <v>144691</v>
      </c>
      <c r="AS179" s="720">
        <v>7735</v>
      </c>
      <c r="AT179" s="720">
        <v>33118</v>
      </c>
      <c r="AU179" s="720">
        <v>32171</v>
      </c>
      <c r="AV179" s="720">
        <v>12566</v>
      </c>
      <c r="AW179" s="720">
        <v>3612</v>
      </c>
      <c r="AX179" s="720">
        <v>121857</v>
      </c>
      <c r="AY179" s="720">
        <v>468899</v>
      </c>
      <c r="AZ179" s="720">
        <v>13588</v>
      </c>
      <c r="BA179" s="720">
        <v>151382</v>
      </c>
      <c r="BB179" s="720">
        <v>0</v>
      </c>
      <c r="BC179" s="720">
        <v>0</v>
      </c>
      <c r="BD179" s="720">
        <v>0</v>
      </c>
      <c r="BE179" s="720">
        <v>4196892</v>
      </c>
      <c r="BF179" s="720">
        <v>320316</v>
      </c>
      <c r="BG179" s="720">
        <v>-6271</v>
      </c>
      <c r="BH179" s="720">
        <v>314045</v>
      </c>
      <c r="BI179" s="720">
        <v>10581</v>
      </c>
      <c r="BJ179" s="720">
        <v>0</v>
      </c>
      <c r="BK179" s="720">
        <v>0</v>
      </c>
      <c r="BL179" s="720">
        <v>10581</v>
      </c>
      <c r="BM179" s="720">
        <v>0</v>
      </c>
      <c r="BN179" s="720">
        <v>37767</v>
      </c>
      <c r="BO179" s="720">
        <v>0</v>
      </c>
      <c r="BP179" s="720">
        <v>0</v>
      </c>
      <c r="BQ179" s="720">
        <v>37767</v>
      </c>
      <c r="BR179" s="720">
        <v>42787</v>
      </c>
      <c r="BS179" s="720">
        <v>-27186</v>
      </c>
      <c r="BT179" s="720">
        <v>15601</v>
      </c>
      <c r="BU179" s="720">
        <v>0</v>
      </c>
      <c r="BV179" s="720">
        <v>0</v>
      </c>
      <c r="BW179" s="720">
        <v>0</v>
      </c>
      <c r="BX179" s="720">
        <v>0</v>
      </c>
      <c r="BY179" s="720">
        <v>0</v>
      </c>
      <c r="BZ179" s="720">
        <v>0</v>
      </c>
      <c r="CA179" s="720">
        <v>0</v>
      </c>
      <c r="CB179" s="720">
        <v>0</v>
      </c>
      <c r="CC179" s="720">
        <v>0</v>
      </c>
      <c r="CD179" s="720">
        <v>314045</v>
      </c>
      <c r="CE179" s="720">
        <v>0</v>
      </c>
      <c r="CF179" s="720">
        <v>15601</v>
      </c>
      <c r="CG179" s="720">
        <v>0</v>
      </c>
      <c r="CH179" s="720">
        <v>0</v>
      </c>
      <c r="CI179" s="720">
        <f t="shared" si="2"/>
        <v>329646</v>
      </c>
      <c r="CJ179" s="720">
        <v>0</v>
      </c>
      <c r="CK179" s="720">
        <v>0</v>
      </c>
      <c r="CL179" s="720">
        <v>0</v>
      </c>
      <c r="CM179" s="720">
        <v>0</v>
      </c>
      <c r="CN179" s="720">
        <v>3550</v>
      </c>
      <c r="CO179" s="720">
        <v>0</v>
      </c>
      <c r="CP179" s="720">
        <v>0</v>
      </c>
      <c r="CQ179" s="720">
        <v>0</v>
      </c>
      <c r="CR179" s="720">
        <v>0</v>
      </c>
      <c r="CS179" s="720">
        <v>3550</v>
      </c>
      <c r="CT179" s="720">
        <v>0</v>
      </c>
      <c r="CU179" s="720">
        <v>0</v>
      </c>
      <c r="CV179" s="720">
        <v>0</v>
      </c>
      <c r="CW179" s="720">
        <v>0</v>
      </c>
      <c r="CX179" s="720"/>
      <c r="CY179" s="720"/>
      <c r="CZ179" s="720"/>
      <c r="DA179" s="720">
        <v>353789</v>
      </c>
      <c r="DB179" s="720">
        <v>353789</v>
      </c>
      <c r="DC179" s="720">
        <v>0</v>
      </c>
      <c r="DD179" s="720">
        <v>20140</v>
      </c>
      <c r="DE179" s="720">
        <v>0</v>
      </c>
      <c r="DF179" s="720">
        <v>0</v>
      </c>
      <c r="DG179" s="720">
        <v>-36931</v>
      </c>
      <c r="DH179" s="720">
        <v>-10903</v>
      </c>
      <c r="DI179" s="720">
        <v>0</v>
      </c>
      <c r="DJ179" s="720">
        <v>0</v>
      </c>
      <c r="DK179" s="720">
        <v>-27694</v>
      </c>
      <c r="DL179" s="720">
        <v>0</v>
      </c>
      <c r="DM179" s="720">
        <v>0</v>
      </c>
      <c r="DN179" s="720">
        <v>0</v>
      </c>
      <c r="DO179" s="720">
        <v>0</v>
      </c>
      <c r="DP179" s="720">
        <v>0</v>
      </c>
      <c r="DQ179" s="721">
        <v>3.8908199999999996E-9</v>
      </c>
      <c r="DR179" s="722">
        <v>3006749</v>
      </c>
      <c r="DS179" s="723">
        <v>1190143</v>
      </c>
      <c r="DT179" s="722">
        <v>468899</v>
      </c>
      <c r="DU179" s="722">
        <v>101575</v>
      </c>
      <c r="DV179" s="722">
        <v>0</v>
      </c>
      <c r="DW179" s="722">
        <v>0</v>
      </c>
    </row>
    <row r="180" spans="1:127" s="104" customFormat="1">
      <c r="A180" s="717">
        <v>3323</v>
      </c>
      <c r="B180" s="718" t="s">
        <v>413</v>
      </c>
      <c r="C180" s="717">
        <v>3323</v>
      </c>
      <c r="D180" s="719" t="s">
        <v>6470</v>
      </c>
      <c r="E180" s="719" t="s">
        <v>341</v>
      </c>
      <c r="F180" s="719" t="s">
        <v>6</v>
      </c>
      <c r="G180" s="719" t="s">
        <v>921</v>
      </c>
      <c r="H180" s="720">
        <v>1317321.97</v>
      </c>
      <c r="I180" s="720">
        <v>0</v>
      </c>
      <c r="J180" s="720">
        <v>95494.84</v>
      </c>
      <c r="K180" s="720">
        <v>0</v>
      </c>
      <c r="L180" s="720">
        <v>137980</v>
      </c>
      <c r="M180" s="720">
        <v>600</v>
      </c>
      <c r="N180" s="720">
        <v>0</v>
      </c>
      <c r="O180" s="720">
        <v>0</v>
      </c>
      <c r="P180" s="720">
        <v>14659.09</v>
      </c>
      <c r="Q180" s="720">
        <v>10804</v>
      </c>
      <c r="R180" s="720">
        <v>0</v>
      </c>
      <c r="S180" s="720">
        <v>0</v>
      </c>
      <c r="T180" s="720">
        <v>1579</v>
      </c>
      <c r="U180" s="720">
        <v>0</v>
      </c>
      <c r="V180" s="720">
        <v>0</v>
      </c>
      <c r="W180" s="720">
        <v>5677.5</v>
      </c>
      <c r="X180" s="720">
        <v>42245</v>
      </c>
      <c r="Y180" s="720">
        <v>1626361.4000000001</v>
      </c>
      <c r="Z180" s="720">
        <v>444874</v>
      </c>
      <c r="AA180" s="720">
        <v>0</v>
      </c>
      <c r="AB180" s="720">
        <v>176351</v>
      </c>
      <c r="AC180" s="720">
        <v>73463</v>
      </c>
      <c r="AD180" s="720">
        <v>110911</v>
      </c>
      <c r="AE180" s="720">
        <v>0</v>
      </c>
      <c r="AF180" s="720">
        <v>21257</v>
      </c>
      <c r="AG180" s="720">
        <v>363</v>
      </c>
      <c r="AH180" s="720">
        <v>2461</v>
      </c>
      <c r="AI180" s="720">
        <v>0</v>
      </c>
      <c r="AJ180" s="720">
        <v>0</v>
      </c>
      <c r="AK180" s="720">
        <v>83002.8</v>
      </c>
      <c r="AL180" s="720">
        <v>4595</v>
      </c>
      <c r="AM180" s="720">
        <v>6271</v>
      </c>
      <c r="AN180" s="720">
        <v>4298</v>
      </c>
      <c r="AO180" s="720">
        <v>18406</v>
      </c>
      <c r="AP180" s="720">
        <v>3285.98</v>
      </c>
      <c r="AQ180" s="720">
        <v>0</v>
      </c>
      <c r="AR180" s="720">
        <v>20792.5</v>
      </c>
      <c r="AS180" s="720">
        <v>11255</v>
      </c>
      <c r="AT180" s="720">
        <v>0</v>
      </c>
      <c r="AU180" s="720">
        <v>10929</v>
      </c>
      <c r="AV180" s="720">
        <v>11041.75</v>
      </c>
      <c r="AW180" s="720">
        <v>4071</v>
      </c>
      <c r="AX180" s="720">
        <v>126294.31999999999</v>
      </c>
      <c r="AY180" s="720">
        <v>260542.24</v>
      </c>
      <c r="AZ180" s="720">
        <v>26275.65</v>
      </c>
      <c r="BA180" s="720">
        <v>126595.5</v>
      </c>
      <c r="BB180" s="720">
        <v>0</v>
      </c>
      <c r="BC180" s="720">
        <v>0</v>
      </c>
      <c r="BD180" s="720">
        <v>0</v>
      </c>
      <c r="BE180" s="720">
        <v>1547335.74</v>
      </c>
      <c r="BF180" s="720">
        <v>232186.5299999998</v>
      </c>
      <c r="BG180" s="720">
        <v>79025.660000000149</v>
      </c>
      <c r="BH180" s="720">
        <v>311212.18999999994</v>
      </c>
      <c r="BI180" s="720">
        <v>6810.75</v>
      </c>
      <c r="BJ180" s="720">
        <v>0</v>
      </c>
      <c r="BK180" s="720">
        <v>0</v>
      </c>
      <c r="BL180" s="720">
        <v>6810.75</v>
      </c>
      <c r="BM180" s="720">
        <v>0</v>
      </c>
      <c r="BN180" s="720">
        <v>6810.75</v>
      </c>
      <c r="BO180" s="720">
        <v>0</v>
      </c>
      <c r="BP180" s="720">
        <v>0</v>
      </c>
      <c r="BQ180" s="720">
        <v>6810.75</v>
      </c>
      <c r="BR180" s="720">
        <v>0</v>
      </c>
      <c r="BS180" s="720">
        <v>0</v>
      </c>
      <c r="BT180" s="720">
        <v>0</v>
      </c>
      <c r="BU180" s="720">
        <v>0</v>
      </c>
      <c r="BV180" s="720">
        <v>0</v>
      </c>
      <c r="BW180" s="720">
        <v>0</v>
      </c>
      <c r="BX180" s="720">
        <v>0</v>
      </c>
      <c r="BY180" s="720">
        <v>0</v>
      </c>
      <c r="BZ180" s="720">
        <v>0</v>
      </c>
      <c r="CA180" s="720">
        <v>0</v>
      </c>
      <c r="CB180" s="720">
        <v>0</v>
      </c>
      <c r="CC180" s="720">
        <v>0</v>
      </c>
      <c r="CD180" s="720">
        <v>311212.18999999994</v>
      </c>
      <c r="CE180" s="720">
        <v>0</v>
      </c>
      <c r="CF180" s="720">
        <v>0</v>
      </c>
      <c r="CG180" s="720">
        <v>0</v>
      </c>
      <c r="CH180" s="720">
        <v>0</v>
      </c>
      <c r="CI180" s="720">
        <f t="shared" si="2"/>
        <v>311212.18999999994</v>
      </c>
      <c r="CJ180" s="720">
        <v>596428.04</v>
      </c>
      <c r="CK180" s="720">
        <v>140232.01</v>
      </c>
      <c r="CL180" s="720">
        <v>0</v>
      </c>
      <c r="CM180" s="720">
        <v>456196.03</v>
      </c>
      <c r="CN180" s="720">
        <v>0</v>
      </c>
      <c r="CO180" s="720">
        <v>0</v>
      </c>
      <c r="CP180" s="720">
        <v>15773.92</v>
      </c>
      <c r="CQ180" s="720">
        <v>5621.59</v>
      </c>
      <c r="CR180" s="720">
        <v>0</v>
      </c>
      <c r="CS180" s="720">
        <v>477591.54000000004</v>
      </c>
      <c r="CT180" s="720">
        <v>0</v>
      </c>
      <c r="CU180" s="720">
        <v>0</v>
      </c>
      <c r="CV180" s="720">
        <v>0</v>
      </c>
      <c r="CW180" s="720">
        <v>0</v>
      </c>
      <c r="CX180" s="720"/>
      <c r="CY180" s="720"/>
      <c r="CZ180" s="720"/>
      <c r="DA180" s="720">
        <v>0</v>
      </c>
      <c r="DB180" s="720">
        <v>0</v>
      </c>
      <c r="DC180" s="720">
        <v>0</v>
      </c>
      <c r="DD180" s="720">
        <v>142.09</v>
      </c>
      <c r="DE180" s="720">
        <v>0</v>
      </c>
      <c r="DF180" s="720">
        <v>0</v>
      </c>
      <c r="DG180" s="720">
        <v>-12195</v>
      </c>
      <c r="DH180" s="720">
        <v>-51575.119999999995</v>
      </c>
      <c r="DI180" s="720">
        <v>0</v>
      </c>
      <c r="DJ180" s="720">
        <v>0</v>
      </c>
      <c r="DK180" s="720">
        <v>-63628.03</v>
      </c>
      <c r="DL180" s="720">
        <v>125</v>
      </c>
      <c r="DM180" s="720">
        <v>0</v>
      </c>
      <c r="DN180" s="720">
        <v>-39684.300000000003</v>
      </c>
      <c r="DO180" s="720">
        <v>-63192.02</v>
      </c>
      <c r="DP180" s="720">
        <v>0</v>
      </c>
      <c r="DQ180" s="721">
        <v>0</v>
      </c>
      <c r="DR180" s="722">
        <v>827219</v>
      </c>
      <c r="DS180" s="723">
        <v>720116.74</v>
      </c>
      <c r="DT180" s="722">
        <v>260542.24</v>
      </c>
      <c r="DU180" s="722">
        <v>27042.09</v>
      </c>
      <c r="DV180" s="722">
        <v>0</v>
      </c>
      <c r="DW180" s="722">
        <v>-102751.32</v>
      </c>
    </row>
    <row r="181" spans="1:127" s="104" customFormat="1">
      <c r="A181" s="717">
        <v>7045</v>
      </c>
      <c r="B181" s="718" t="s">
        <v>469</v>
      </c>
      <c r="C181" s="717">
        <v>7045</v>
      </c>
      <c r="D181" s="719" t="s">
        <v>6470</v>
      </c>
      <c r="E181" s="719" t="s">
        <v>342</v>
      </c>
      <c r="F181" s="719" t="s">
        <v>6</v>
      </c>
      <c r="G181" s="719" t="s">
        <v>921</v>
      </c>
      <c r="H181" s="720">
        <v>3188829.68</v>
      </c>
      <c r="I181" s="720">
        <v>0</v>
      </c>
      <c r="J181" s="720">
        <v>3526042.39</v>
      </c>
      <c r="K181" s="720">
        <v>0</v>
      </c>
      <c r="L181" s="720">
        <v>180500</v>
      </c>
      <c r="M181" s="720">
        <v>5352</v>
      </c>
      <c r="N181" s="720">
        <v>0</v>
      </c>
      <c r="O181" s="720">
        <v>0</v>
      </c>
      <c r="P181" s="720">
        <v>191388.97000000003</v>
      </c>
      <c r="Q181" s="720">
        <v>105489.63000000002</v>
      </c>
      <c r="R181" s="720">
        <v>0</v>
      </c>
      <c r="S181" s="720">
        <v>0</v>
      </c>
      <c r="T181" s="720">
        <v>2859.05</v>
      </c>
      <c r="U181" s="720">
        <v>0</v>
      </c>
      <c r="V181" s="720">
        <v>0</v>
      </c>
      <c r="W181" s="720">
        <v>45380.06</v>
      </c>
      <c r="X181" s="720">
        <v>26565</v>
      </c>
      <c r="Y181" s="720">
        <v>7272406.7799999993</v>
      </c>
      <c r="Z181" s="720">
        <v>2678860.4900000002</v>
      </c>
      <c r="AA181" s="720">
        <v>0</v>
      </c>
      <c r="AB181" s="720">
        <v>2333417.86</v>
      </c>
      <c r="AC181" s="720">
        <v>67806.340000000084</v>
      </c>
      <c r="AD181" s="720">
        <v>152641.92000000004</v>
      </c>
      <c r="AE181" s="720">
        <v>0</v>
      </c>
      <c r="AF181" s="720">
        <v>90712.149999999907</v>
      </c>
      <c r="AG181" s="720">
        <v>16794.699999999997</v>
      </c>
      <c r="AH181" s="720">
        <v>7353.5</v>
      </c>
      <c r="AI181" s="720">
        <v>10558</v>
      </c>
      <c r="AJ181" s="720">
        <v>0</v>
      </c>
      <c r="AK181" s="720">
        <v>36698.680000000008</v>
      </c>
      <c r="AL181" s="720">
        <v>0</v>
      </c>
      <c r="AM181" s="720">
        <v>89176.38</v>
      </c>
      <c r="AN181" s="720">
        <v>13255.37</v>
      </c>
      <c r="AO181" s="720">
        <v>95821.14</v>
      </c>
      <c r="AP181" s="720">
        <v>0</v>
      </c>
      <c r="AQ181" s="720">
        <v>10983.18</v>
      </c>
      <c r="AR181" s="720">
        <v>246036.56</v>
      </c>
      <c r="AS181" s="720">
        <v>1565</v>
      </c>
      <c r="AT181" s="720">
        <v>4427.7</v>
      </c>
      <c r="AU181" s="720">
        <v>21742.18</v>
      </c>
      <c r="AV181" s="720">
        <v>5139.75</v>
      </c>
      <c r="AW181" s="720">
        <v>4464</v>
      </c>
      <c r="AX181" s="720">
        <v>208106.19</v>
      </c>
      <c r="AY181" s="720">
        <v>109316.6</v>
      </c>
      <c r="AZ181" s="720">
        <v>132856.73000000001</v>
      </c>
      <c r="BA181" s="720">
        <v>887536.53</v>
      </c>
      <c r="BB181" s="720">
        <v>-10505</v>
      </c>
      <c r="BC181" s="720">
        <v>0</v>
      </c>
      <c r="BD181" s="720">
        <v>0</v>
      </c>
      <c r="BE181" s="720">
        <v>7214765.9499999993</v>
      </c>
      <c r="BF181" s="720">
        <v>1087187.9999999991</v>
      </c>
      <c r="BG181" s="720">
        <v>57640.830000000075</v>
      </c>
      <c r="BH181" s="720">
        <v>1144828.8299999991</v>
      </c>
      <c r="BI181" s="720">
        <v>17344.75</v>
      </c>
      <c r="BJ181" s="720">
        <v>0</v>
      </c>
      <c r="BK181" s="720">
        <v>0</v>
      </c>
      <c r="BL181" s="720">
        <v>17344.75</v>
      </c>
      <c r="BM181" s="720">
        <v>0</v>
      </c>
      <c r="BN181" s="720">
        <v>29934.12</v>
      </c>
      <c r="BO181" s="720">
        <v>0</v>
      </c>
      <c r="BP181" s="720">
        <v>0</v>
      </c>
      <c r="BQ181" s="720">
        <v>29934.12</v>
      </c>
      <c r="BR181" s="720">
        <v>68400</v>
      </c>
      <c r="BS181" s="720">
        <v>-12589.369999999999</v>
      </c>
      <c r="BT181" s="720">
        <v>55810.630000000005</v>
      </c>
      <c r="BU181" s="720">
        <v>0</v>
      </c>
      <c r="BV181" s="720">
        <v>0</v>
      </c>
      <c r="BW181" s="720">
        <v>0</v>
      </c>
      <c r="BX181" s="720">
        <v>0</v>
      </c>
      <c r="BY181" s="720">
        <v>0</v>
      </c>
      <c r="BZ181" s="720">
        <v>0</v>
      </c>
      <c r="CA181" s="720">
        <v>0</v>
      </c>
      <c r="CB181" s="720">
        <v>0</v>
      </c>
      <c r="CC181" s="720">
        <v>0</v>
      </c>
      <c r="CD181" s="720">
        <v>1144828.8299999991</v>
      </c>
      <c r="CE181" s="720">
        <v>0</v>
      </c>
      <c r="CF181" s="720">
        <v>55810.630000000005</v>
      </c>
      <c r="CG181" s="720">
        <v>0</v>
      </c>
      <c r="CH181" s="720">
        <v>0</v>
      </c>
      <c r="CI181" s="720">
        <f t="shared" si="2"/>
        <v>1200639.459999999</v>
      </c>
      <c r="CJ181" s="720">
        <v>1652158.73</v>
      </c>
      <c r="CK181" s="720">
        <v>0</v>
      </c>
      <c r="CL181" s="720">
        <v>0</v>
      </c>
      <c r="CM181" s="720">
        <v>1652158.73</v>
      </c>
      <c r="CN181" s="720">
        <v>0</v>
      </c>
      <c r="CO181" s="720">
        <v>0</v>
      </c>
      <c r="CP181" s="720">
        <v>20169.07</v>
      </c>
      <c r="CQ181" s="720">
        <v>0</v>
      </c>
      <c r="CR181" s="720">
        <v>-386703.39</v>
      </c>
      <c r="CS181" s="720">
        <v>1285624.4100000001</v>
      </c>
      <c r="CT181" s="720">
        <v>0</v>
      </c>
      <c r="CU181" s="720">
        <v>0</v>
      </c>
      <c r="CV181" s="720">
        <v>0</v>
      </c>
      <c r="CW181" s="720">
        <v>0</v>
      </c>
      <c r="CX181" s="720"/>
      <c r="CY181" s="720"/>
      <c r="CZ181" s="720"/>
      <c r="DA181" s="720">
        <v>0</v>
      </c>
      <c r="DB181" s="720">
        <v>0</v>
      </c>
      <c r="DC181" s="720">
        <v>0</v>
      </c>
      <c r="DD181" s="720">
        <v>34927.42</v>
      </c>
      <c r="DE181" s="720">
        <v>0</v>
      </c>
      <c r="DF181" s="720">
        <v>0</v>
      </c>
      <c r="DG181" s="720">
        <v>-58074.09</v>
      </c>
      <c r="DH181" s="720">
        <v>-61838.28</v>
      </c>
      <c r="DI181" s="720">
        <v>0</v>
      </c>
      <c r="DJ181" s="720">
        <v>0</v>
      </c>
      <c r="DK181" s="720">
        <v>-84984.95</v>
      </c>
      <c r="DL181" s="720">
        <v>0</v>
      </c>
      <c r="DM181" s="720">
        <v>0</v>
      </c>
      <c r="DN181" s="720">
        <v>0</v>
      </c>
      <c r="DO181" s="720">
        <v>0</v>
      </c>
      <c r="DP181" s="720">
        <v>0</v>
      </c>
      <c r="DQ181" s="721">
        <v>0</v>
      </c>
      <c r="DR181" s="722">
        <v>5340233.46</v>
      </c>
      <c r="DS181" s="723">
        <v>1874532.4899999993</v>
      </c>
      <c r="DT181" s="722">
        <v>109316.6</v>
      </c>
      <c r="DU181" s="722">
        <v>299737.65000000002</v>
      </c>
      <c r="DV181" s="722">
        <v>0</v>
      </c>
      <c r="DW181" s="722">
        <v>0</v>
      </c>
    </row>
    <row r="182" spans="1:127" s="104" customFormat="1">
      <c r="A182" s="717">
        <v>2192</v>
      </c>
      <c r="B182" s="718" t="s">
        <v>559</v>
      </c>
      <c r="C182" s="717">
        <v>2192</v>
      </c>
      <c r="D182" s="719" t="s">
        <v>6470</v>
      </c>
      <c r="E182" s="719" t="s">
        <v>341</v>
      </c>
      <c r="F182" s="719" t="s">
        <v>6</v>
      </c>
      <c r="G182" s="719" t="s">
        <v>921</v>
      </c>
      <c r="H182" s="720">
        <v>2709346.9</v>
      </c>
      <c r="I182" s="720">
        <v>0</v>
      </c>
      <c r="J182" s="720">
        <v>63206.080000000002</v>
      </c>
      <c r="K182" s="720">
        <v>0</v>
      </c>
      <c r="L182" s="720">
        <v>330640</v>
      </c>
      <c r="M182" s="720">
        <v>0</v>
      </c>
      <c r="N182" s="720">
        <v>0</v>
      </c>
      <c r="O182" s="720">
        <v>0</v>
      </c>
      <c r="P182" s="720">
        <v>75264.160000000003</v>
      </c>
      <c r="Q182" s="720">
        <v>0</v>
      </c>
      <c r="R182" s="720">
        <v>0</v>
      </c>
      <c r="S182" s="720">
        <v>0</v>
      </c>
      <c r="T182" s="720">
        <v>9334.7999999999993</v>
      </c>
      <c r="U182" s="720">
        <v>27625</v>
      </c>
      <c r="V182" s="720">
        <v>0</v>
      </c>
      <c r="W182" s="720">
        <v>11278.92</v>
      </c>
      <c r="X182" s="720">
        <v>20904</v>
      </c>
      <c r="Y182" s="720">
        <v>3247599.86</v>
      </c>
      <c r="Z182" s="720">
        <v>1515829.0900000061</v>
      </c>
      <c r="AA182" s="720">
        <v>0</v>
      </c>
      <c r="AB182" s="720">
        <v>499018.46</v>
      </c>
      <c r="AC182" s="720">
        <v>56631.410000000149</v>
      </c>
      <c r="AD182" s="720">
        <v>382067.02</v>
      </c>
      <c r="AE182" s="720">
        <v>0</v>
      </c>
      <c r="AF182" s="720">
        <v>91398.789999999339</v>
      </c>
      <c r="AG182" s="720">
        <v>9959.3600000000624</v>
      </c>
      <c r="AH182" s="720">
        <v>5645.5999999999985</v>
      </c>
      <c r="AI182" s="720">
        <v>0</v>
      </c>
      <c r="AJ182" s="720">
        <v>0</v>
      </c>
      <c r="AK182" s="720">
        <v>41535.489999999991</v>
      </c>
      <c r="AL182" s="720">
        <v>553.69000000000005</v>
      </c>
      <c r="AM182" s="720">
        <v>0</v>
      </c>
      <c r="AN182" s="720">
        <v>11065.97</v>
      </c>
      <c r="AO182" s="720">
        <v>67561.27</v>
      </c>
      <c r="AP182" s="720">
        <v>33654.800000000003</v>
      </c>
      <c r="AQ182" s="720">
        <v>29646.040000000005</v>
      </c>
      <c r="AR182" s="720">
        <v>122086.28000000014</v>
      </c>
      <c r="AS182" s="720">
        <v>25991.889999999992</v>
      </c>
      <c r="AT182" s="720">
        <v>0</v>
      </c>
      <c r="AU182" s="720">
        <v>56975.25</v>
      </c>
      <c r="AV182" s="720">
        <v>12566.4</v>
      </c>
      <c r="AW182" s="720">
        <v>7820</v>
      </c>
      <c r="AX182" s="720">
        <v>163577.33000000002</v>
      </c>
      <c r="AY182" s="720">
        <v>135000.71</v>
      </c>
      <c r="AZ182" s="720">
        <v>41465.72</v>
      </c>
      <c r="BA182" s="720">
        <v>137637.49</v>
      </c>
      <c r="BB182" s="720">
        <v>0</v>
      </c>
      <c r="BC182" s="720">
        <v>0</v>
      </c>
      <c r="BD182" s="720">
        <v>326.89</v>
      </c>
      <c r="BE182" s="720">
        <v>3448014.9500000062</v>
      </c>
      <c r="BF182" s="720">
        <v>544012.94999999984</v>
      </c>
      <c r="BG182" s="720">
        <v>-200415.09000000637</v>
      </c>
      <c r="BH182" s="720">
        <v>343597.85999999347</v>
      </c>
      <c r="BI182" s="720">
        <v>9681.25</v>
      </c>
      <c r="BJ182" s="720">
        <v>0</v>
      </c>
      <c r="BK182" s="720">
        <v>326.89</v>
      </c>
      <c r="BL182" s="720">
        <v>10008.14</v>
      </c>
      <c r="BM182" s="720">
        <v>0</v>
      </c>
      <c r="BN182" s="720">
        <v>10172.959999999999</v>
      </c>
      <c r="BO182" s="720">
        <v>0</v>
      </c>
      <c r="BP182" s="720">
        <v>0</v>
      </c>
      <c r="BQ182" s="720">
        <v>10172.959999999999</v>
      </c>
      <c r="BR182" s="720">
        <v>164.81999999999971</v>
      </c>
      <c r="BS182" s="720">
        <v>-164.81999999999971</v>
      </c>
      <c r="BT182" s="720">
        <v>0</v>
      </c>
      <c r="BU182" s="720">
        <v>0</v>
      </c>
      <c r="BV182" s="720">
        <v>0</v>
      </c>
      <c r="BW182" s="720">
        <v>0</v>
      </c>
      <c r="BX182" s="720">
        <v>0</v>
      </c>
      <c r="BY182" s="720">
        <v>0</v>
      </c>
      <c r="BZ182" s="720">
        <v>0</v>
      </c>
      <c r="CA182" s="720">
        <v>0</v>
      </c>
      <c r="CB182" s="720">
        <v>0</v>
      </c>
      <c r="CC182" s="720">
        <v>0</v>
      </c>
      <c r="CD182" s="720">
        <v>343597.85999999347</v>
      </c>
      <c r="CE182" s="720">
        <v>0</v>
      </c>
      <c r="CF182" s="720">
        <v>0</v>
      </c>
      <c r="CG182" s="720">
        <v>0</v>
      </c>
      <c r="CH182" s="720">
        <v>0</v>
      </c>
      <c r="CI182" s="720">
        <f t="shared" si="2"/>
        <v>343597.85999999347</v>
      </c>
      <c r="CJ182" s="720">
        <v>589940.46</v>
      </c>
      <c r="CK182" s="720">
        <v>0</v>
      </c>
      <c r="CL182" s="720">
        <v>0</v>
      </c>
      <c r="CM182" s="720">
        <v>589940.46</v>
      </c>
      <c r="CN182" s="720">
        <v>0</v>
      </c>
      <c r="CO182" s="720">
        <v>0</v>
      </c>
      <c r="CP182" s="720">
        <v>9796.36</v>
      </c>
      <c r="CQ182" s="720">
        <v>15.55</v>
      </c>
      <c r="CR182" s="720">
        <v>-240485.78</v>
      </c>
      <c r="CS182" s="720">
        <v>359266.58999999997</v>
      </c>
      <c r="CT182" s="720">
        <v>0</v>
      </c>
      <c r="CU182" s="720">
        <v>0</v>
      </c>
      <c r="CV182" s="720">
        <v>0</v>
      </c>
      <c r="CW182" s="720">
        <v>0</v>
      </c>
      <c r="CX182" s="720"/>
      <c r="CY182" s="720"/>
      <c r="CZ182" s="720"/>
      <c r="DA182" s="720">
        <v>0</v>
      </c>
      <c r="DB182" s="720">
        <v>0</v>
      </c>
      <c r="DC182" s="720">
        <v>0</v>
      </c>
      <c r="DD182" s="720">
        <v>16173.6</v>
      </c>
      <c r="DE182" s="720">
        <v>0</v>
      </c>
      <c r="DF182" s="720">
        <v>0</v>
      </c>
      <c r="DG182" s="720">
        <v>-27704.32</v>
      </c>
      <c r="DH182" s="720">
        <v>0</v>
      </c>
      <c r="DI182" s="720">
        <v>0</v>
      </c>
      <c r="DJ182" s="720">
        <v>0</v>
      </c>
      <c r="DK182" s="720">
        <v>-11530.72</v>
      </c>
      <c r="DL182" s="720">
        <v>0</v>
      </c>
      <c r="DM182" s="720">
        <v>0</v>
      </c>
      <c r="DN182" s="720">
        <v>0</v>
      </c>
      <c r="DO182" s="720">
        <v>-4138</v>
      </c>
      <c r="DP182" s="720">
        <v>0</v>
      </c>
      <c r="DQ182" s="721"/>
      <c r="DR182" s="722">
        <v>2554904.130000005</v>
      </c>
      <c r="DS182" s="723">
        <v>893110.82000000123</v>
      </c>
      <c r="DT182" s="722">
        <v>135000.71</v>
      </c>
      <c r="DU182" s="722">
        <v>84598.96</v>
      </c>
      <c r="DV182" s="722">
        <v>27625</v>
      </c>
      <c r="DW182" s="722">
        <v>-4138</v>
      </c>
    </row>
    <row r="183" spans="1:127" s="104" customFormat="1">
      <c r="A183" s="717">
        <v>7014</v>
      </c>
      <c r="B183" s="718" t="s">
        <v>414</v>
      </c>
      <c r="C183" s="717">
        <v>7014</v>
      </c>
      <c r="D183" s="719" t="s">
        <v>6470</v>
      </c>
      <c r="E183" s="719" t="s">
        <v>342</v>
      </c>
      <c r="F183" s="719" t="s">
        <v>6</v>
      </c>
      <c r="G183" s="719" t="s">
        <v>921</v>
      </c>
      <c r="H183" s="720">
        <v>3141587.74</v>
      </c>
      <c r="I183" s="720">
        <v>0</v>
      </c>
      <c r="J183" s="720">
        <v>4946809.95</v>
      </c>
      <c r="K183" s="720">
        <v>0</v>
      </c>
      <c r="L183" s="720">
        <v>164030</v>
      </c>
      <c r="M183" s="720">
        <v>4313.8599999999997</v>
      </c>
      <c r="N183" s="720">
        <v>11850</v>
      </c>
      <c r="O183" s="720">
        <v>0</v>
      </c>
      <c r="P183" s="720">
        <v>241312.85</v>
      </c>
      <c r="Q183" s="720">
        <v>27336.77</v>
      </c>
      <c r="R183" s="720">
        <v>0</v>
      </c>
      <c r="S183" s="720">
        <v>0</v>
      </c>
      <c r="T183" s="720">
        <v>0</v>
      </c>
      <c r="U183" s="720">
        <v>7762.59</v>
      </c>
      <c r="V183" s="720">
        <v>0</v>
      </c>
      <c r="W183" s="720">
        <v>15994.94</v>
      </c>
      <c r="X183" s="720">
        <v>27728</v>
      </c>
      <c r="Y183" s="720">
        <v>8588726.6999999993</v>
      </c>
      <c r="Z183" s="720">
        <v>2232800.4900000002</v>
      </c>
      <c r="AA183" s="720">
        <v>0</v>
      </c>
      <c r="AB183" s="720">
        <v>2586036.56</v>
      </c>
      <c r="AC183" s="720">
        <v>68056.39</v>
      </c>
      <c r="AD183" s="720">
        <v>334120.46999999997</v>
      </c>
      <c r="AE183" s="720">
        <v>0</v>
      </c>
      <c r="AF183" s="720">
        <v>45207.07</v>
      </c>
      <c r="AG183" s="720">
        <v>27516.67</v>
      </c>
      <c r="AH183" s="720">
        <v>37118.39</v>
      </c>
      <c r="AI183" s="720">
        <v>0</v>
      </c>
      <c r="AJ183" s="720">
        <v>0</v>
      </c>
      <c r="AK183" s="720">
        <v>124238.18</v>
      </c>
      <c r="AL183" s="720">
        <v>7881.6</v>
      </c>
      <c r="AM183" s="720">
        <v>135291.34</v>
      </c>
      <c r="AN183" s="720">
        <v>17008.490000000002</v>
      </c>
      <c r="AO183" s="720">
        <v>135755.16</v>
      </c>
      <c r="AP183" s="720">
        <v>0</v>
      </c>
      <c r="AQ183" s="720">
        <v>31383.599999999999</v>
      </c>
      <c r="AR183" s="720">
        <v>57263.53</v>
      </c>
      <c r="AS183" s="720">
        <v>67698.97</v>
      </c>
      <c r="AT183" s="720">
        <v>4260.82</v>
      </c>
      <c r="AU183" s="720">
        <v>23950.31</v>
      </c>
      <c r="AV183" s="720">
        <v>14195.619999999999</v>
      </c>
      <c r="AW183" s="720">
        <v>0</v>
      </c>
      <c r="AX183" s="720">
        <v>182888.66</v>
      </c>
      <c r="AY183" s="720">
        <v>1509428.57</v>
      </c>
      <c r="AZ183" s="720">
        <v>143698.43</v>
      </c>
      <c r="BA183" s="720">
        <v>255035.09</v>
      </c>
      <c r="BB183" s="720">
        <v>0</v>
      </c>
      <c r="BC183" s="720">
        <v>0</v>
      </c>
      <c r="BD183" s="720">
        <v>0</v>
      </c>
      <c r="BE183" s="720">
        <v>8040834.4099999992</v>
      </c>
      <c r="BF183" s="720">
        <v>1241397.0499999991</v>
      </c>
      <c r="BG183" s="720">
        <v>547892.29</v>
      </c>
      <c r="BH183" s="720">
        <v>1789289.3399999992</v>
      </c>
      <c r="BI183" s="720">
        <v>-31968</v>
      </c>
      <c r="BJ183" s="720">
        <v>0</v>
      </c>
      <c r="BK183" s="720">
        <v>0</v>
      </c>
      <c r="BL183" s="720">
        <v>-31968</v>
      </c>
      <c r="BM183" s="720">
        <v>0</v>
      </c>
      <c r="BN183" s="720">
        <v>0</v>
      </c>
      <c r="BO183" s="720">
        <v>0</v>
      </c>
      <c r="BP183" s="720">
        <v>0</v>
      </c>
      <c r="BQ183" s="720">
        <v>0</v>
      </c>
      <c r="BR183" s="720">
        <v>49333.66</v>
      </c>
      <c r="BS183" s="720">
        <v>-31968</v>
      </c>
      <c r="BT183" s="720">
        <v>17365.660000000003</v>
      </c>
      <c r="BU183" s="720">
        <v>0</v>
      </c>
      <c r="BV183" s="720">
        <v>0</v>
      </c>
      <c r="BW183" s="720">
        <v>0</v>
      </c>
      <c r="BX183" s="720">
        <v>0</v>
      </c>
      <c r="BY183" s="720">
        <v>0</v>
      </c>
      <c r="BZ183" s="720">
        <v>0</v>
      </c>
      <c r="CA183" s="720">
        <v>0</v>
      </c>
      <c r="CB183" s="720">
        <v>0</v>
      </c>
      <c r="CC183" s="720">
        <v>0</v>
      </c>
      <c r="CD183" s="720">
        <v>1789289.3399999992</v>
      </c>
      <c r="CE183" s="720">
        <v>0</v>
      </c>
      <c r="CF183" s="720">
        <v>17365.660000000003</v>
      </c>
      <c r="CG183" s="720">
        <v>0</v>
      </c>
      <c r="CH183" s="720">
        <v>0</v>
      </c>
      <c r="CI183" s="720">
        <f t="shared" si="2"/>
        <v>1806654.9999999991</v>
      </c>
      <c r="CJ183" s="720">
        <v>150000</v>
      </c>
      <c r="CK183" s="720">
        <v>58347.5</v>
      </c>
      <c r="CL183" s="720">
        <v>24435.79</v>
      </c>
      <c r="CM183" s="720">
        <v>116088.29000000001</v>
      </c>
      <c r="CN183" s="720">
        <v>173.57</v>
      </c>
      <c r="CO183" s="720">
        <v>0</v>
      </c>
      <c r="CP183" s="720">
        <v>58882.38</v>
      </c>
      <c r="CQ183" s="720">
        <v>0</v>
      </c>
      <c r="CR183" s="720">
        <v>0</v>
      </c>
      <c r="CS183" s="720">
        <v>175144.24000000002</v>
      </c>
      <c r="CT183" s="720">
        <v>1530361</v>
      </c>
      <c r="CU183" s="720">
        <v>0</v>
      </c>
      <c r="CV183" s="720">
        <v>0</v>
      </c>
      <c r="CW183" s="720">
        <v>1530361</v>
      </c>
      <c r="CX183" s="720"/>
      <c r="CY183" s="720"/>
      <c r="CZ183" s="720"/>
      <c r="DA183" s="720">
        <v>0</v>
      </c>
      <c r="DB183" s="720">
        <v>1530361</v>
      </c>
      <c r="DC183" s="720">
        <v>0</v>
      </c>
      <c r="DD183" s="720">
        <v>0</v>
      </c>
      <c r="DE183" s="720">
        <v>0</v>
      </c>
      <c r="DF183" s="720">
        <v>0</v>
      </c>
      <c r="DG183" s="720">
        <v>-17565.84</v>
      </c>
      <c r="DH183" s="720">
        <v>-334</v>
      </c>
      <c r="DI183" s="720">
        <v>0</v>
      </c>
      <c r="DJ183" s="720">
        <v>0</v>
      </c>
      <c r="DK183" s="720">
        <v>-17899.84</v>
      </c>
      <c r="DL183" s="720">
        <v>18845</v>
      </c>
      <c r="DM183" s="720">
        <v>156957.53</v>
      </c>
      <c r="DN183" s="720">
        <v>-57319.23</v>
      </c>
      <c r="DO183" s="720">
        <v>0</v>
      </c>
      <c r="DP183" s="720">
        <v>566.22</v>
      </c>
      <c r="DQ183" s="721">
        <v>8.0000000074505806E-2</v>
      </c>
      <c r="DR183" s="722">
        <v>5293737.6500000004</v>
      </c>
      <c r="DS183" s="723">
        <v>2747096.7599999988</v>
      </c>
      <c r="DT183" s="722">
        <v>1509428.57</v>
      </c>
      <c r="DU183" s="722">
        <v>268649.62</v>
      </c>
      <c r="DV183" s="722">
        <v>7762.59</v>
      </c>
      <c r="DW183" s="722">
        <v>119049.51999999999</v>
      </c>
    </row>
    <row r="184" spans="1:127" s="104" customFormat="1">
      <c r="A184" s="717">
        <v>7009</v>
      </c>
      <c r="B184" s="718" t="s">
        <v>415</v>
      </c>
      <c r="C184" s="717">
        <v>7009</v>
      </c>
      <c r="D184" s="719" t="s">
        <v>6470</v>
      </c>
      <c r="E184" s="719" t="s">
        <v>342</v>
      </c>
      <c r="F184" s="719" t="s">
        <v>6</v>
      </c>
      <c r="G184" s="719" t="s">
        <v>921</v>
      </c>
      <c r="H184" s="720">
        <v>2053732.25</v>
      </c>
      <c r="I184" s="720">
        <v>408754</v>
      </c>
      <c r="J184" s="720">
        <v>4452371.24</v>
      </c>
      <c r="K184" s="720">
        <v>0</v>
      </c>
      <c r="L184" s="720">
        <v>172180</v>
      </c>
      <c r="M184" s="720">
        <v>3085.64</v>
      </c>
      <c r="N184" s="720">
        <v>970518.26</v>
      </c>
      <c r="O184" s="720">
        <v>30259.5</v>
      </c>
      <c r="P184" s="720">
        <v>139775.04000000001</v>
      </c>
      <c r="Q184" s="720">
        <v>18353.72</v>
      </c>
      <c r="R184" s="720">
        <v>0</v>
      </c>
      <c r="S184" s="720">
        <v>53636</v>
      </c>
      <c r="T184" s="720">
        <v>4711.09</v>
      </c>
      <c r="U184" s="720">
        <v>70957.3</v>
      </c>
      <c r="V184" s="720">
        <v>0</v>
      </c>
      <c r="W184" s="720">
        <v>5888</v>
      </c>
      <c r="X184" s="720">
        <v>21334</v>
      </c>
      <c r="Y184" s="720">
        <v>8405556.0399999991</v>
      </c>
      <c r="Z184" s="720">
        <v>2399398.7199999997</v>
      </c>
      <c r="AA184" s="720">
        <v>0</v>
      </c>
      <c r="AB184" s="720">
        <v>2930058.89</v>
      </c>
      <c r="AC184" s="720">
        <v>290188.12000000005</v>
      </c>
      <c r="AD184" s="720">
        <v>485026.13</v>
      </c>
      <c r="AE184" s="720">
        <v>0</v>
      </c>
      <c r="AF184" s="720">
        <v>146377.25</v>
      </c>
      <c r="AG184" s="720">
        <v>5988.79</v>
      </c>
      <c r="AH184" s="720">
        <v>17168.019999999997</v>
      </c>
      <c r="AI184" s="720">
        <v>0</v>
      </c>
      <c r="AJ184" s="720">
        <v>0</v>
      </c>
      <c r="AK184" s="720">
        <v>64596.840000000004</v>
      </c>
      <c r="AL184" s="720">
        <v>7497.98</v>
      </c>
      <c r="AM184" s="720">
        <v>15538.48</v>
      </c>
      <c r="AN184" s="720">
        <v>26886.829999999998</v>
      </c>
      <c r="AO184" s="720">
        <v>201149.7</v>
      </c>
      <c r="AP184" s="720">
        <v>0</v>
      </c>
      <c r="AQ184" s="720">
        <v>73744.259999999995</v>
      </c>
      <c r="AR184" s="720">
        <v>123584.21399999999</v>
      </c>
      <c r="AS184" s="720">
        <v>59698.37</v>
      </c>
      <c r="AT184" s="720">
        <v>861.77</v>
      </c>
      <c r="AU184" s="720">
        <v>42241.62</v>
      </c>
      <c r="AV184" s="720">
        <v>5850</v>
      </c>
      <c r="AW184" s="720">
        <v>0</v>
      </c>
      <c r="AX184" s="720">
        <v>176520.05000000002</v>
      </c>
      <c r="AY184" s="720">
        <v>126728.79000000001</v>
      </c>
      <c r="AZ184" s="720">
        <v>326515.31</v>
      </c>
      <c r="BA184" s="720">
        <v>98800.24</v>
      </c>
      <c r="BB184" s="720">
        <v>0</v>
      </c>
      <c r="BC184" s="720">
        <v>0</v>
      </c>
      <c r="BD184" s="720">
        <v>191874.82</v>
      </c>
      <c r="BE184" s="720">
        <v>7816295.1939999992</v>
      </c>
      <c r="BF184" s="720">
        <v>1525336.6100000003</v>
      </c>
      <c r="BG184" s="720">
        <v>589260.8459999999</v>
      </c>
      <c r="BH184" s="720">
        <v>2114597.4560000002</v>
      </c>
      <c r="BI184" s="720">
        <v>77068.75</v>
      </c>
      <c r="BJ184" s="720">
        <v>0</v>
      </c>
      <c r="BK184" s="720">
        <v>191874.82</v>
      </c>
      <c r="BL184" s="720">
        <v>268943.57</v>
      </c>
      <c r="BM184" s="720">
        <v>0</v>
      </c>
      <c r="BN184" s="720">
        <v>221952.63</v>
      </c>
      <c r="BO184" s="720">
        <v>51121.03</v>
      </c>
      <c r="BP184" s="720">
        <v>31273.159999999996</v>
      </c>
      <c r="BQ184" s="720">
        <v>304346.82</v>
      </c>
      <c r="BR184" s="720">
        <v>45567.26</v>
      </c>
      <c r="BS184" s="720">
        <v>-35403.25</v>
      </c>
      <c r="BT184" s="720">
        <v>10164.010000000002</v>
      </c>
      <c r="BU184" s="720">
        <v>0</v>
      </c>
      <c r="BV184" s="720">
        <v>0</v>
      </c>
      <c r="BW184" s="720">
        <v>0</v>
      </c>
      <c r="BX184" s="720">
        <v>0</v>
      </c>
      <c r="BY184" s="720">
        <v>0</v>
      </c>
      <c r="BZ184" s="720">
        <v>0</v>
      </c>
      <c r="CA184" s="720">
        <v>0</v>
      </c>
      <c r="CB184" s="720">
        <v>0</v>
      </c>
      <c r="CC184" s="720">
        <v>0</v>
      </c>
      <c r="CD184" s="720">
        <v>2114597.4560000002</v>
      </c>
      <c r="CE184" s="720">
        <v>0</v>
      </c>
      <c r="CF184" s="720">
        <v>10164.010000000002</v>
      </c>
      <c r="CG184" s="720">
        <v>0</v>
      </c>
      <c r="CH184" s="720">
        <v>0</v>
      </c>
      <c r="CI184" s="720">
        <f t="shared" si="2"/>
        <v>2124761.466</v>
      </c>
      <c r="CJ184" s="720">
        <v>50000</v>
      </c>
      <c r="CK184" s="720">
        <v>1381.62</v>
      </c>
      <c r="CL184" s="720">
        <v>0</v>
      </c>
      <c r="CM184" s="720">
        <v>48618.38</v>
      </c>
      <c r="CN184" s="720">
        <v>0</v>
      </c>
      <c r="CO184" s="720">
        <v>0</v>
      </c>
      <c r="CP184" s="720">
        <v>30254.06</v>
      </c>
      <c r="CQ184" s="720">
        <v>81.45</v>
      </c>
      <c r="CR184" s="720">
        <v>-365206.61</v>
      </c>
      <c r="CS184" s="720">
        <v>-286252.71999999997</v>
      </c>
      <c r="CT184" s="720">
        <v>2301854.85</v>
      </c>
      <c r="CU184" s="720">
        <v>0</v>
      </c>
      <c r="CV184" s="720">
        <v>0</v>
      </c>
      <c r="CW184" s="720">
        <v>2301854.85</v>
      </c>
      <c r="CX184" s="720"/>
      <c r="CY184" s="720"/>
      <c r="CZ184" s="720"/>
      <c r="DA184" s="720">
        <v>0</v>
      </c>
      <c r="DB184" s="720">
        <v>2301854.85</v>
      </c>
      <c r="DC184" s="720">
        <v>195116.19</v>
      </c>
      <c r="DD184" s="720">
        <v>64977.95</v>
      </c>
      <c r="DE184" s="720">
        <v>25483.93</v>
      </c>
      <c r="DF184" s="720">
        <v>0</v>
      </c>
      <c r="DG184" s="720">
        <v>-128789.8</v>
      </c>
      <c r="DH184" s="720">
        <v>-47628.87</v>
      </c>
      <c r="DI184" s="720">
        <v>0</v>
      </c>
      <c r="DJ184" s="720">
        <v>0</v>
      </c>
      <c r="DK184" s="720">
        <v>109159.40000000002</v>
      </c>
      <c r="DL184" s="720">
        <v>0</v>
      </c>
      <c r="DM184" s="720">
        <v>0</v>
      </c>
      <c r="DN184" s="720">
        <v>0</v>
      </c>
      <c r="DO184" s="720">
        <v>0</v>
      </c>
      <c r="DP184" s="720">
        <v>0</v>
      </c>
      <c r="DQ184" s="721">
        <v>-6.0000000521540642E-2</v>
      </c>
      <c r="DR184" s="722">
        <v>6257037.8999999994</v>
      </c>
      <c r="DS184" s="723">
        <v>1559257.2939999998</v>
      </c>
      <c r="DT184" s="722">
        <v>126728.79000000001</v>
      </c>
      <c r="DU184" s="722">
        <v>193099.35</v>
      </c>
      <c r="DV184" s="722">
        <v>124593.3</v>
      </c>
      <c r="DW184" s="722">
        <v>0</v>
      </c>
    </row>
    <row r="185" spans="1:127" s="104" customFormat="1">
      <c r="A185" s="717">
        <v>5203</v>
      </c>
      <c r="B185" s="718" t="s">
        <v>416</v>
      </c>
      <c r="C185" s="717">
        <v>5203</v>
      </c>
      <c r="D185" s="719" t="s">
        <v>6470</v>
      </c>
      <c r="E185" s="719" t="s">
        <v>341</v>
      </c>
      <c r="F185" s="719" t="s">
        <v>6</v>
      </c>
      <c r="G185" s="719" t="s">
        <v>921</v>
      </c>
      <c r="H185" s="720">
        <v>1650489.36</v>
      </c>
      <c r="I185" s="720">
        <v>0</v>
      </c>
      <c r="J185" s="720">
        <v>70136.649999999994</v>
      </c>
      <c r="K185" s="720">
        <v>0</v>
      </c>
      <c r="L185" s="720">
        <v>36220</v>
      </c>
      <c r="M185" s="720">
        <v>7400</v>
      </c>
      <c r="N185" s="720">
        <v>0</v>
      </c>
      <c r="O185" s="720">
        <v>958.33</v>
      </c>
      <c r="P185" s="720">
        <v>27.02</v>
      </c>
      <c r="Q185" s="720">
        <v>17394.599999999999</v>
      </c>
      <c r="R185" s="720">
        <v>0</v>
      </c>
      <c r="S185" s="720">
        <v>0</v>
      </c>
      <c r="T185" s="720">
        <v>125102.39999999999</v>
      </c>
      <c r="U185" s="720">
        <v>21726.66</v>
      </c>
      <c r="V185" s="720">
        <v>0</v>
      </c>
      <c r="W185" s="720">
        <v>85.63</v>
      </c>
      <c r="X185" s="720">
        <v>126338</v>
      </c>
      <c r="Y185" s="720">
        <v>2055878.65</v>
      </c>
      <c r="Z185" s="720">
        <v>943906.49</v>
      </c>
      <c r="AA185" s="720">
        <v>0</v>
      </c>
      <c r="AB185" s="720">
        <v>340790.08</v>
      </c>
      <c r="AC185" s="720">
        <v>21911.97</v>
      </c>
      <c r="AD185" s="720">
        <v>101058.58</v>
      </c>
      <c r="AE185" s="720">
        <v>92416.57</v>
      </c>
      <c r="AF185" s="720">
        <v>153286.82</v>
      </c>
      <c r="AG185" s="720">
        <v>484</v>
      </c>
      <c r="AH185" s="720">
        <v>5544.33</v>
      </c>
      <c r="AI185" s="720">
        <v>0</v>
      </c>
      <c r="AJ185" s="720">
        <v>0</v>
      </c>
      <c r="AK185" s="720">
        <v>16514.23</v>
      </c>
      <c r="AL185" s="720">
        <v>5350.2</v>
      </c>
      <c r="AM185" s="720">
        <v>43368.12</v>
      </c>
      <c r="AN185" s="720">
        <v>5662.47</v>
      </c>
      <c r="AO185" s="720">
        <v>37345.019999999997</v>
      </c>
      <c r="AP185" s="720">
        <v>6271.17</v>
      </c>
      <c r="AQ185" s="720">
        <v>18229.82</v>
      </c>
      <c r="AR185" s="720">
        <v>46431.35</v>
      </c>
      <c r="AS185" s="720">
        <v>23211.98</v>
      </c>
      <c r="AT185" s="720">
        <v>0</v>
      </c>
      <c r="AU185" s="720">
        <v>21790.78</v>
      </c>
      <c r="AV185" s="720">
        <v>5589.75</v>
      </c>
      <c r="AW185" s="720">
        <v>0</v>
      </c>
      <c r="AX185" s="720">
        <v>57177.24</v>
      </c>
      <c r="AY185" s="720">
        <v>3930</v>
      </c>
      <c r="AZ185" s="720">
        <v>34132.1</v>
      </c>
      <c r="BA185" s="720">
        <v>62134.11</v>
      </c>
      <c r="BB185" s="720">
        <v>0</v>
      </c>
      <c r="BC185" s="720">
        <v>0</v>
      </c>
      <c r="BD185" s="720">
        <v>0</v>
      </c>
      <c r="BE185" s="720">
        <v>2046537.1800000006</v>
      </c>
      <c r="BF185" s="720">
        <v>73314.450000000157</v>
      </c>
      <c r="BG185" s="720">
        <v>9341.4699999992736</v>
      </c>
      <c r="BH185" s="720">
        <v>82655.919999999431</v>
      </c>
      <c r="BI185" s="720">
        <v>7685.5</v>
      </c>
      <c r="BJ185" s="720">
        <v>0</v>
      </c>
      <c r="BK185" s="720">
        <v>0</v>
      </c>
      <c r="BL185" s="720">
        <v>7685.5</v>
      </c>
      <c r="BM185" s="720">
        <v>7685.5</v>
      </c>
      <c r="BN185" s="720">
        <v>0</v>
      </c>
      <c r="BO185" s="720">
        <v>0</v>
      </c>
      <c r="BP185" s="720">
        <v>0</v>
      </c>
      <c r="BQ185" s="720">
        <v>7685.5</v>
      </c>
      <c r="BR185" s="720">
        <v>0</v>
      </c>
      <c r="BS185" s="720">
        <v>0</v>
      </c>
      <c r="BT185" s="720">
        <v>0</v>
      </c>
      <c r="BU185" s="720">
        <v>0</v>
      </c>
      <c r="BV185" s="720">
        <v>0</v>
      </c>
      <c r="BW185" s="720">
        <v>0</v>
      </c>
      <c r="BX185" s="720">
        <v>0</v>
      </c>
      <c r="BY185" s="720">
        <v>0</v>
      </c>
      <c r="BZ185" s="720">
        <v>0</v>
      </c>
      <c r="CA185" s="720">
        <v>0</v>
      </c>
      <c r="CB185" s="720">
        <v>0</v>
      </c>
      <c r="CC185" s="720">
        <v>0</v>
      </c>
      <c r="CD185" s="720">
        <v>82655.919999999431</v>
      </c>
      <c r="CE185" s="720">
        <v>0</v>
      </c>
      <c r="CF185" s="720">
        <v>0</v>
      </c>
      <c r="CG185" s="720">
        <v>0</v>
      </c>
      <c r="CH185" s="720">
        <v>0</v>
      </c>
      <c r="CI185" s="720">
        <f t="shared" si="2"/>
        <v>82655.919999999431</v>
      </c>
      <c r="CJ185" s="720">
        <v>75194.7</v>
      </c>
      <c r="CK185" s="720">
        <v>0</v>
      </c>
      <c r="CL185" s="720">
        <v>0</v>
      </c>
      <c r="CM185" s="720">
        <v>75194.7</v>
      </c>
      <c r="CN185" s="720">
        <v>0</v>
      </c>
      <c r="CO185" s="720">
        <v>0</v>
      </c>
      <c r="CP185" s="720">
        <v>4206.68</v>
      </c>
      <c r="CQ185" s="720">
        <v>0</v>
      </c>
      <c r="CR185" s="720">
        <v>0</v>
      </c>
      <c r="CS185" s="720">
        <v>79401.38</v>
      </c>
      <c r="CT185" s="720">
        <v>250</v>
      </c>
      <c r="CU185" s="720">
        <v>0</v>
      </c>
      <c r="CV185" s="720">
        <v>0</v>
      </c>
      <c r="CW185" s="720">
        <v>250</v>
      </c>
      <c r="CX185" s="720"/>
      <c r="CY185" s="720"/>
      <c r="CZ185" s="720"/>
      <c r="DA185" s="720">
        <v>0</v>
      </c>
      <c r="DB185" s="720">
        <v>250</v>
      </c>
      <c r="DC185" s="720">
        <v>0</v>
      </c>
      <c r="DD185" s="720">
        <v>21633.56</v>
      </c>
      <c r="DE185" s="720">
        <v>0</v>
      </c>
      <c r="DF185" s="720">
        <v>0</v>
      </c>
      <c r="DG185" s="720">
        <v>-4613.08</v>
      </c>
      <c r="DH185" s="720">
        <v>0</v>
      </c>
      <c r="DI185" s="720">
        <v>0</v>
      </c>
      <c r="DJ185" s="720">
        <v>-4556</v>
      </c>
      <c r="DK185" s="720">
        <v>12464.480000000003</v>
      </c>
      <c r="DL185" s="720">
        <v>0</v>
      </c>
      <c r="DM185" s="720">
        <v>0</v>
      </c>
      <c r="DN185" s="720">
        <v>-9459.94</v>
      </c>
      <c r="DO185" s="720">
        <v>0</v>
      </c>
      <c r="DP185" s="720">
        <v>0</v>
      </c>
      <c r="DQ185" s="721"/>
      <c r="DR185" s="722">
        <v>1653854.5100000002</v>
      </c>
      <c r="DS185" s="723">
        <v>392682.67000000039</v>
      </c>
      <c r="DT185" s="722">
        <v>3930</v>
      </c>
      <c r="DU185" s="722">
        <v>143482.34999999998</v>
      </c>
      <c r="DV185" s="722">
        <v>21726.66</v>
      </c>
      <c r="DW185" s="722">
        <v>-9459.94</v>
      </c>
    </row>
    <row r="186" spans="1:127" s="104" customFormat="1">
      <c r="A186" s="717">
        <v>5202</v>
      </c>
      <c r="B186" s="718" t="s">
        <v>417</v>
      </c>
      <c r="C186" s="717">
        <v>5202</v>
      </c>
      <c r="D186" s="719" t="s">
        <v>6470</v>
      </c>
      <c r="E186" s="719" t="s">
        <v>341</v>
      </c>
      <c r="F186" s="719" t="s">
        <v>6</v>
      </c>
      <c r="G186" s="719" t="s">
        <v>921</v>
      </c>
      <c r="H186" s="720">
        <v>1757664.47</v>
      </c>
      <c r="I186" s="720">
        <v>0</v>
      </c>
      <c r="J186" s="720">
        <v>127484.95</v>
      </c>
      <c r="K186" s="720">
        <v>0</v>
      </c>
      <c r="L186" s="720">
        <v>74700</v>
      </c>
      <c r="M186" s="720">
        <v>2228.2199999999998</v>
      </c>
      <c r="N186" s="720">
        <v>0</v>
      </c>
      <c r="O186" s="720">
        <v>67165.91</v>
      </c>
      <c r="P186" s="720">
        <v>34.18</v>
      </c>
      <c r="Q186" s="720">
        <v>97816.43</v>
      </c>
      <c r="R186" s="720">
        <v>0</v>
      </c>
      <c r="S186" s="720">
        <v>0</v>
      </c>
      <c r="T186" s="720">
        <v>99894.26</v>
      </c>
      <c r="U186" s="720">
        <v>44568.3</v>
      </c>
      <c r="V186" s="720">
        <v>0</v>
      </c>
      <c r="W186" s="720">
        <v>4.38</v>
      </c>
      <c r="X186" s="720">
        <v>19589</v>
      </c>
      <c r="Y186" s="720">
        <v>2291150.0999999992</v>
      </c>
      <c r="Z186" s="720">
        <v>1145677.81</v>
      </c>
      <c r="AA186" s="720">
        <v>0</v>
      </c>
      <c r="AB186" s="720">
        <v>244431.67</v>
      </c>
      <c r="AC186" s="720">
        <v>44433.74</v>
      </c>
      <c r="AD186" s="720">
        <v>131318.57</v>
      </c>
      <c r="AE186" s="720">
        <v>85968.81</v>
      </c>
      <c r="AF186" s="720">
        <v>90532.09</v>
      </c>
      <c r="AG186" s="720">
        <v>3548.33</v>
      </c>
      <c r="AH186" s="720">
        <v>7948.94</v>
      </c>
      <c r="AI186" s="720">
        <v>0</v>
      </c>
      <c r="AJ186" s="720">
        <v>0</v>
      </c>
      <c r="AK186" s="720">
        <v>25064.7</v>
      </c>
      <c r="AL186" s="720">
        <v>8766.16</v>
      </c>
      <c r="AM186" s="720">
        <v>43080.89</v>
      </c>
      <c r="AN186" s="720">
        <v>7307.58</v>
      </c>
      <c r="AO186" s="720">
        <v>34163.08</v>
      </c>
      <c r="AP186" s="720">
        <v>4213.47</v>
      </c>
      <c r="AQ186" s="720">
        <v>63340.130000000005</v>
      </c>
      <c r="AR186" s="720">
        <v>93332.160000000003</v>
      </c>
      <c r="AS186" s="720">
        <v>4441.66</v>
      </c>
      <c r="AT186" s="720">
        <v>0</v>
      </c>
      <c r="AU186" s="720">
        <v>44211.240000000005</v>
      </c>
      <c r="AV186" s="720">
        <v>10947.51</v>
      </c>
      <c r="AW186" s="720">
        <v>2070</v>
      </c>
      <c r="AX186" s="720">
        <v>44227.98</v>
      </c>
      <c r="AY186" s="720">
        <v>71916.47</v>
      </c>
      <c r="AZ186" s="720">
        <v>9025.2000000000007</v>
      </c>
      <c r="BA186" s="720">
        <v>36882.550000000003</v>
      </c>
      <c r="BB186" s="720">
        <v>0</v>
      </c>
      <c r="BC186" s="720">
        <v>0</v>
      </c>
      <c r="BD186" s="720">
        <v>0</v>
      </c>
      <c r="BE186" s="720">
        <v>2256850.7400000002</v>
      </c>
      <c r="BF186" s="720">
        <v>197488.27000000008</v>
      </c>
      <c r="BG186" s="720">
        <v>34299.359999998938</v>
      </c>
      <c r="BH186" s="720">
        <v>231787.62999999902</v>
      </c>
      <c r="BI186" s="720">
        <v>8050</v>
      </c>
      <c r="BJ186" s="720">
        <v>0</v>
      </c>
      <c r="BK186" s="720">
        <v>0</v>
      </c>
      <c r="BL186" s="720">
        <v>8050</v>
      </c>
      <c r="BM186" s="720">
        <v>0</v>
      </c>
      <c r="BN186" s="720">
        <v>0</v>
      </c>
      <c r="BO186" s="720">
        <v>0</v>
      </c>
      <c r="BP186" s="720">
        <v>0</v>
      </c>
      <c r="BQ186" s="720">
        <v>0</v>
      </c>
      <c r="BR186" s="720">
        <v>19419</v>
      </c>
      <c r="BS186" s="720">
        <v>8050</v>
      </c>
      <c r="BT186" s="720">
        <v>27469</v>
      </c>
      <c r="BU186" s="720">
        <v>0</v>
      </c>
      <c r="BV186" s="720">
        <v>0</v>
      </c>
      <c r="BW186" s="720">
        <v>0</v>
      </c>
      <c r="BX186" s="720">
        <v>0</v>
      </c>
      <c r="BY186" s="720">
        <v>0</v>
      </c>
      <c r="BZ186" s="720">
        <v>0</v>
      </c>
      <c r="CA186" s="720">
        <v>0</v>
      </c>
      <c r="CB186" s="720">
        <v>0</v>
      </c>
      <c r="CC186" s="720">
        <v>0</v>
      </c>
      <c r="CD186" s="720">
        <v>231787.62999999902</v>
      </c>
      <c r="CE186" s="720">
        <v>0</v>
      </c>
      <c r="CF186" s="720">
        <v>27469</v>
      </c>
      <c r="CG186" s="720">
        <v>0</v>
      </c>
      <c r="CH186" s="720">
        <v>0</v>
      </c>
      <c r="CI186" s="720">
        <f t="shared" si="2"/>
        <v>259256.62999999902</v>
      </c>
      <c r="CJ186" s="720">
        <v>351166.47</v>
      </c>
      <c r="CK186" s="720">
        <v>62774.23</v>
      </c>
      <c r="CL186" s="720">
        <v>0</v>
      </c>
      <c r="CM186" s="720">
        <v>288392.24</v>
      </c>
      <c r="CN186" s="720">
        <v>230.08</v>
      </c>
      <c r="CO186" s="720">
        <v>0</v>
      </c>
      <c r="CP186" s="720">
        <v>6961.12</v>
      </c>
      <c r="CQ186" s="720">
        <v>0</v>
      </c>
      <c r="CR186" s="720">
        <v>0</v>
      </c>
      <c r="CS186" s="720">
        <v>295583.44</v>
      </c>
      <c r="CT186" s="720">
        <v>612.03</v>
      </c>
      <c r="CU186" s="720">
        <v>0</v>
      </c>
      <c r="CV186" s="720">
        <v>0</v>
      </c>
      <c r="CW186" s="720">
        <v>612.03</v>
      </c>
      <c r="CX186" s="720"/>
      <c r="CY186" s="720"/>
      <c r="CZ186" s="720"/>
      <c r="DA186" s="720">
        <v>0</v>
      </c>
      <c r="DB186" s="720">
        <v>612.03</v>
      </c>
      <c r="DC186" s="720">
        <v>13165.5</v>
      </c>
      <c r="DD186" s="720">
        <v>0</v>
      </c>
      <c r="DE186" s="720">
        <v>0</v>
      </c>
      <c r="DF186" s="720">
        <v>0</v>
      </c>
      <c r="DG186" s="720">
        <v>-14713.58</v>
      </c>
      <c r="DH186" s="720">
        <v>-35390.770000000004</v>
      </c>
      <c r="DI186" s="720">
        <v>0</v>
      </c>
      <c r="DJ186" s="720">
        <v>0</v>
      </c>
      <c r="DK186" s="720">
        <v>-36938.850000000006</v>
      </c>
      <c r="DL186" s="720">
        <v>0</v>
      </c>
      <c r="DM186" s="720">
        <v>0</v>
      </c>
      <c r="DN186" s="720">
        <v>0</v>
      </c>
      <c r="DO186" s="720">
        <v>0</v>
      </c>
      <c r="DP186" s="720">
        <v>0</v>
      </c>
      <c r="DQ186" s="721">
        <v>1.0000000009313226E-2</v>
      </c>
      <c r="DR186" s="722">
        <v>1745911.0200000003</v>
      </c>
      <c r="DS186" s="723">
        <v>510939.72</v>
      </c>
      <c r="DT186" s="722">
        <v>71916.47</v>
      </c>
      <c r="DU186" s="722">
        <v>264910.77999999997</v>
      </c>
      <c r="DV186" s="722">
        <v>44568.3</v>
      </c>
      <c r="DW186" s="722">
        <v>0</v>
      </c>
    </row>
    <row r="187" spans="1:127" s="104" customFormat="1">
      <c r="A187" s="717">
        <v>2108</v>
      </c>
      <c r="B187" s="718" t="s">
        <v>560</v>
      </c>
      <c r="C187" s="717">
        <v>2108</v>
      </c>
      <c r="D187" s="719" t="s">
        <v>6470</v>
      </c>
      <c r="E187" s="719" t="s">
        <v>341</v>
      </c>
      <c r="F187" s="719" t="s">
        <v>6</v>
      </c>
      <c r="G187" s="719" t="s">
        <v>921</v>
      </c>
      <c r="H187" s="720">
        <v>5094626.16</v>
      </c>
      <c r="I187" s="720">
        <v>0</v>
      </c>
      <c r="J187" s="720">
        <v>360471.19</v>
      </c>
      <c r="K187" s="720">
        <v>0</v>
      </c>
      <c r="L187" s="720">
        <v>508560</v>
      </c>
      <c r="M187" s="720">
        <v>17395.71</v>
      </c>
      <c r="N187" s="720">
        <v>0</v>
      </c>
      <c r="O187" s="720">
        <v>0</v>
      </c>
      <c r="P187" s="720">
        <v>141074.28000000003</v>
      </c>
      <c r="Q187" s="720">
        <v>92143.19</v>
      </c>
      <c r="R187" s="720">
        <v>0</v>
      </c>
      <c r="S187" s="720">
        <v>0</v>
      </c>
      <c r="T187" s="720">
        <v>887.7</v>
      </c>
      <c r="U187" s="720">
        <v>0</v>
      </c>
      <c r="V187" s="720">
        <v>0</v>
      </c>
      <c r="W187" s="720">
        <v>28955.52</v>
      </c>
      <c r="X187" s="720">
        <v>143284</v>
      </c>
      <c r="Y187" s="720">
        <v>6387397.7500000009</v>
      </c>
      <c r="Z187" s="720">
        <v>2538374.0599999977</v>
      </c>
      <c r="AA187" s="720">
        <v>583.07999999999993</v>
      </c>
      <c r="AB187" s="720">
        <v>-12549.070000000012</v>
      </c>
      <c r="AC187" s="720">
        <v>997151.2600000028</v>
      </c>
      <c r="AD187" s="720">
        <v>537.68999999999983</v>
      </c>
      <c r="AE187" s="720">
        <v>0</v>
      </c>
      <c r="AF187" s="720">
        <v>1063535.7000000034</v>
      </c>
      <c r="AG187" s="720">
        <v>55773.439999999828</v>
      </c>
      <c r="AH187" s="720">
        <v>19969.12</v>
      </c>
      <c r="AI187" s="720">
        <v>0</v>
      </c>
      <c r="AJ187" s="720">
        <v>0</v>
      </c>
      <c r="AK187" s="720">
        <v>72684.369999999981</v>
      </c>
      <c r="AL187" s="720">
        <v>5602</v>
      </c>
      <c r="AM187" s="720">
        <v>4802.130000000001</v>
      </c>
      <c r="AN187" s="720">
        <v>3834.6</v>
      </c>
      <c r="AO187" s="720">
        <v>76924.37000000001</v>
      </c>
      <c r="AP187" s="720">
        <v>70489.570000000007</v>
      </c>
      <c r="AQ187" s="720">
        <v>71202.48</v>
      </c>
      <c r="AR187" s="720">
        <v>135499.95000000022</v>
      </c>
      <c r="AS187" s="720">
        <v>60</v>
      </c>
      <c r="AT187" s="720">
        <v>333.48</v>
      </c>
      <c r="AU187" s="720">
        <v>80953.98</v>
      </c>
      <c r="AV187" s="720">
        <v>24312.75</v>
      </c>
      <c r="AW187" s="720">
        <v>11150.6</v>
      </c>
      <c r="AX187" s="720">
        <v>498333.31999999995</v>
      </c>
      <c r="AY187" s="720">
        <v>297462.39000000013</v>
      </c>
      <c r="AZ187" s="720">
        <v>21209.22</v>
      </c>
      <c r="BA187" s="720">
        <v>357215.76999999979</v>
      </c>
      <c r="BB187" s="720">
        <v>0</v>
      </c>
      <c r="BC187" s="720">
        <v>0</v>
      </c>
      <c r="BD187" s="720">
        <v>0</v>
      </c>
      <c r="BE187" s="720">
        <v>6395446.2600000044</v>
      </c>
      <c r="BF187" s="720">
        <v>1099945.7299999995</v>
      </c>
      <c r="BG187" s="720">
        <v>-8048.5100000035018</v>
      </c>
      <c r="BH187" s="720">
        <v>1091897.219999996</v>
      </c>
      <c r="BI187" s="720">
        <v>13958.5</v>
      </c>
      <c r="BJ187" s="720">
        <v>0</v>
      </c>
      <c r="BK187" s="720">
        <v>0</v>
      </c>
      <c r="BL187" s="720">
        <v>13958.5</v>
      </c>
      <c r="BM187" s="720">
        <v>0</v>
      </c>
      <c r="BN187" s="720">
        <v>0</v>
      </c>
      <c r="BO187" s="720">
        <v>0</v>
      </c>
      <c r="BP187" s="720">
        <v>0</v>
      </c>
      <c r="BQ187" s="720">
        <v>0</v>
      </c>
      <c r="BR187" s="720">
        <v>132712</v>
      </c>
      <c r="BS187" s="720">
        <v>13958.5</v>
      </c>
      <c r="BT187" s="720">
        <v>146670.5</v>
      </c>
      <c r="BU187" s="720">
        <v>0</v>
      </c>
      <c r="BV187" s="720">
        <v>0</v>
      </c>
      <c r="BW187" s="720">
        <v>0</v>
      </c>
      <c r="BX187" s="720">
        <v>0</v>
      </c>
      <c r="BY187" s="720">
        <v>0</v>
      </c>
      <c r="BZ187" s="720">
        <v>0</v>
      </c>
      <c r="CA187" s="720">
        <v>0</v>
      </c>
      <c r="CB187" s="720">
        <v>0</v>
      </c>
      <c r="CC187" s="720">
        <v>0</v>
      </c>
      <c r="CD187" s="720">
        <v>1091897.219999996</v>
      </c>
      <c r="CE187" s="720">
        <v>0</v>
      </c>
      <c r="CF187" s="720">
        <v>146670.5</v>
      </c>
      <c r="CG187" s="720">
        <v>0</v>
      </c>
      <c r="CH187" s="720">
        <v>0</v>
      </c>
      <c r="CI187" s="720">
        <f t="shared" si="2"/>
        <v>1238567.719999996</v>
      </c>
      <c r="CJ187" s="720">
        <v>1791707.43</v>
      </c>
      <c r="CK187" s="720">
        <v>0</v>
      </c>
      <c r="CL187" s="720">
        <v>0</v>
      </c>
      <c r="CM187" s="720">
        <v>1791707.43</v>
      </c>
      <c r="CN187" s="720">
        <v>0</v>
      </c>
      <c r="CO187" s="720">
        <v>0</v>
      </c>
      <c r="CP187" s="720">
        <v>20181.95</v>
      </c>
      <c r="CQ187" s="720">
        <v>10791.71</v>
      </c>
      <c r="CR187" s="720">
        <v>-504992.22</v>
      </c>
      <c r="CS187" s="720">
        <v>1317688.8699999999</v>
      </c>
      <c r="CT187" s="720">
        <v>0</v>
      </c>
      <c r="CU187" s="720">
        <v>0</v>
      </c>
      <c r="CV187" s="720">
        <v>0</v>
      </c>
      <c r="CW187" s="720">
        <v>0</v>
      </c>
      <c r="CX187" s="720"/>
      <c r="CY187" s="720"/>
      <c r="CZ187" s="720"/>
      <c r="DA187" s="720">
        <v>0</v>
      </c>
      <c r="DB187" s="720">
        <v>0</v>
      </c>
      <c r="DC187" s="720">
        <v>0</v>
      </c>
      <c r="DD187" s="720">
        <v>31420.03</v>
      </c>
      <c r="DE187" s="720">
        <v>0</v>
      </c>
      <c r="DF187" s="720">
        <v>0</v>
      </c>
      <c r="DG187" s="720">
        <v>0</v>
      </c>
      <c r="DH187" s="720">
        <v>-110541.18</v>
      </c>
      <c r="DI187" s="720">
        <v>0</v>
      </c>
      <c r="DJ187" s="720">
        <v>0</v>
      </c>
      <c r="DK187" s="720">
        <v>-79121.149999999994</v>
      </c>
      <c r="DL187" s="720">
        <v>0</v>
      </c>
      <c r="DM187" s="720">
        <v>0</v>
      </c>
      <c r="DN187" s="720">
        <v>0</v>
      </c>
      <c r="DO187" s="720">
        <v>0</v>
      </c>
      <c r="DP187" s="720">
        <v>0</v>
      </c>
      <c r="DQ187" s="721">
        <v>0</v>
      </c>
      <c r="DR187" s="722">
        <v>4643406.1600000039</v>
      </c>
      <c r="DS187" s="723">
        <v>1752040.1000000006</v>
      </c>
      <c r="DT187" s="722">
        <v>297462.39000000013</v>
      </c>
      <c r="DU187" s="722">
        <v>234105.17000000004</v>
      </c>
      <c r="DV187" s="722">
        <v>0</v>
      </c>
      <c r="DW187" s="722">
        <v>0</v>
      </c>
    </row>
    <row r="188" spans="1:127" s="104" customFormat="1">
      <c r="A188" s="717">
        <v>1019</v>
      </c>
      <c r="B188" s="718" t="s">
        <v>470</v>
      </c>
      <c r="C188" s="717">
        <v>1019</v>
      </c>
      <c r="D188" s="719" t="s">
        <v>6470</v>
      </c>
      <c r="E188" s="719" t="s">
        <v>786</v>
      </c>
      <c r="F188" s="719" t="s">
        <v>6</v>
      </c>
      <c r="G188" s="719" t="s">
        <v>924</v>
      </c>
      <c r="H188" s="720">
        <v>863544.65</v>
      </c>
      <c r="I188" s="720">
        <v>0</v>
      </c>
      <c r="J188" s="720">
        <v>23140.19</v>
      </c>
      <c r="K188" s="720">
        <v>0</v>
      </c>
      <c r="L188" s="720">
        <v>0</v>
      </c>
      <c r="M188" s="720">
        <v>0</v>
      </c>
      <c r="N188" s="720">
        <v>0</v>
      </c>
      <c r="O188" s="720">
        <v>0</v>
      </c>
      <c r="P188" s="720">
        <v>131422.41</v>
      </c>
      <c r="Q188" s="720">
        <v>5789.15</v>
      </c>
      <c r="R188" s="720">
        <v>0</v>
      </c>
      <c r="S188" s="720">
        <v>0</v>
      </c>
      <c r="T188" s="720">
        <v>7146.3699999999953</v>
      </c>
      <c r="U188" s="720">
        <v>24000</v>
      </c>
      <c r="V188" s="720">
        <v>0</v>
      </c>
      <c r="W188" s="720">
        <v>0</v>
      </c>
      <c r="X188" s="720">
        <v>0</v>
      </c>
      <c r="Y188" s="720">
        <v>1055042.77</v>
      </c>
      <c r="Z188" s="720">
        <v>219576.99999999991</v>
      </c>
      <c r="AA188" s="720">
        <v>0</v>
      </c>
      <c r="AB188" s="720">
        <v>280299.87</v>
      </c>
      <c r="AC188" s="720">
        <v>1882.5500000000466</v>
      </c>
      <c r="AD188" s="720">
        <v>42575.42</v>
      </c>
      <c r="AE188" s="720">
        <v>22520</v>
      </c>
      <c r="AF188" s="720">
        <v>18158.750000000087</v>
      </c>
      <c r="AG188" s="720">
        <v>3259.8499999999876</v>
      </c>
      <c r="AH188" s="720">
        <v>4343.05</v>
      </c>
      <c r="AI188" s="720">
        <v>0</v>
      </c>
      <c r="AJ188" s="720">
        <v>0</v>
      </c>
      <c r="AK188" s="720">
        <v>19510.21</v>
      </c>
      <c r="AL188" s="720">
        <v>0</v>
      </c>
      <c r="AM188" s="720">
        <v>24492.2</v>
      </c>
      <c r="AN188" s="720">
        <v>974.04</v>
      </c>
      <c r="AO188" s="720">
        <v>13936.189999999964</v>
      </c>
      <c r="AP188" s="720">
        <v>5764</v>
      </c>
      <c r="AQ188" s="720">
        <v>8333.75</v>
      </c>
      <c r="AR188" s="720">
        <v>5110.2199999999866</v>
      </c>
      <c r="AS188" s="720">
        <v>1176</v>
      </c>
      <c r="AT188" s="720">
        <v>0</v>
      </c>
      <c r="AU188" s="720">
        <v>13484.550000000001</v>
      </c>
      <c r="AV188" s="720">
        <v>3291.75</v>
      </c>
      <c r="AW188" s="720">
        <v>0</v>
      </c>
      <c r="AX188" s="720">
        <v>6414.28</v>
      </c>
      <c r="AY188" s="720">
        <v>37321.589999999997</v>
      </c>
      <c r="AZ188" s="720">
        <v>0</v>
      </c>
      <c r="BA188" s="720">
        <v>86232.05</v>
      </c>
      <c r="BB188" s="720">
        <v>0</v>
      </c>
      <c r="BC188" s="720">
        <v>0</v>
      </c>
      <c r="BD188" s="720">
        <v>0</v>
      </c>
      <c r="BE188" s="720">
        <v>818657.32000000007</v>
      </c>
      <c r="BF188" s="720">
        <v>-477525.38999999984</v>
      </c>
      <c r="BG188" s="720">
        <v>236385.44999999995</v>
      </c>
      <c r="BH188" s="720">
        <v>-241139.93999999989</v>
      </c>
      <c r="BI188" s="720">
        <v>5147.5</v>
      </c>
      <c r="BJ188" s="720">
        <v>0</v>
      </c>
      <c r="BK188" s="720">
        <v>0</v>
      </c>
      <c r="BL188" s="720">
        <v>5147.5</v>
      </c>
      <c r="BM188" s="720">
        <v>0</v>
      </c>
      <c r="BN188" s="720">
        <v>0</v>
      </c>
      <c r="BO188" s="720">
        <v>0</v>
      </c>
      <c r="BP188" s="720">
        <v>0</v>
      </c>
      <c r="BQ188" s="720">
        <v>0</v>
      </c>
      <c r="BR188" s="720">
        <v>42680.45</v>
      </c>
      <c r="BS188" s="720">
        <v>5147.5</v>
      </c>
      <c r="BT188" s="720">
        <v>47827.95</v>
      </c>
      <c r="BU188" s="720">
        <v>0</v>
      </c>
      <c r="BV188" s="720">
        <v>0</v>
      </c>
      <c r="BW188" s="720">
        <v>0</v>
      </c>
      <c r="BX188" s="720">
        <v>0</v>
      </c>
      <c r="BY188" s="720">
        <v>0</v>
      </c>
      <c r="BZ188" s="720">
        <v>0</v>
      </c>
      <c r="CA188" s="720">
        <v>0</v>
      </c>
      <c r="CB188" s="720">
        <v>0</v>
      </c>
      <c r="CC188" s="720">
        <v>0</v>
      </c>
      <c r="CD188" s="720">
        <v>-241139.94</v>
      </c>
      <c r="CE188" s="720">
        <v>0</v>
      </c>
      <c r="CF188" s="720">
        <v>47827.95</v>
      </c>
      <c r="CG188" s="720">
        <v>0</v>
      </c>
      <c r="CH188" s="720">
        <v>0</v>
      </c>
      <c r="CI188" s="720">
        <f t="shared" si="2"/>
        <v>-193311.99</v>
      </c>
      <c r="CJ188" s="720">
        <v>0</v>
      </c>
      <c r="CK188" s="720">
        <v>0</v>
      </c>
      <c r="CL188" s="720">
        <v>0</v>
      </c>
      <c r="CM188" s="720">
        <v>0</v>
      </c>
      <c r="CN188" s="720">
        <v>0</v>
      </c>
      <c r="CO188" s="720">
        <v>0</v>
      </c>
      <c r="CP188" s="720">
        <v>0</v>
      </c>
      <c r="CQ188" s="720">
        <v>0</v>
      </c>
      <c r="CR188" s="720">
        <v>0</v>
      </c>
      <c r="CS188" s="720">
        <v>0</v>
      </c>
      <c r="CT188" s="720">
        <v>0</v>
      </c>
      <c r="CU188" s="720">
        <v>0</v>
      </c>
      <c r="CV188" s="720">
        <v>0</v>
      </c>
      <c r="CW188" s="720">
        <v>0</v>
      </c>
      <c r="CX188" s="720"/>
      <c r="CY188" s="720"/>
      <c r="CZ188" s="720"/>
      <c r="DA188" s="720">
        <v>-192582.22999999986</v>
      </c>
      <c r="DB188" s="720">
        <v>-192582.22999999986</v>
      </c>
      <c r="DC188" s="720">
        <v>0</v>
      </c>
      <c r="DD188" s="720">
        <v>0</v>
      </c>
      <c r="DE188" s="720">
        <v>0</v>
      </c>
      <c r="DF188" s="720">
        <v>0</v>
      </c>
      <c r="DG188" s="720">
        <v>-729.76</v>
      </c>
      <c r="DH188" s="720">
        <v>0</v>
      </c>
      <c r="DI188" s="720">
        <v>0</v>
      </c>
      <c r="DJ188" s="720">
        <v>0</v>
      </c>
      <c r="DK188" s="720">
        <v>-729.76</v>
      </c>
      <c r="DL188" s="720">
        <v>0</v>
      </c>
      <c r="DM188" s="720">
        <v>0</v>
      </c>
      <c r="DN188" s="720">
        <v>0</v>
      </c>
      <c r="DO188" s="720">
        <v>0</v>
      </c>
      <c r="DP188" s="720">
        <v>0</v>
      </c>
      <c r="DQ188" s="721">
        <v>0</v>
      </c>
      <c r="DR188" s="722">
        <v>588273.44000000006</v>
      </c>
      <c r="DS188" s="723">
        <v>230383.88</v>
      </c>
      <c r="DT188" s="722">
        <v>37321.589999999997</v>
      </c>
      <c r="DU188" s="722">
        <v>144357.93</v>
      </c>
      <c r="DV188" s="722">
        <v>24000</v>
      </c>
      <c r="DW188" s="722">
        <v>0</v>
      </c>
    </row>
    <row r="189" spans="1:127" s="104" customFormat="1">
      <c r="A189" s="717">
        <v>2306</v>
      </c>
      <c r="B189" s="718" t="s">
        <v>471</v>
      </c>
      <c r="C189" s="717">
        <v>2306</v>
      </c>
      <c r="D189" s="719" t="s">
        <v>6470</v>
      </c>
      <c r="E189" s="719" t="s">
        <v>341</v>
      </c>
      <c r="F189" s="719" t="s">
        <v>6</v>
      </c>
      <c r="G189" s="719" t="s">
        <v>921</v>
      </c>
      <c r="H189" s="720">
        <v>1270425.44</v>
      </c>
      <c r="I189" s="720">
        <v>0</v>
      </c>
      <c r="J189" s="720">
        <v>23661.119999999999</v>
      </c>
      <c r="K189" s="720">
        <v>0</v>
      </c>
      <c r="L189" s="720">
        <v>113960</v>
      </c>
      <c r="M189" s="720">
        <v>6142.57</v>
      </c>
      <c r="N189" s="720">
        <v>0</v>
      </c>
      <c r="O189" s="720">
        <v>-50</v>
      </c>
      <c r="P189" s="720">
        <v>74643.650000000023</v>
      </c>
      <c r="Q189" s="720">
        <v>7422.13</v>
      </c>
      <c r="R189" s="720">
        <v>0</v>
      </c>
      <c r="S189" s="720">
        <v>0</v>
      </c>
      <c r="T189" s="720">
        <v>7222.71</v>
      </c>
      <c r="U189" s="720">
        <v>0</v>
      </c>
      <c r="V189" s="720">
        <v>0</v>
      </c>
      <c r="W189" s="720">
        <v>6790</v>
      </c>
      <c r="X189" s="720">
        <v>50657</v>
      </c>
      <c r="Y189" s="720">
        <v>1560874.62</v>
      </c>
      <c r="Z189" s="720">
        <v>716624.84000000113</v>
      </c>
      <c r="AA189" s="720">
        <v>1779.0000000000005</v>
      </c>
      <c r="AB189" s="720">
        <v>272135.09000000003</v>
      </c>
      <c r="AC189" s="720">
        <v>43834.27000000031</v>
      </c>
      <c r="AD189" s="720">
        <v>103017.88</v>
      </c>
      <c r="AE189" s="720">
        <v>0</v>
      </c>
      <c r="AF189" s="720">
        <v>58725.979999999661</v>
      </c>
      <c r="AG189" s="720">
        <v>0</v>
      </c>
      <c r="AH189" s="720">
        <v>18767.63</v>
      </c>
      <c r="AI189" s="720">
        <v>0</v>
      </c>
      <c r="AJ189" s="720">
        <v>4.32</v>
      </c>
      <c r="AK189" s="720">
        <v>24811.66</v>
      </c>
      <c r="AL189" s="720">
        <v>1565.5</v>
      </c>
      <c r="AM189" s="720">
        <v>1460.76</v>
      </c>
      <c r="AN189" s="720">
        <v>5329.54</v>
      </c>
      <c r="AO189" s="720">
        <v>26561.649999999998</v>
      </c>
      <c r="AP189" s="720">
        <v>19886.79</v>
      </c>
      <c r="AQ189" s="720">
        <v>1762.38</v>
      </c>
      <c r="AR189" s="720">
        <v>132979.56</v>
      </c>
      <c r="AS189" s="720">
        <v>0</v>
      </c>
      <c r="AT189" s="720">
        <v>24.04</v>
      </c>
      <c r="AU189" s="720">
        <v>9440.2999999999975</v>
      </c>
      <c r="AV189" s="720">
        <v>5139.75</v>
      </c>
      <c r="AW189" s="720">
        <v>2607</v>
      </c>
      <c r="AX189" s="720">
        <v>82190.499999999971</v>
      </c>
      <c r="AY189" s="720">
        <v>12535.400000000001</v>
      </c>
      <c r="AZ189" s="720">
        <v>5189.49</v>
      </c>
      <c r="BA189" s="720">
        <v>54360.240000000005</v>
      </c>
      <c r="BB189" s="720">
        <v>0</v>
      </c>
      <c r="BC189" s="720">
        <v>0</v>
      </c>
      <c r="BD189" s="720">
        <v>0</v>
      </c>
      <c r="BE189" s="720">
        <v>1600733.570000001</v>
      </c>
      <c r="BF189" s="720">
        <v>319770.74999999936</v>
      </c>
      <c r="BG189" s="720">
        <v>-39858.950000000885</v>
      </c>
      <c r="BH189" s="720">
        <v>279911.79999999847</v>
      </c>
      <c r="BI189" s="720">
        <v>26109</v>
      </c>
      <c r="BJ189" s="720">
        <v>0</v>
      </c>
      <c r="BK189" s="720">
        <v>0</v>
      </c>
      <c r="BL189" s="720">
        <v>26109</v>
      </c>
      <c r="BM189" s="720">
        <v>0</v>
      </c>
      <c r="BN189" s="720">
        <v>21372.31</v>
      </c>
      <c r="BO189" s="720">
        <v>0</v>
      </c>
      <c r="BP189" s="720">
        <v>3199</v>
      </c>
      <c r="BQ189" s="720">
        <v>24571.31</v>
      </c>
      <c r="BR189" s="720">
        <v>29505.29</v>
      </c>
      <c r="BS189" s="720">
        <v>1537.6899999999987</v>
      </c>
      <c r="BT189" s="720">
        <v>31042.98</v>
      </c>
      <c r="BU189" s="720">
        <v>0</v>
      </c>
      <c r="BV189" s="720">
        <v>0</v>
      </c>
      <c r="BW189" s="720">
        <v>0</v>
      </c>
      <c r="BX189" s="720">
        <v>0</v>
      </c>
      <c r="BY189" s="720">
        <v>0</v>
      </c>
      <c r="BZ189" s="720">
        <v>0</v>
      </c>
      <c r="CA189" s="720">
        <v>0</v>
      </c>
      <c r="CB189" s="720">
        <v>0</v>
      </c>
      <c r="CC189" s="720">
        <v>0</v>
      </c>
      <c r="CD189" s="720">
        <v>279911.79999999847</v>
      </c>
      <c r="CE189" s="720">
        <v>0</v>
      </c>
      <c r="CF189" s="720">
        <v>31042.98</v>
      </c>
      <c r="CG189" s="720">
        <v>0</v>
      </c>
      <c r="CH189" s="720">
        <v>0</v>
      </c>
      <c r="CI189" s="720">
        <f t="shared" si="2"/>
        <v>310954.77999999846</v>
      </c>
      <c r="CJ189" s="720">
        <v>458548.66</v>
      </c>
      <c r="CK189" s="720">
        <v>126</v>
      </c>
      <c r="CL189" s="720">
        <v>0</v>
      </c>
      <c r="CM189" s="720">
        <v>458422.66</v>
      </c>
      <c r="CN189" s="720">
        <v>0</v>
      </c>
      <c r="CO189" s="720">
        <v>0</v>
      </c>
      <c r="CP189" s="720">
        <v>3027.06</v>
      </c>
      <c r="CQ189" s="720">
        <v>0</v>
      </c>
      <c r="CR189" s="720">
        <v>-160885</v>
      </c>
      <c r="CS189" s="720">
        <v>300564.71999999997</v>
      </c>
      <c r="CT189" s="720">
        <v>0</v>
      </c>
      <c r="CU189" s="720">
        <v>0</v>
      </c>
      <c r="CV189" s="720">
        <v>0</v>
      </c>
      <c r="CW189" s="720">
        <v>0</v>
      </c>
      <c r="CX189" s="720"/>
      <c r="CY189" s="720"/>
      <c r="CZ189" s="720"/>
      <c r="DA189" s="720">
        <v>0</v>
      </c>
      <c r="DB189" s="720">
        <v>0</v>
      </c>
      <c r="DC189" s="720">
        <v>0</v>
      </c>
      <c r="DD189" s="720">
        <v>10389.74</v>
      </c>
      <c r="DE189" s="720">
        <v>0</v>
      </c>
      <c r="DF189" s="720">
        <v>0</v>
      </c>
      <c r="DG189" s="720">
        <v>0</v>
      </c>
      <c r="DH189" s="720">
        <v>0</v>
      </c>
      <c r="DI189" s="720">
        <v>0</v>
      </c>
      <c r="DJ189" s="720">
        <v>0</v>
      </c>
      <c r="DK189" s="720">
        <v>10389.74</v>
      </c>
      <c r="DL189" s="720">
        <v>0</v>
      </c>
      <c r="DM189" s="720">
        <v>0</v>
      </c>
      <c r="DN189" s="720">
        <v>0</v>
      </c>
      <c r="DO189" s="720">
        <v>0</v>
      </c>
      <c r="DP189" s="720">
        <v>0</v>
      </c>
      <c r="DQ189" s="721">
        <v>0.32000000000698492</v>
      </c>
      <c r="DR189" s="722">
        <v>1196117.0600000012</v>
      </c>
      <c r="DS189" s="723">
        <v>404616.50999999978</v>
      </c>
      <c r="DT189" s="722">
        <v>12535.400000000001</v>
      </c>
      <c r="DU189" s="722">
        <v>89238.490000000034</v>
      </c>
      <c r="DV189" s="722">
        <v>0</v>
      </c>
      <c r="DW189" s="722">
        <v>0</v>
      </c>
    </row>
    <row r="190" spans="1:127" s="104" customFormat="1">
      <c r="A190" s="717">
        <v>2308</v>
      </c>
      <c r="B190" s="718" t="s">
        <v>418</v>
      </c>
      <c r="C190" s="717">
        <v>2308</v>
      </c>
      <c r="D190" s="719" t="s">
        <v>6470</v>
      </c>
      <c r="E190" s="719" t="s">
        <v>341</v>
      </c>
      <c r="F190" s="719" t="s">
        <v>6</v>
      </c>
      <c r="G190" s="719" t="s">
        <v>921</v>
      </c>
      <c r="H190" s="720">
        <v>2690724.42</v>
      </c>
      <c r="I190" s="720">
        <v>0</v>
      </c>
      <c r="J190" s="720">
        <v>125308.44</v>
      </c>
      <c r="K190" s="720">
        <v>0</v>
      </c>
      <c r="L190" s="720">
        <v>337440</v>
      </c>
      <c r="M190" s="720">
        <v>2342.5700000000002</v>
      </c>
      <c r="N190" s="720">
        <v>0</v>
      </c>
      <c r="O190" s="720">
        <v>3217</v>
      </c>
      <c r="P190" s="720">
        <v>38012.36</v>
      </c>
      <c r="Q190" s="720">
        <v>35108.769999999997</v>
      </c>
      <c r="R190" s="720">
        <v>0</v>
      </c>
      <c r="S190" s="720">
        <v>0</v>
      </c>
      <c r="T190" s="720">
        <v>9010.7000000000007</v>
      </c>
      <c r="U190" s="720">
        <v>1100</v>
      </c>
      <c r="V190" s="720">
        <v>0</v>
      </c>
      <c r="W190" s="720">
        <v>11143.88</v>
      </c>
      <c r="X190" s="720">
        <v>49826</v>
      </c>
      <c r="Y190" s="720">
        <v>3303234.1399999997</v>
      </c>
      <c r="Z190" s="720">
        <v>1424416.2</v>
      </c>
      <c r="AA190" s="720">
        <v>0</v>
      </c>
      <c r="AB190" s="720">
        <v>610462.31000000006</v>
      </c>
      <c r="AC190" s="720">
        <v>133866.78</v>
      </c>
      <c r="AD190" s="720">
        <v>213164.35</v>
      </c>
      <c r="AE190" s="720">
        <v>98932.49</v>
      </c>
      <c r="AF190" s="720">
        <v>94683.62</v>
      </c>
      <c r="AG190" s="720">
        <v>-438.75</v>
      </c>
      <c r="AH190" s="720">
        <v>6652.22</v>
      </c>
      <c r="AI190" s="720">
        <v>0</v>
      </c>
      <c r="AJ190" s="720">
        <v>0</v>
      </c>
      <c r="AK190" s="720">
        <v>33117.85</v>
      </c>
      <c r="AL190" s="720">
        <v>5281.38</v>
      </c>
      <c r="AM190" s="720">
        <v>22538.11</v>
      </c>
      <c r="AN190" s="720">
        <v>10604.48</v>
      </c>
      <c r="AO190" s="720">
        <v>49728.39</v>
      </c>
      <c r="AP190" s="720">
        <v>36039.78</v>
      </c>
      <c r="AQ190" s="720">
        <v>13268.25</v>
      </c>
      <c r="AR190" s="720">
        <v>45016.27</v>
      </c>
      <c r="AS190" s="720">
        <v>25014.199999999997</v>
      </c>
      <c r="AT190" s="720">
        <v>0</v>
      </c>
      <c r="AU190" s="720">
        <v>58762.589999999989</v>
      </c>
      <c r="AV190" s="720">
        <v>9471</v>
      </c>
      <c r="AW190" s="720">
        <v>0</v>
      </c>
      <c r="AX190" s="720">
        <v>74386.139999999985</v>
      </c>
      <c r="AY190" s="720">
        <v>239292.77</v>
      </c>
      <c r="AZ190" s="720">
        <v>29420</v>
      </c>
      <c r="BA190" s="720">
        <v>143573.47</v>
      </c>
      <c r="BB190" s="720">
        <v>0</v>
      </c>
      <c r="BC190" s="720">
        <v>0</v>
      </c>
      <c r="BD190" s="720">
        <v>0</v>
      </c>
      <c r="BE190" s="720">
        <v>3377253.9000000008</v>
      </c>
      <c r="BF190" s="720">
        <v>506946.21999999945</v>
      </c>
      <c r="BG190" s="720">
        <v>-74019.760000001173</v>
      </c>
      <c r="BH190" s="720">
        <v>432926.45999999827</v>
      </c>
      <c r="BI190" s="720">
        <v>8892.6299999999992</v>
      </c>
      <c r="BJ190" s="720">
        <v>0</v>
      </c>
      <c r="BK190" s="720">
        <v>0</v>
      </c>
      <c r="BL190" s="720">
        <v>8892.6299999999992</v>
      </c>
      <c r="BM190" s="720">
        <v>0</v>
      </c>
      <c r="BN190" s="720">
        <v>0</v>
      </c>
      <c r="BO190" s="720">
        <v>0</v>
      </c>
      <c r="BP190" s="720">
        <v>0</v>
      </c>
      <c r="BQ190" s="720">
        <v>0</v>
      </c>
      <c r="BR190" s="720">
        <v>17537.740000000002</v>
      </c>
      <c r="BS190" s="720">
        <v>8892.6299999999992</v>
      </c>
      <c r="BT190" s="720">
        <v>26430.370000000003</v>
      </c>
      <c r="BU190" s="720">
        <v>0</v>
      </c>
      <c r="BV190" s="720">
        <v>0</v>
      </c>
      <c r="BW190" s="720">
        <v>0</v>
      </c>
      <c r="BX190" s="720">
        <v>0</v>
      </c>
      <c r="BY190" s="720">
        <v>0</v>
      </c>
      <c r="BZ190" s="720">
        <v>0</v>
      </c>
      <c r="CA190" s="720">
        <v>0</v>
      </c>
      <c r="CB190" s="720">
        <v>0</v>
      </c>
      <c r="CC190" s="720">
        <v>0</v>
      </c>
      <c r="CD190" s="720">
        <v>432926.45999999827</v>
      </c>
      <c r="CE190" s="720">
        <v>0</v>
      </c>
      <c r="CF190" s="720">
        <v>26430.370000000003</v>
      </c>
      <c r="CG190" s="720">
        <v>0</v>
      </c>
      <c r="CH190" s="720">
        <v>0</v>
      </c>
      <c r="CI190" s="720">
        <f t="shared" si="2"/>
        <v>459356.82999999827</v>
      </c>
      <c r="CJ190" s="720">
        <v>445156.52</v>
      </c>
      <c r="CK190" s="720">
        <v>275205.09000000003</v>
      </c>
      <c r="CL190" s="720">
        <v>0</v>
      </c>
      <c r="CM190" s="720">
        <v>169951.43</v>
      </c>
      <c r="CN190" s="720">
        <v>0</v>
      </c>
      <c r="CO190" s="720">
        <v>0</v>
      </c>
      <c r="CP190" s="720">
        <v>13044.74</v>
      </c>
      <c r="CQ190" s="720">
        <v>0</v>
      </c>
      <c r="CR190" s="720">
        <v>-1703.27</v>
      </c>
      <c r="CS190" s="720">
        <v>181292.9</v>
      </c>
      <c r="CT190" s="720">
        <v>296911.31</v>
      </c>
      <c r="CU190" s="720">
        <v>0</v>
      </c>
      <c r="CV190" s="720">
        <v>0</v>
      </c>
      <c r="CW190" s="720">
        <v>296911.31</v>
      </c>
      <c r="CX190" s="720"/>
      <c r="CY190" s="720"/>
      <c r="CZ190" s="720"/>
      <c r="DA190" s="720">
        <v>0</v>
      </c>
      <c r="DB190" s="720">
        <v>296911.31</v>
      </c>
      <c r="DC190" s="720">
        <v>0</v>
      </c>
      <c r="DD190" s="720">
        <v>0</v>
      </c>
      <c r="DE190" s="720">
        <v>0</v>
      </c>
      <c r="DF190" s="720">
        <v>0</v>
      </c>
      <c r="DG190" s="720">
        <v>-12812.75</v>
      </c>
      <c r="DH190" s="720">
        <v>-6034.56</v>
      </c>
      <c r="DI190" s="720">
        <v>0</v>
      </c>
      <c r="DJ190" s="720">
        <v>0</v>
      </c>
      <c r="DK190" s="720">
        <v>-18847.310000000001</v>
      </c>
      <c r="DL190" s="720">
        <v>0</v>
      </c>
      <c r="DM190" s="720">
        <v>0</v>
      </c>
      <c r="DN190" s="720">
        <v>0</v>
      </c>
      <c r="DO190" s="720">
        <v>0</v>
      </c>
      <c r="DP190" s="720">
        <v>0</v>
      </c>
      <c r="DQ190" s="721">
        <v>-6.9999999948777258E-2</v>
      </c>
      <c r="DR190" s="722">
        <v>2575087.0000000005</v>
      </c>
      <c r="DS190" s="723">
        <v>802166.90000000037</v>
      </c>
      <c r="DT190" s="722">
        <v>239292.77</v>
      </c>
      <c r="DU190" s="722">
        <v>85348.83</v>
      </c>
      <c r="DV190" s="722">
        <v>1100</v>
      </c>
      <c r="DW190" s="722">
        <v>0</v>
      </c>
    </row>
    <row r="191" spans="1:127" s="104" customFormat="1" ht="31">
      <c r="A191" s="717">
        <v>2245</v>
      </c>
      <c r="B191" s="718" t="s">
        <v>473</v>
      </c>
      <c r="C191" s="717">
        <v>2245</v>
      </c>
      <c r="D191" s="719" t="s">
        <v>6470</v>
      </c>
      <c r="E191" s="719" t="s">
        <v>341</v>
      </c>
      <c r="F191" s="719" t="s">
        <v>6</v>
      </c>
      <c r="G191" s="719" t="s">
        <v>921</v>
      </c>
      <c r="H191" s="720">
        <v>1673592.95</v>
      </c>
      <c r="I191" s="720">
        <v>0</v>
      </c>
      <c r="J191" s="720">
        <v>169034.9</v>
      </c>
      <c r="K191" s="720">
        <v>0</v>
      </c>
      <c r="L191" s="720">
        <v>201280</v>
      </c>
      <c r="M191" s="720">
        <v>856.93</v>
      </c>
      <c r="N191" s="720">
        <v>0</v>
      </c>
      <c r="O191" s="720">
        <v>260</v>
      </c>
      <c r="P191" s="720">
        <v>12656.67</v>
      </c>
      <c r="Q191" s="720">
        <v>0</v>
      </c>
      <c r="R191" s="720">
        <v>0</v>
      </c>
      <c r="S191" s="720">
        <v>0</v>
      </c>
      <c r="T191" s="720">
        <v>0</v>
      </c>
      <c r="U191" s="720">
        <v>24217.91</v>
      </c>
      <c r="V191" s="720">
        <v>0</v>
      </c>
      <c r="W191" s="720">
        <v>8083.25</v>
      </c>
      <c r="X191" s="720">
        <v>33281</v>
      </c>
      <c r="Y191" s="720">
        <v>2123263.6099999994</v>
      </c>
      <c r="Z191" s="720">
        <v>872625.20000000135</v>
      </c>
      <c r="AA191" s="720">
        <v>0</v>
      </c>
      <c r="AB191" s="720">
        <v>356156.64</v>
      </c>
      <c r="AC191" s="720">
        <v>78590.67000000074</v>
      </c>
      <c r="AD191" s="720">
        <v>171037.93</v>
      </c>
      <c r="AE191" s="720">
        <v>0</v>
      </c>
      <c r="AF191" s="720">
        <v>12342.609999999637</v>
      </c>
      <c r="AG191" s="720">
        <v>6864.170000000051</v>
      </c>
      <c r="AH191" s="720">
        <v>4288.6899999999996</v>
      </c>
      <c r="AI191" s="720">
        <v>0</v>
      </c>
      <c r="AJ191" s="720">
        <v>3476.15</v>
      </c>
      <c r="AK191" s="720">
        <v>10875.28</v>
      </c>
      <c r="AL191" s="720">
        <v>2730</v>
      </c>
      <c r="AM191" s="720">
        <v>190.55</v>
      </c>
      <c r="AN191" s="720">
        <v>4797.7</v>
      </c>
      <c r="AO191" s="720">
        <v>35377.29</v>
      </c>
      <c r="AP191" s="720">
        <v>18595.43</v>
      </c>
      <c r="AQ191" s="720">
        <v>15766.4</v>
      </c>
      <c r="AR191" s="720">
        <v>85183.330000000133</v>
      </c>
      <c r="AS191" s="720">
        <v>4756.5</v>
      </c>
      <c r="AT191" s="720">
        <v>52582</v>
      </c>
      <c r="AU191" s="720">
        <v>0</v>
      </c>
      <c r="AV191" s="720">
        <v>5139.75</v>
      </c>
      <c r="AW191" s="720">
        <v>3676.4</v>
      </c>
      <c r="AX191" s="720">
        <v>121801.60000000001</v>
      </c>
      <c r="AY191" s="720">
        <v>238425.51</v>
      </c>
      <c r="AZ191" s="720">
        <v>37175.700000000004</v>
      </c>
      <c r="BA191" s="720">
        <v>159849.27000000002</v>
      </c>
      <c r="BB191" s="720">
        <v>0</v>
      </c>
      <c r="BC191" s="720">
        <v>0</v>
      </c>
      <c r="BD191" s="720">
        <v>0</v>
      </c>
      <c r="BE191" s="720">
        <v>2302304.7700000019</v>
      </c>
      <c r="BF191" s="720">
        <v>204337.54000000044</v>
      </c>
      <c r="BG191" s="720">
        <v>-179041.16000000248</v>
      </c>
      <c r="BH191" s="720">
        <v>25296.379999997967</v>
      </c>
      <c r="BI191" s="720">
        <v>6551.5</v>
      </c>
      <c r="BJ191" s="720">
        <v>0</v>
      </c>
      <c r="BK191" s="720">
        <v>0</v>
      </c>
      <c r="BL191" s="720">
        <v>6551.5</v>
      </c>
      <c r="BM191" s="720">
        <v>0</v>
      </c>
      <c r="BN191" s="720">
        <v>5203.83</v>
      </c>
      <c r="BO191" s="720">
        <v>0</v>
      </c>
      <c r="BP191" s="720">
        <v>1888.07</v>
      </c>
      <c r="BQ191" s="720">
        <v>7091.9</v>
      </c>
      <c r="BR191" s="720">
        <v>45641.729999999996</v>
      </c>
      <c r="BS191" s="720">
        <v>-540.39999999999964</v>
      </c>
      <c r="BT191" s="720">
        <v>45101.329999999994</v>
      </c>
      <c r="BU191" s="720">
        <v>0</v>
      </c>
      <c r="BV191" s="720">
        <v>0</v>
      </c>
      <c r="BW191" s="720">
        <v>0</v>
      </c>
      <c r="BX191" s="720">
        <v>0</v>
      </c>
      <c r="BY191" s="720">
        <v>0</v>
      </c>
      <c r="BZ191" s="720">
        <v>0</v>
      </c>
      <c r="CA191" s="720">
        <v>0</v>
      </c>
      <c r="CB191" s="720">
        <v>0</v>
      </c>
      <c r="CC191" s="720">
        <v>0</v>
      </c>
      <c r="CD191" s="720">
        <v>25296.379999997967</v>
      </c>
      <c r="CE191" s="720">
        <v>0</v>
      </c>
      <c r="CF191" s="720">
        <v>45101.329999999994</v>
      </c>
      <c r="CG191" s="720">
        <v>0</v>
      </c>
      <c r="CH191" s="720">
        <v>0</v>
      </c>
      <c r="CI191" s="720">
        <f t="shared" si="2"/>
        <v>70397.709999997955</v>
      </c>
      <c r="CJ191" s="720">
        <v>231188.33</v>
      </c>
      <c r="CK191" s="720">
        <v>338.22</v>
      </c>
      <c r="CL191" s="720">
        <v>0</v>
      </c>
      <c r="CM191" s="720">
        <v>230850.11</v>
      </c>
      <c r="CN191" s="720">
        <v>0</v>
      </c>
      <c r="CO191" s="720">
        <v>0</v>
      </c>
      <c r="CP191" s="720">
        <v>4217.21</v>
      </c>
      <c r="CQ191" s="720">
        <v>0</v>
      </c>
      <c r="CR191" s="720">
        <v>-120067.83</v>
      </c>
      <c r="CS191" s="720">
        <v>114999.48999999998</v>
      </c>
      <c r="CT191" s="720">
        <v>0</v>
      </c>
      <c r="CU191" s="720">
        <v>0</v>
      </c>
      <c r="CV191" s="720">
        <v>0</v>
      </c>
      <c r="CW191" s="720">
        <v>0</v>
      </c>
      <c r="CX191" s="720"/>
      <c r="CY191" s="720"/>
      <c r="CZ191" s="720"/>
      <c r="DA191" s="720">
        <v>0</v>
      </c>
      <c r="DB191" s="720">
        <v>0</v>
      </c>
      <c r="DC191" s="720">
        <v>0</v>
      </c>
      <c r="DD191" s="720">
        <v>7671.67</v>
      </c>
      <c r="DE191" s="720">
        <v>0</v>
      </c>
      <c r="DF191" s="720">
        <v>0</v>
      </c>
      <c r="DG191" s="720">
        <v>-21652.79</v>
      </c>
      <c r="DH191" s="720">
        <v>-30620.66</v>
      </c>
      <c r="DI191" s="720">
        <v>0</v>
      </c>
      <c r="DJ191" s="720">
        <v>0</v>
      </c>
      <c r="DK191" s="720">
        <v>-44601.78</v>
      </c>
      <c r="DL191" s="720">
        <v>0</v>
      </c>
      <c r="DM191" s="720">
        <v>0</v>
      </c>
      <c r="DN191" s="720">
        <v>0</v>
      </c>
      <c r="DO191" s="720">
        <v>0</v>
      </c>
      <c r="DP191" s="720">
        <v>0</v>
      </c>
      <c r="DQ191" s="721">
        <v>0</v>
      </c>
      <c r="DR191" s="722">
        <v>1497617.2200000018</v>
      </c>
      <c r="DS191" s="723">
        <v>804687.55</v>
      </c>
      <c r="DT191" s="722">
        <v>238425.51</v>
      </c>
      <c r="DU191" s="722">
        <v>12916.67</v>
      </c>
      <c r="DV191" s="722">
        <v>24217.91</v>
      </c>
      <c r="DW191" s="722">
        <v>0</v>
      </c>
    </row>
    <row r="192" spans="1:127" s="104" customFormat="1">
      <c r="A192" s="717">
        <v>1020</v>
      </c>
      <c r="B192" s="718" t="s">
        <v>561</v>
      </c>
      <c r="C192" s="717">
        <v>1020</v>
      </c>
      <c r="D192" s="719" t="s">
        <v>6470</v>
      </c>
      <c r="E192" s="719" t="s">
        <v>786</v>
      </c>
      <c r="F192" s="719" t="s">
        <v>6</v>
      </c>
      <c r="G192" s="719" t="s">
        <v>923</v>
      </c>
      <c r="H192" s="720">
        <v>1305931.0900000001</v>
      </c>
      <c r="I192" s="720">
        <v>0</v>
      </c>
      <c r="J192" s="720">
        <v>72809.97</v>
      </c>
      <c r="K192" s="720">
        <v>0</v>
      </c>
      <c r="L192" s="720">
        <v>0</v>
      </c>
      <c r="M192" s="720">
        <v>0</v>
      </c>
      <c r="N192" s="720">
        <v>0</v>
      </c>
      <c r="O192" s="720">
        <v>1000</v>
      </c>
      <c r="P192" s="720">
        <v>0</v>
      </c>
      <c r="Q192" s="720">
        <v>0</v>
      </c>
      <c r="R192" s="720">
        <v>0</v>
      </c>
      <c r="S192" s="720">
        <v>0</v>
      </c>
      <c r="T192" s="720">
        <v>104734.65</v>
      </c>
      <c r="U192" s="720">
        <v>424893.08</v>
      </c>
      <c r="V192" s="720">
        <v>0</v>
      </c>
      <c r="W192" s="720">
        <v>0</v>
      </c>
      <c r="X192" s="720">
        <v>0</v>
      </c>
      <c r="Y192" s="720">
        <v>1909368.79</v>
      </c>
      <c r="Z192" s="720">
        <v>421825.90999999963</v>
      </c>
      <c r="AA192" s="720">
        <v>0</v>
      </c>
      <c r="AB192" s="720">
        <v>591421.76</v>
      </c>
      <c r="AC192" s="720">
        <v>79236.210000000021</v>
      </c>
      <c r="AD192" s="720">
        <v>56278.95</v>
      </c>
      <c r="AE192" s="720">
        <v>0</v>
      </c>
      <c r="AF192" s="720">
        <v>3831.6800000008661</v>
      </c>
      <c r="AG192" s="720">
        <v>4672.4499999999844</v>
      </c>
      <c r="AH192" s="720">
        <v>3061</v>
      </c>
      <c r="AI192" s="720">
        <v>0</v>
      </c>
      <c r="AJ192" s="720">
        <v>0</v>
      </c>
      <c r="AK192" s="720">
        <v>7665.2100000000019</v>
      </c>
      <c r="AL192" s="720">
        <v>0</v>
      </c>
      <c r="AM192" s="720">
        <v>14298.810000000001</v>
      </c>
      <c r="AN192" s="720">
        <v>4057.3</v>
      </c>
      <c r="AO192" s="720">
        <v>36036.550000000003</v>
      </c>
      <c r="AP192" s="720">
        <v>20981.57</v>
      </c>
      <c r="AQ192" s="720">
        <v>1966.6899999999998</v>
      </c>
      <c r="AR192" s="720">
        <v>37622.9</v>
      </c>
      <c r="AS192" s="720">
        <v>0</v>
      </c>
      <c r="AT192" s="720">
        <v>0</v>
      </c>
      <c r="AU192" s="720">
        <v>13372.159999999993</v>
      </c>
      <c r="AV192" s="720">
        <v>3291.75</v>
      </c>
      <c r="AW192" s="720">
        <v>0</v>
      </c>
      <c r="AX192" s="720">
        <v>18389.740000000002</v>
      </c>
      <c r="AY192" s="720">
        <v>265339.14</v>
      </c>
      <c r="AZ192" s="720">
        <v>7164.99</v>
      </c>
      <c r="BA192" s="720">
        <v>99413.260000000766</v>
      </c>
      <c r="BB192" s="720">
        <v>1264.3499999999999</v>
      </c>
      <c r="BC192" s="720">
        <v>0</v>
      </c>
      <c r="BD192" s="720">
        <v>0</v>
      </c>
      <c r="BE192" s="720">
        <v>1691192.3800000011</v>
      </c>
      <c r="BF192" s="720">
        <v>-431316.2</v>
      </c>
      <c r="BG192" s="720">
        <v>218176.40999999898</v>
      </c>
      <c r="BH192" s="720">
        <v>-213139.79000000103</v>
      </c>
      <c r="BI192" s="720">
        <v>5208.25</v>
      </c>
      <c r="BJ192" s="720">
        <v>0</v>
      </c>
      <c r="BK192" s="720">
        <v>0</v>
      </c>
      <c r="BL192" s="720">
        <v>5208.25</v>
      </c>
      <c r="BM192" s="720">
        <v>0</v>
      </c>
      <c r="BN192" s="720">
        <v>0</v>
      </c>
      <c r="BO192" s="720">
        <v>0</v>
      </c>
      <c r="BP192" s="720">
        <v>0</v>
      </c>
      <c r="BQ192" s="720">
        <v>0</v>
      </c>
      <c r="BR192" s="720">
        <v>46517.25</v>
      </c>
      <c r="BS192" s="720">
        <v>5208.25</v>
      </c>
      <c r="BT192" s="720">
        <v>51725.5</v>
      </c>
      <c r="BU192" s="720">
        <v>0</v>
      </c>
      <c r="BV192" s="720">
        <v>0</v>
      </c>
      <c r="BW192" s="720">
        <v>0</v>
      </c>
      <c r="BX192" s="720">
        <v>0</v>
      </c>
      <c r="BY192" s="720">
        <v>0</v>
      </c>
      <c r="BZ192" s="720">
        <v>0</v>
      </c>
      <c r="CA192" s="720">
        <v>0</v>
      </c>
      <c r="CB192" s="720">
        <v>0</v>
      </c>
      <c r="CC192" s="720">
        <v>0</v>
      </c>
      <c r="CD192" s="720">
        <v>-213139.79</v>
      </c>
      <c r="CE192" s="720">
        <v>0</v>
      </c>
      <c r="CF192" s="720">
        <v>51725.5</v>
      </c>
      <c r="CG192" s="720">
        <v>0</v>
      </c>
      <c r="CH192" s="720">
        <v>0</v>
      </c>
      <c r="CI192" s="720">
        <f t="shared" si="2"/>
        <v>-161414.29</v>
      </c>
      <c r="CJ192" s="720">
        <v>0</v>
      </c>
      <c r="CK192" s="720">
        <v>0</v>
      </c>
      <c r="CL192" s="720">
        <v>0</v>
      </c>
      <c r="CM192" s="720">
        <v>0</v>
      </c>
      <c r="CN192" s="720">
        <v>0</v>
      </c>
      <c r="CO192" s="720">
        <v>0</v>
      </c>
      <c r="CP192" s="720">
        <v>0</v>
      </c>
      <c r="CQ192" s="720">
        <v>0</v>
      </c>
      <c r="CR192" s="720">
        <v>0</v>
      </c>
      <c r="CS192" s="720">
        <v>0</v>
      </c>
      <c r="CT192" s="720">
        <v>0</v>
      </c>
      <c r="CU192" s="720">
        <v>0</v>
      </c>
      <c r="CV192" s="720">
        <v>0</v>
      </c>
      <c r="CW192" s="720">
        <v>0</v>
      </c>
      <c r="CX192" s="720"/>
      <c r="CY192" s="720"/>
      <c r="CZ192" s="720"/>
      <c r="DA192" s="720">
        <v>-134063.94000000102</v>
      </c>
      <c r="DB192" s="720">
        <v>-134063.94000000102</v>
      </c>
      <c r="DC192" s="720">
        <v>0</v>
      </c>
      <c r="DD192" s="720">
        <v>0</v>
      </c>
      <c r="DE192" s="720">
        <v>0</v>
      </c>
      <c r="DF192" s="720">
        <v>0</v>
      </c>
      <c r="DG192" s="720">
        <v>-27350.35</v>
      </c>
      <c r="DH192" s="720">
        <v>0</v>
      </c>
      <c r="DI192" s="720">
        <v>0</v>
      </c>
      <c r="DJ192" s="720">
        <v>0</v>
      </c>
      <c r="DK192" s="720">
        <v>-27350.35</v>
      </c>
      <c r="DL192" s="720">
        <v>0</v>
      </c>
      <c r="DM192" s="720">
        <v>0</v>
      </c>
      <c r="DN192" s="720">
        <v>0</v>
      </c>
      <c r="DO192" s="720">
        <v>0</v>
      </c>
      <c r="DP192" s="720">
        <v>0</v>
      </c>
      <c r="DQ192" s="721">
        <v>1.0186340659856796E-9</v>
      </c>
      <c r="DR192" s="722">
        <v>1157266.9600000004</v>
      </c>
      <c r="DS192" s="723">
        <v>533925.42000000062</v>
      </c>
      <c r="DT192" s="722">
        <v>265339.14</v>
      </c>
      <c r="DU192" s="722">
        <v>105734.65</v>
      </c>
      <c r="DV192" s="722">
        <v>424893.08</v>
      </c>
      <c r="DW192" s="722">
        <v>0</v>
      </c>
    </row>
    <row r="193" spans="1:127" s="104" customFormat="1">
      <c r="A193" s="727">
        <v>1014</v>
      </c>
      <c r="B193" s="728" t="s">
        <v>562</v>
      </c>
      <c r="C193" s="727">
        <v>1014</v>
      </c>
      <c r="D193" s="719" t="s">
        <v>6470</v>
      </c>
      <c r="E193" s="719" t="s">
        <v>786</v>
      </c>
      <c r="F193" s="98" t="s">
        <v>6</v>
      </c>
      <c r="G193" s="719" t="s">
        <v>921</v>
      </c>
      <c r="H193" s="729">
        <v>764704.48</v>
      </c>
      <c r="I193" s="729">
        <v>0</v>
      </c>
      <c r="J193" s="729">
        <v>45292.67</v>
      </c>
      <c r="K193" s="729">
        <v>0</v>
      </c>
      <c r="L193" s="729">
        <v>0</v>
      </c>
      <c r="M193" s="729">
        <v>22087.48</v>
      </c>
      <c r="N193" s="729">
        <v>0</v>
      </c>
      <c r="O193" s="729">
        <v>0</v>
      </c>
      <c r="P193" s="729">
        <v>36872.479999999996</v>
      </c>
      <c r="Q193" s="729">
        <v>0</v>
      </c>
      <c r="R193" s="729">
        <v>0</v>
      </c>
      <c r="S193" s="729">
        <v>0</v>
      </c>
      <c r="T193" s="729">
        <v>0</v>
      </c>
      <c r="U193" s="729">
        <v>12000</v>
      </c>
      <c r="V193" s="729">
        <v>0</v>
      </c>
      <c r="W193" s="729">
        <v>0</v>
      </c>
      <c r="X193" s="729">
        <v>0</v>
      </c>
      <c r="Y193" s="729">
        <v>880957.11</v>
      </c>
      <c r="Z193" s="729">
        <v>200807.43</v>
      </c>
      <c r="AA193" s="729">
        <v>0</v>
      </c>
      <c r="AB193" s="729">
        <v>151532.87000000002</v>
      </c>
      <c r="AC193" s="729">
        <v>27473.80999999991</v>
      </c>
      <c r="AD193" s="729">
        <v>123953.83</v>
      </c>
      <c r="AE193" s="729">
        <v>0</v>
      </c>
      <c r="AF193" s="729">
        <v>13325.549999999785</v>
      </c>
      <c r="AG193" s="729">
        <v>2045.7300000000059</v>
      </c>
      <c r="AH193" s="729">
        <v>7470.4</v>
      </c>
      <c r="AI193" s="729">
        <v>0</v>
      </c>
      <c r="AJ193" s="729">
        <v>0</v>
      </c>
      <c r="AK193" s="729">
        <v>37967.949999999997</v>
      </c>
      <c r="AL193" s="729">
        <v>4100.6099999999997</v>
      </c>
      <c r="AM193" s="729">
        <v>1481.8099999999997</v>
      </c>
      <c r="AN193" s="729">
        <v>1370.5</v>
      </c>
      <c r="AO193" s="729">
        <v>8715.82</v>
      </c>
      <c r="AP193" s="729">
        <v>0</v>
      </c>
      <c r="AQ193" s="729">
        <v>4523.67</v>
      </c>
      <c r="AR193" s="729">
        <v>14276.279999999992</v>
      </c>
      <c r="AS193" s="729">
        <v>654</v>
      </c>
      <c r="AT193" s="729">
        <v>0</v>
      </c>
      <c r="AU193" s="729">
        <v>52303.990000000005</v>
      </c>
      <c r="AV193" s="729">
        <v>3291.75</v>
      </c>
      <c r="AW193" s="729">
        <v>0</v>
      </c>
      <c r="AX193" s="729">
        <v>4533.130000000001</v>
      </c>
      <c r="AY193" s="729">
        <v>92015.560000000085</v>
      </c>
      <c r="AZ193" s="729">
        <v>0</v>
      </c>
      <c r="BA193" s="729">
        <v>66761.790000000008</v>
      </c>
      <c r="BB193" s="729">
        <v>0</v>
      </c>
      <c r="BC193" s="729">
        <v>0</v>
      </c>
      <c r="BD193" s="729">
        <v>0</v>
      </c>
      <c r="BE193" s="729">
        <v>818606.47999999986</v>
      </c>
      <c r="BF193" s="729">
        <v>206981.41000000003</v>
      </c>
      <c r="BG193" s="729">
        <v>62350.630000000121</v>
      </c>
      <c r="BH193" s="729">
        <v>269332.04000000015</v>
      </c>
      <c r="BI193" s="729">
        <v>4978.75</v>
      </c>
      <c r="BJ193" s="729">
        <v>0</v>
      </c>
      <c r="BK193" s="729">
        <v>0</v>
      </c>
      <c r="BL193" s="729">
        <v>4978.75</v>
      </c>
      <c r="BM193" s="729">
        <v>0</v>
      </c>
      <c r="BN193" s="729">
        <v>0</v>
      </c>
      <c r="BO193" s="729">
        <v>0</v>
      </c>
      <c r="BP193" s="729">
        <v>0</v>
      </c>
      <c r="BQ193" s="729">
        <v>0</v>
      </c>
      <c r="BR193" s="729">
        <v>24876.93</v>
      </c>
      <c r="BS193" s="729">
        <v>4978.75</v>
      </c>
      <c r="BT193" s="729">
        <v>29855.68</v>
      </c>
      <c r="BU193" s="729">
        <v>0</v>
      </c>
      <c r="BV193" s="729">
        <v>0</v>
      </c>
      <c r="BW193" s="729">
        <v>0</v>
      </c>
      <c r="BX193" s="729">
        <v>0</v>
      </c>
      <c r="BY193" s="729">
        <v>0</v>
      </c>
      <c r="BZ193" s="729">
        <v>0</v>
      </c>
      <c r="CA193" s="729">
        <v>0</v>
      </c>
      <c r="CB193" s="729">
        <v>0</v>
      </c>
      <c r="CC193" s="729">
        <v>0</v>
      </c>
      <c r="CD193" s="729">
        <v>269332.04000000015</v>
      </c>
      <c r="CE193" s="729"/>
      <c r="CF193" s="729">
        <v>29855.68</v>
      </c>
      <c r="CG193" s="729"/>
      <c r="CH193" s="729">
        <v>0</v>
      </c>
      <c r="CI193" s="720">
        <v>299187.72000000015</v>
      </c>
      <c r="CJ193" s="729">
        <v>351927.86</v>
      </c>
      <c r="CK193" s="729">
        <v>0</v>
      </c>
      <c r="CL193" s="729">
        <v>0</v>
      </c>
      <c r="CM193" s="729">
        <v>351927.86</v>
      </c>
      <c r="CN193" s="729">
        <v>0</v>
      </c>
      <c r="CO193" s="729">
        <v>0</v>
      </c>
      <c r="CP193" s="729">
        <v>0</v>
      </c>
      <c r="CQ193" s="729">
        <v>0</v>
      </c>
      <c r="CR193" s="729">
        <v>-58860.821199466096</v>
      </c>
      <c r="CS193" s="729">
        <v>293067.03880053386</v>
      </c>
      <c r="CT193" s="729">
        <v>0</v>
      </c>
      <c r="CU193" s="729">
        <v>0</v>
      </c>
      <c r="CV193" s="729">
        <v>0</v>
      </c>
      <c r="CW193" s="729">
        <v>0</v>
      </c>
      <c r="CX193" s="729"/>
      <c r="CY193" s="729"/>
      <c r="CZ193" s="729"/>
      <c r="DA193" s="729"/>
      <c r="DB193" s="729">
        <v>0</v>
      </c>
      <c r="DC193" s="729">
        <v>0</v>
      </c>
      <c r="DD193" s="729">
        <v>6246.3</v>
      </c>
      <c r="DE193" s="729">
        <v>0</v>
      </c>
      <c r="DF193" s="729">
        <v>0</v>
      </c>
      <c r="DG193" s="729">
        <v>0</v>
      </c>
      <c r="DH193" s="720">
        <v>-126</v>
      </c>
      <c r="DI193" s="729">
        <v>0</v>
      </c>
      <c r="DJ193" s="729">
        <v>0</v>
      </c>
      <c r="DK193" s="720">
        <v>6120.3</v>
      </c>
      <c r="DL193" s="729">
        <v>0</v>
      </c>
      <c r="DM193" s="729">
        <v>0</v>
      </c>
      <c r="DN193" s="729">
        <v>0</v>
      </c>
      <c r="DO193" s="729">
        <v>0</v>
      </c>
      <c r="DP193" s="729">
        <v>0</v>
      </c>
      <c r="DQ193" s="729">
        <v>1.1994661181233823E-3</v>
      </c>
      <c r="DR193" s="722">
        <v>680125.59999999963</v>
      </c>
      <c r="DS193" s="723">
        <v>299467.26000000013</v>
      </c>
      <c r="DT193" s="722">
        <v>92015.560000000085</v>
      </c>
      <c r="DU193" s="722">
        <v>36872.479999999996</v>
      </c>
      <c r="DV193" s="722">
        <v>12000</v>
      </c>
      <c r="DW193" s="722">
        <v>0</v>
      </c>
    </row>
    <row r="194" spans="1:127" s="104" customFormat="1">
      <c r="A194" s="141">
        <v>2019</v>
      </c>
      <c r="B194" s="141" t="s">
        <v>563</v>
      </c>
      <c r="C194" s="141">
        <v>2019</v>
      </c>
      <c r="D194" s="719" t="s">
        <v>6470</v>
      </c>
      <c r="E194" s="719" t="s">
        <v>341</v>
      </c>
      <c r="F194" s="141" t="s">
        <v>6</v>
      </c>
      <c r="G194" s="719" t="s">
        <v>923</v>
      </c>
      <c r="H194" s="722">
        <v>2344849.91</v>
      </c>
      <c r="I194" s="722">
        <v>0</v>
      </c>
      <c r="J194" s="722">
        <v>172470.33</v>
      </c>
      <c r="K194" s="722">
        <v>0</v>
      </c>
      <c r="L194" s="722">
        <v>296620</v>
      </c>
      <c r="M194" s="722">
        <v>-20030.55</v>
      </c>
      <c r="N194" s="722">
        <v>0</v>
      </c>
      <c r="O194" s="722">
        <v>0</v>
      </c>
      <c r="P194" s="722">
        <v>82589.50999999998</v>
      </c>
      <c r="Q194" s="722">
        <v>0</v>
      </c>
      <c r="R194" s="722">
        <v>0</v>
      </c>
      <c r="S194" s="722">
        <v>0</v>
      </c>
      <c r="T194" s="722">
        <v>33748.950000000004</v>
      </c>
      <c r="U194" s="722">
        <v>0</v>
      </c>
      <c r="V194" s="722">
        <v>0</v>
      </c>
      <c r="W194" s="722">
        <v>17745</v>
      </c>
      <c r="X194" s="722">
        <v>65659</v>
      </c>
      <c r="Y194" s="722">
        <v>2993652.1500000004</v>
      </c>
      <c r="Z194" s="722">
        <v>1464756.1800000004</v>
      </c>
      <c r="AA194" s="722">
        <v>0</v>
      </c>
      <c r="AB194" s="722">
        <v>297546.2</v>
      </c>
      <c r="AC194" s="722">
        <v>22841.970000000438</v>
      </c>
      <c r="AD194" s="722">
        <v>308002</v>
      </c>
      <c r="AE194" s="722">
        <v>0</v>
      </c>
      <c r="AF194" s="722">
        <v>76209.56999999992</v>
      </c>
      <c r="AG194" s="722">
        <v>1339.8700000000499</v>
      </c>
      <c r="AH194" s="722">
        <v>1914.4</v>
      </c>
      <c r="AI194" s="722">
        <v>0</v>
      </c>
      <c r="AJ194" s="722">
        <v>0</v>
      </c>
      <c r="AK194" s="722">
        <v>3251.880000000001</v>
      </c>
      <c r="AL194" s="722">
        <v>28690.959999999995</v>
      </c>
      <c r="AM194" s="722">
        <v>4091.8999999999996</v>
      </c>
      <c r="AN194" s="722">
        <v>36534.300000000003</v>
      </c>
      <c r="AO194" s="722">
        <v>91321.12</v>
      </c>
      <c r="AP194" s="722">
        <v>57582.77</v>
      </c>
      <c r="AQ194" s="722">
        <v>8870.23</v>
      </c>
      <c r="AR194" s="722">
        <v>54521.770000000004</v>
      </c>
      <c r="AS194" s="722">
        <v>0</v>
      </c>
      <c r="AT194" s="722">
        <v>0</v>
      </c>
      <c r="AU194" s="722">
        <v>167767.13000000018</v>
      </c>
      <c r="AV194" s="722">
        <v>0</v>
      </c>
      <c r="AW194" s="722">
        <v>0</v>
      </c>
      <c r="AX194" s="722">
        <v>159196.03000000003</v>
      </c>
      <c r="AY194" s="722">
        <v>11095.2</v>
      </c>
      <c r="AZ194" s="722">
        <v>36.059999999999491</v>
      </c>
      <c r="BA194" s="722">
        <v>269792.19</v>
      </c>
      <c r="BB194" s="722">
        <v>0</v>
      </c>
      <c r="BC194" s="722">
        <v>0</v>
      </c>
      <c r="BD194" s="722">
        <v>0</v>
      </c>
      <c r="BE194" s="722">
        <v>3065361.7300000014</v>
      </c>
      <c r="BF194" s="722">
        <v>194887.88999999972</v>
      </c>
      <c r="BG194" s="722">
        <v>-71709.580000001006</v>
      </c>
      <c r="BH194" s="722">
        <v>123178.30999999872</v>
      </c>
      <c r="BI194" s="722">
        <v>29632.48</v>
      </c>
      <c r="BJ194" s="722">
        <v>0</v>
      </c>
      <c r="BK194" s="722">
        <v>0</v>
      </c>
      <c r="BL194" s="722">
        <v>29632.48</v>
      </c>
      <c r="BM194" s="722">
        <v>0</v>
      </c>
      <c r="BN194" s="722">
        <v>0</v>
      </c>
      <c r="BO194" s="722">
        <v>0</v>
      </c>
      <c r="BP194" s="722">
        <v>0</v>
      </c>
      <c r="BQ194" s="722">
        <v>0</v>
      </c>
      <c r="BR194" s="722">
        <v>1255.239999999998</v>
      </c>
      <c r="BS194" s="722">
        <v>29632.48</v>
      </c>
      <c r="BT194" s="722">
        <v>30887.719999999998</v>
      </c>
      <c r="BU194" s="722">
        <v>0</v>
      </c>
      <c r="BV194" s="722">
        <v>0</v>
      </c>
      <c r="BW194" s="722">
        <v>0</v>
      </c>
      <c r="BX194" s="722">
        <v>0</v>
      </c>
      <c r="BY194" s="722">
        <v>0</v>
      </c>
      <c r="BZ194" s="722">
        <v>0</v>
      </c>
      <c r="CA194" s="722">
        <v>0</v>
      </c>
      <c r="CB194" s="722">
        <v>0</v>
      </c>
      <c r="CC194" s="722">
        <v>0</v>
      </c>
      <c r="CD194" s="722">
        <v>123178.31</v>
      </c>
      <c r="CE194" s="722">
        <v>0</v>
      </c>
      <c r="CF194" s="722">
        <v>30887.72</v>
      </c>
      <c r="CG194" s="722">
        <v>0</v>
      </c>
      <c r="CH194" s="722">
        <v>0</v>
      </c>
      <c r="CI194" s="720">
        <f t="shared" si="2"/>
        <v>154066.03</v>
      </c>
      <c r="CJ194" s="722">
        <v>0</v>
      </c>
      <c r="CK194" s="722">
        <v>0</v>
      </c>
      <c r="CL194" s="722">
        <v>0</v>
      </c>
      <c r="CM194" s="722">
        <v>0</v>
      </c>
      <c r="CN194" s="722">
        <v>0</v>
      </c>
      <c r="CO194" s="722">
        <v>0</v>
      </c>
      <c r="CP194" s="722">
        <v>0</v>
      </c>
      <c r="CQ194" s="722">
        <v>0</v>
      </c>
      <c r="CR194" s="722">
        <v>0</v>
      </c>
      <c r="CS194" s="722">
        <v>0</v>
      </c>
      <c r="CT194" s="722">
        <v>0</v>
      </c>
      <c r="CU194" s="722">
        <v>0</v>
      </c>
      <c r="CV194" s="722">
        <v>0</v>
      </c>
      <c r="CW194" s="722">
        <v>0</v>
      </c>
      <c r="CX194" s="722"/>
      <c r="CY194" s="722"/>
      <c r="CZ194" s="722"/>
      <c r="DA194" s="722">
        <v>149045.59999999873</v>
      </c>
      <c r="DB194" s="722">
        <v>149045.59999999873</v>
      </c>
      <c r="DC194" s="722">
        <v>0</v>
      </c>
      <c r="DD194" s="722">
        <v>5020.43</v>
      </c>
      <c r="DE194" s="722">
        <v>0</v>
      </c>
      <c r="DF194" s="722">
        <v>0</v>
      </c>
      <c r="DG194" s="722">
        <v>0</v>
      </c>
      <c r="DH194" s="720">
        <v>0</v>
      </c>
      <c r="DI194" s="722">
        <v>0</v>
      </c>
      <c r="DJ194" s="722">
        <v>0</v>
      </c>
      <c r="DK194" s="720">
        <v>5020.43</v>
      </c>
      <c r="DL194" s="722">
        <v>0</v>
      </c>
      <c r="DM194" s="722">
        <v>0</v>
      </c>
      <c r="DN194" s="722">
        <v>0</v>
      </c>
      <c r="DO194" s="722">
        <v>0</v>
      </c>
      <c r="DP194" s="722">
        <v>0</v>
      </c>
      <c r="DQ194" s="730">
        <v>1.280568540096283E-9</v>
      </c>
      <c r="DR194" s="722">
        <v>2170695.790000001</v>
      </c>
      <c r="DS194" s="723">
        <v>894665.94000000041</v>
      </c>
      <c r="DT194" s="722">
        <v>11095.2</v>
      </c>
      <c r="DU194" s="722">
        <v>116338.45999999999</v>
      </c>
      <c r="DV194" s="722">
        <v>0</v>
      </c>
      <c r="DW194" s="722">
        <v>0</v>
      </c>
    </row>
    <row r="195" spans="1:127" s="104" customFormat="1">
      <c r="A195" s="717">
        <v>2011</v>
      </c>
      <c r="B195" s="718" t="s">
        <v>419</v>
      </c>
      <c r="C195" s="717">
        <v>2011</v>
      </c>
      <c r="D195" s="719" t="s">
        <v>6470</v>
      </c>
      <c r="E195" s="719" t="s">
        <v>341</v>
      </c>
      <c r="F195" s="719" t="s">
        <v>6</v>
      </c>
      <c r="G195" s="719" t="s">
        <v>921</v>
      </c>
      <c r="H195" s="720">
        <v>3470607.35</v>
      </c>
      <c r="I195" s="720">
        <v>0</v>
      </c>
      <c r="J195" s="720">
        <v>140181.97</v>
      </c>
      <c r="K195" s="720">
        <v>0</v>
      </c>
      <c r="L195" s="720">
        <v>299610</v>
      </c>
      <c r="M195" s="720">
        <v>1913.86</v>
      </c>
      <c r="N195" s="720">
        <v>0</v>
      </c>
      <c r="O195" s="720">
        <v>17594.93</v>
      </c>
      <c r="P195" s="720">
        <v>68.94</v>
      </c>
      <c r="Q195" s="720">
        <v>46119.68</v>
      </c>
      <c r="R195" s="720">
        <v>0</v>
      </c>
      <c r="S195" s="720">
        <v>0</v>
      </c>
      <c r="T195" s="720">
        <v>35153.599999999999</v>
      </c>
      <c r="U195" s="720">
        <v>58071.24</v>
      </c>
      <c r="V195" s="720">
        <v>0</v>
      </c>
      <c r="W195" s="720">
        <v>11975</v>
      </c>
      <c r="X195" s="720">
        <v>96286</v>
      </c>
      <c r="Y195" s="720">
        <v>4177582.5700000008</v>
      </c>
      <c r="Z195" s="720">
        <v>2123594.4700000002</v>
      </c>
      <c r="AA195" s="720">
        <v>-338</v>
      </c>
      <c r="AB195" s="720">
        <v>269595.34000000003</v>
      </c>
      <c r="AC195" s="720">
        <v>0</v>
      </c>
      <c r="AD195" s="720">
        <v>222587.94</v>
      </c>
      <c r="AE195" s="720">
        <v>136639.09</v>
      </c>
      <c r="AF195" s="720">
        <v>75429.48</v>
      </c>
      <c r="AG195" s="720">
        <v>28809.51</v>
      </c>
      <c r="AH195" s="720">
        <v>1160</v>
      </c>
      <c r="AI195" s="720">
        <v>0</v>
      </c>
      <c r="AJ195" s="720">
        <v>0</v>
      </c>
      <c r="AK195" s="720">
        <v>3644.8</v>
      </c>
      <c r="AL195" s="720">
        <v>0</v>
      </c>
      <c r="AM195" s="720">
        <v>0</v>
      </c>
      <c r="AN195" s="720">
        <v>19828.63</v>
      </c>
      <c r="AO195" s="720">
        <v>41410.15</v>
      </c>
      <c r="AP195" s="720">
        <v>87256.25</v>
      </c>
      <c r="AQ195" s="720">
        <v>8678.2000000000007</v>
      </c>
      <c r="AR195" s="720">
        <v>155091.46000000002</v>
      </c>
      <c r="AS195" s="720">
        <v>58326.14</v>
      </c>
      <c r="AT195" s="720">
        <v>0</v>
      </c>
      <c r="AU195" s="720">
        <v>5403.84</v>
      </c>
      <c r="AV195" s="720">
        <v>18745.650000000001</v>
      </c>
      <c r="AW195" s="720">
        <v>5998</v>
      </c>
      <c r="AX195" s="720">
        <v>74815.63</v>
      </c>
      <c r="AY195" s="720">
        <v>352483.99</v>
      </c>
      <c r="AZ195" s="720">
        <v>58063.819999999992</v>
      </c>
      <c r="BA195" s="720">
        <v>109859.39</v>
      </c>
      <c r="BB195" s="720">
        <v>234603</v>
      </c>
      <c r="BC195" s="720">
        <v>0</v>
      </c>
      <c r="BD195" s="720">
        <v>0</v>
      </c>
      <c r="BE195" s="720">
        <v>4091686.7799999993</v>
      </c>
      <c r="BF195" s="720">
        <v>382019.71999999986</v>
      </c>
      <c r="BG195" s="720">
        <v>85895.790000001434</v>
      </c>
      <c r="BH195" s="720">
        <v>467915.51000000129</v>
      </c>
      <c r="BI195" s="720">
        <v>11080.75</v>
      </c>
      <c r="BJ195" s="720">
        <v>0</v>
      </c>
      <c r="BK195" s="720">
        <v>0</v>
      </c>
      <c r="BL195" s="720">
        <v>11080.75</v>
      </c>
      <c r="BM195" s="720">
        <v>0</v>
      </c>
      <c r="BN195" s="720">
        <v>0</v>
      </c>
      <c r="BO195" s="720">
        <v>0</v>
      </c>
      <c r="BP195" s="720">
        <v>0</v>
      </c>
      <c r="BQ195" s="720">
        <v>0</v>
      </c>
      <c r="BR195" s="720">
        <v>36951.25</v>
      </c>
      <c r="BS195" s="720">
        <v>11080.75</v>
      </c>
      <c r="BT195" s="720">
        <v>48032</v>
      </c>
      <c r="BU195" s="720">
        <v>0</v>
      </c>
      <c r="BV195" s="720">
        <v>0</v>
      </c>
      <c r="BW195" s="720">
        <v>0</v>
      </c>
      <c r="BX195" s="720">
        <v>0</v>
      </c>
      <c r="BY195" s="720">
        <v>0</v>
      </c>
      <c r="BZ195" s="720">
        <v>0</v>
      </c>
      <c r="CA195" s="720">
        <v>0</v>
      </c>
      <c r="CB195" s="720">
        <v>0</v>
      </c>
      <c r="CC195" s="720">
        <v>0</v>
      </c>
      <c r="CD195" s="720">
        <v>467915.51000000129</v>
      </c>
      <c r="CE195" s="720">
        <v>0</v>
      </c>
      <c r="CF195" s="720">
        <v>48032</v>
      </c>
      <c r="CG195" s="720">
        <v>0</v>
      </c>
      <c r="CH195" s="720">
        <v>0</v>
      </c>
      <c r="CI195" s="720">
        <f t="shared" si="2"/>
        <v>515947.51000000129</v>
      </c>
      <c r="CJ195" s="720">
        <v>567708.17000000004</v>
      </c>
      <c r="CK195" s="720">
        <v>21531.47</v>
      </c>
      <c r="CL195" s="720">
        <v>0</v>
      </c>
      <c r="CM195" s="720">
        <v>546176.70000000007</v>
      </c>
      <c r="CN195" s="720">
        <v>0</v>
      </c>
      <c r="CO195" s="720">
        <v>0</v>
      </c>
      <c r="CP195" s="720">
        <v>14633.39</v>
      </c>
      <c r="CQ195" s="720">
        <v>0</v>
      </c>
      <c r="CR195" s="720">
        <v>8436.02</v>
      </c>
      <c r="CS195" s="720">
        <v>569246.1100000001</v>
      </c>
      <c r="CT195" s="720">
        <v>0</v>
      </c>
      <c r="CU195" s="720">
        <v>0</v>
      </c>
      <c r="CV195" s="720">
        <v>0</v>
      </c>
      <c r="CW195" s="720">
        <v>0</v>
      </c>
      <c r="CX195" s="720"/>
      <c r="CY195" s="720"/>
      <c r="CZ195" s="720"/>
      <c r="DA195" s="720">
        <v>0</v>
      </c>
      <c r="DB195" s="720">
        <v>0</v>
      </c>
      <c r="DC195" s="720">
        <v>0</v>
      </c>
      <c r="DD195" s="720">
        <v>0</v>
      </c>
      <c r="DE195" s="720">
        <v>0</v>
      </c>
      <c r="DF195" s="720">
        <v>0</v>
      </c>
      <c r="DG195" s="720">
        <v>-53036.800000000003</v>
      </c>
      <c r="DH195" s="720">
        <v>-261.8</v>
      </c>
      <c r="DI195" s="720">
        <v>0</v>
      </c>
      <c r="DJ195" s="720">
        <v>0</v>
      </c>
      <c r="DK195" s="720">
        <v>-53298.600000000006</v>
      </c>
      <c r="DL195" s="720">
        <v>0</v>
      </c>
      <c r="DM195" s="720">
        <v>0</v>
      </c>
      <c r="DN195" s="720">
        <v>0</v>
      </c>
      <c r="DO195" s="720">
        <v>0</v>
      </c>
      <c r="DP195" s="720">
        <v>0</v>
      </c>
      <c r="DQ195" s="721">
        <v>0</v>
      </c>
      <c r="DR195" s="722">
        <v>2856317.8299999996</v>
      </c>
      <c r="DS195" s="723">
        <v>1235368.9499999997</v>
      </c>
      <c r="DT195" s="722">
        <v>352483.99</v>
      </c>
      <c r="DU195" s="722">
        <v>98937.15</v>
      </c>
      <c r="DV195" s="722">
        <v>58071.24</v>
      </c>
      <c r="DW195" s="722">
        <v>0</v>
      </c>
    </row>
    <row r="196" spans="1:127" s="104" customFormat="1">
      <c r="A196" s="717">
        <v>4193</v>
      </c>
      <c r="B196" s="718" t="s">
        <v>420</v>
      </c>
      <c r="C196" s="717">
        <v>4193</v>
      </c>
      <c r="D196" s="719" t="s">
        <v>6470</v>
      </c>
      <c r="E196" s="719" t="s">
        <v>340</v>
      </c>
      <c r="F196" s="719" t="s">
        <v>6</v>
      </c>
      <c r="G196" s="719" t="s">
        <v>921</v>
      </c>
      <c r="H196" s="720">
        <v>5599296.29</v>
      </c>
      <c r="I196" s="720">
        <v>0</v>
      </c>
      <c r="J196" s="720">
        <v>181171.69</v>
      </c>
      <c r="K196" s="720">
        <v>0</v>
      </c>
      <c r="L196" s="720">
        <v>247660</v>
      </c>
      <c r="M196" s="720">
        <v>856.93</v>
      </c>
      <c r="N196" s="720">
        <v>16007.2</v>
      </c>
      <c r="O196" s="720">
        <v>0</v>
      </c>
      <c r="P196" s="720">
        <v>6464.72</v>
      </c>
      <c r="Q196" s="720">
        <v>0</v>
      </c>
      <c r="R196" s="720">
        <v>0</v>
      </c>
      <c r="S196" s="720">
        <v>0</v>
      </c>
      <c r="T196" s="720">
        <v>20375.979999999996</v>
      </c>
      <c r="U196" s="720">
        <v>161241.72</v>
      </c>
      <c r="V196" s="720">
        <v>0</v>
      </c>
      <c r="W196" s="720">
        <v>25189.5</v>
      </c>
      <c r="X196" s="720">
        <v>0</v>
      </c>
      <c r="Y196" s="720">
        <v>6258264.0300000003</v>
      </c>
      <c r="Z196" s="720">
        <v>2791592</v>
      </c>
      <c r="AA196" s="720">
        <v>0</v>
      </c>
      <c r="AB196" s="720">
        <v>227557.98</v>
      </c>
      <c r="AC196" s="720">
        <v>0</v>
      </c>
      <c r="AD196" s="720">
        <v>910475.61</v>
      </c>
      <c r="AE196" s="720">
        <v>0</v>
      </c>
      <c r="AF196" s="720">
        <v>109937.18</v>
      </c>
      <c r="AG196" s="720">
        <v>47282.85</v>
      </c>
      <c r="AH196" s="720">
        <v>12627.02</v>
      </c>
      <c r="AI196" s="720">
        <v>0</v>
      </c>
      <c r="AJ196" s="720">
        <v>0</v>
      </c>
      <c r="AK196" s="720">
        <v>1516.48</v>
      </c>
      <c r="AL196" s="720">
        <v>1220.25</v>
      </c>
      <c r="AM196" s="720">
        <v>55.06</v>
      </c>
      <c r="AN196" s="720">
        <v>75003.58</v>
      </c>
      <c r="AO196" s="720">
        <v>125949.23</v>
      </c>
      <c r="AP196" s="720">
        <v>118188.96</v>
      </c>
      <c r="AQ196" s="720">
        <v>20265.47</v>
      </c>
      <c r="AR196" s="720">
        <v>88300.169999999984</v>
      </c>
      <c r="AS196" s="720">
        <v>0</v>
      </c>
      <c r="AT196" s="720">
        <v>-7363.8600000000006</v>
      </c>
      <c r="AU196" s="720">
        <v>74906.59</v>
      </c>
      <c r="AV196" s="720">
        <v>19754.829999999998</v>
      </c>
      <c r="AW196" s="720">
        <v>0</v>
      </c>
      <c r="AX196" s="720">
        <v>151848.07</v>
      </c>
      <c r="AY196" s="720">
        <v>113173.13</v>
      </c>
      <c r="AZ196" s="720">
        <v>71588.97</v>
      </c>
      <c r="BA196" s="720">
        <v>392491.26</v>
      </c>
      <c r="BB196" s="720">
        <v>323190</v>
      </c>
      <c r="BC196" s="720">
        <v>0</v>
      </c>
      <c r="BD196" s="720">
        <v>0</v>
      </c>
      <c r="BE196" s="720">
        <v>5669560.8299999991</v>
      </c>
      <c r="BF196" s="720">
        <v>991598.75</v>
      </c>
      <c r="BG196" s="720">
        <v>588703.20000000112</v>
      </c>
      <c r="BH196" s="720">
        <v>1580301.9500000011</v>
      </c>
      <c r="BI196" s="720">
        <v>15264.06</v>
      </c>
      <c r="BJ196" s="720">
        <v>0</v>
      </c>
      <c r="BK196" s="720">
        <v>0</v>
      </c>
      <c r="BL196" s="720">
        <v>15264.06</v>
      </c>
      <c r="BM196" s="720">
        <v>0</v>
      </c>
      <c r="BN196" s="720">
        <v>0</v>
      </c>
      <c r="BO196" s="720">
        <v>0</v>
      </c>
      <c r="BP196" s="720">
        <v>0</v>
      </c>
      <c r="BQ196" s="720">
        <v>0</v>
      </c>
      <c r="BR196" s="720">
        <v>60207.53</v>
      </c>
      <c r="BS196" s="720">
        <v>15264.06</v>
      </c>
      <c r="BT196" s="720">
        <v>75471.59</v>
      </c>
      <c r="BU196" s="720">
        <v>0</v>
      </c>
      <c r="BV196" s="720">
        <v>0</v>
      </c>
      <c r="BW196" s="720">
        <v>0</v>
      </c>
      <c r="BX196" s="720">
        <v>0</v>
      </c>
      <c r="BY196" s="720">
        <v>0</v>
      </c>
      <c r="BZ196" s="720">
        <v>0</v>
      </c>
      <c r="CA196" s="720">
        <v>0</v>
      </c>
      <c r="CB196" s="720">
        <v>0</v>
      </c>
      <c r="CC196" s="720">
        <v>0</v>
      </c>
      <c r="CD196" s="720">
        <v>1580301.9500000011</v>
      </c>
      <c r="CE196" s="720">
        <v>0</v>
      </c>
      <c r="CF196" s="720">
        <v>75471.59</v>
      </c>
      <c r="CG196" s="720">
        <v>0</v>
      </c>
      <c r="CH196" s="720">
        <v>0</v>
      </c>
      <c r="CI196" s="720">
        <f t="shared" si="2"/>
        <v>1655773.5400000012</v>
      </c>
      <c r="CJ196" s="720">
        <v>1590157.87</v>
      </c>
      <c r="CK196" s="720">
        <v>2090.5100000000002</v>
      </c>
      <c r="CL196" s="720">
        <v>3367.43</v>
      </c>
      <c r="CM196" s="720">
        <v>1591434.79</v>
      </c>
      <c r="CN196" s="720">
        <v>0</v>
      </c>
      <c r="CO196" s="720">
        <v>0</v>
      </c>
      <c r="CP196" s="720">
        <v>19516.87</v>
      </c>
      <c r="CQ196" s="720">
        <v>0</v>
      </c>
      <c r="CR196" s="720">
        <v>0</v>
      </c>
      <c r="CS196" s="720">
        <v>1610951.6600000001</v>
      </c>
      <c r="CT196" s="720">
        <v>0</v>
      </c>
      <c r="CU196" s="720">
        <v>0</v>
      </c>
      <c r="CV196" s="720">
        <v>0</v>
      </c>
      <c r="CW196" s="720">
        <v>0</v>
      </c>
      <c r="CX196" s="720"/>
      <c r="CY196" s="720"/>
      <c r="CZ196" s="720"/>
      <c r="DA196" s="720">
        <v>0</v>
      </c>
      <c r="DB196" s="720">
        <v>0</v>
      </c>
      <c r="DC196" s="720">
        <v>0</v>
      </c>
      <c r="DD196" s="720">
        <v>4097.1400000000003</v>
      </c>
      <c r="DE196" s="720">
        <v>130852.08</v>
      </c>
      <c r="DF196" s="720">
        <v>0</v>
      </c>
      <c r="DG196" s="720">
        <v>-24103.1</v>
      </c>
      <c r="DH196" s="720">
        <v>-3140.82</v>
      </c>
      <c r="DI196" s="720">
        <v>0</v>
      </c>
      <c r="DJ196" s="720">
        <v>-62883.42</v>
      </c>
      <c r="DK196" s="720">
        <v>44821.87999999999</v>
      </c>
      <c r="DL196" s="720">
        <v>0</v>
      </c>
      <c r="DM196" s="720">
        <v>0</v>
      </c>
      <c r="DN196" s="720">
        <v>0</v>
      </c>
      <c r="DO196" s="720">
        <v>0</v>
      </c>
      <c r="DP196" s="720">
        <v>0</v>
      </c>
      <c r="DQ196" s="721">
        <v>0</v>
      </c>
      <c r="DR196" s="722">
        <v>4086845.62</v>
      </c>
      <c r="DS196" s="723">
        <v>1582715.209999999</v>
      </c>
      <c r="DT196" s="722">
        <v>113173.13</v>
      </c>
      <c r="DU196" s="722">
        <v>26840.699999999997</v>
      </c>
      <c r="DV196" s="722">
        <v>161241.72</v>
      </c>
      <c r="DW196" s="722">
        <v>0</v>
      </c>
    </row>
    <row r="197" spans="1:127" s="104" customFormat="1">
      <c r="A197" s="717">
        <v>2478</v>
      </c>
      <c r="B197" s="718" t="s">
        <v>424</v>
      </c>
      <c r="C197" s="717">
        <v>2478</v>
      </c>
      <c r="D197" s="719" t="s">
        <v>6470</v>
      </c>
      <c r="E197" s="719" t="s">
        <v>341</v>
      </c>
      <c r="F197" s="719" t="s">
        <v>6</v>
      </c>
      <c r="G197" s="719" t="s">
        <v>921</v>
      </c>
      <c r="H197" s="720">
        <v>2258853.7799999998</v>
      </c>
      <c r="I197" s="720">
        <v>0</v>
      </c>
      <c r="J197" s="720">
        <v>14375.53</v>
      </c>
      <c r="K197" s="720">
        <v>0</v>
      </c>
      <c r="L197" s="720">
        <v>63170</v>
      </c>
      <c r="M197" s="720">
        <v>200</v>
      </c>
      <c r="N197" s="720">
        <v>318954.40999999997</v>
      </c>
      <c r="O197" s="720">
        <v>228269.11</v>
      </c>
      <c r="P197" s="720">
        <v>12533.06</v>
      </c>
      <c r="Q197" s="720">
        <v>0</v>
      </c>
      <c r="R197" s="720">
        <v>0</v>
      </c>
      <c r="S197" s="720">
        <v>0</v>
      </c>
      <c r="T197" s="720">
        <v>63083.77</v>
      </c>
      <c r="U197" s="720">
        <v>0</v>
      </c>
      <c r="V197" s="720">
        <v>0</v>
      </c>
      <c r="W197" s="720">
        <v>1005.83</v>
      </c>
      <c r="X197" s="720">
        <v>99553</v>
      </c>
      <c r="Y197" s="720">
        <v>3059998.4899999998</v>
      </c>
      <c r="Z197" s="720">
        <v>1185052.94</v>
      </c>
      <c r="AA197" s="720">
        <v>19453.25</v>
      </c>
      <c r="AB197" s="720">
        <v>282832.45</v>
      </c>
      <c r="AC197" s="720">
        <v>57927.55</v>
      </c>
      <c r="AD197" s="720">
        <v>182176.08</v>
      </c>
      <c r="AE197" s="720">
        <v>0</v>
      </c>
      <c r="AF197" s="720">
        <v>123462.17</v>
      </c>
      <c r="AG197" s="720">
        <v>1564.33</v>
      </c>
      <c r="AH197" s="720">
        <v>407.65</v>
      </c>
      <c r="AI197" s="720">
        <v>0</v>
      </c>
      <c r="AJ197" s="720">
        <v>0</v>
      </c>
      <c r="AK197" s="720">
        <v>63657.79</v>
      </c>
      <c r="AL197" s="720">
        <v>5514.78</v>
      </c>
      <c r="AM197" s="720">
        <v>55602.76</v>
      </c>
      <c r="AN197" s="720">
        <v>10651.29</v>
      </c>
      <c r="AO197" s="720">
        <v>89623.89</v>
      </c>
      <c r="AP197" s="720">
        <v>47099.58</v>
      </c>
      <c r="AQ197" s="720">
        <v>14129.630000000001</v>
      </c>
      <c r="AR197" s="720">
        <v>52822.939999999995</v>
      </c>
      <c r="AS197" s="720">
        <v>7631.93</v>
      </c>
      <c r="AT197" s="720">
        <v>0</v>
      </c>
      <c r="AU197" s="720">
        <v>43557.71</v>
      </c>
      <c r="AV197" s="720">
        <v>19362</v>
      </c>
      <c r="AW197" s="720">
        <v>0</v>
      </c>
      <c r="AX197" s="720">
        <v>72572.27</v>
      </c>
      <c r="AY197" s="720">
        <v>185677.92</v>
      </c>
      <c r="AZ197" s="720">
        <v>29663.200000000001</v>
      </c>
      <c r="BA197" s="720">
        <v>239729.36</v>
      </c>
      <c r="BB197" s="720">
        <v>0</v>
      </c>
      <c r="BC197" s="720">
        <v>0</v>
      </c>
      <c r="BD197" s="720">
        <v>0</v>
      </c>
      <c r="BE197" s="720">
        <v>2790173.4699999997</v>
      </c>
      <c r="BF197" s="720">
        <v>305774.75000000012</v>
      </c>
      <c r="BG197" s="720">
        <v>269825.02</v>
      </c>
      <c r="BH197" s="720">
        <v>575599.77000000014</v>
      </c>
      <c r="BI197" s="720">
        <v>4273.96</v>
      </c>
      <c r="BJ197" s="720">
        <v>0</v>
      </c>
      <c r="BK197" s="720">
        <v>0</v>
      </c>
      <c r="BL197" s="720">
        <v>4273.96</v>
      </c>
      <c r="BM197" s="720">
        <v>0</v>
      </c>
      <c r="BN197" s="720">
        <v>0</v>
      </c>
      <c r="BO197" s="720">
        <v>4273.96</v>
      </c>
      <c r="BP197" s="720">
        <v>0</v>
      </c>
      <c r="BQ197" s="720">
        <v>4273.96</v>
      </c>
      <c r="BR197" s="720">
        <v>4255.9600000000028</v>
      </c>
      <c r="BS197" s="720">
        <v>0</v>
      </c>
      <c r="BT197" s="720">
        <v>4255.9600000000028</v>
      </c>
      <c r="BU197" s="720">
        <v>0</v>
      </c>
      <c r="BV197" s="720">
        <v>0</v>
      </c>
      <c r="BW197" s="720">
        <v>0</v>
      </c>
      <c r="BX197" s="720">
        <v>0</v>
      </c>
      <c r="BY197" s="720">
        <v>0</v>
      </c>
      <c r="BZ197" s="720">
        <v>0</v>
      </c>
      <c r="CA197" s="720">
        <v>0</v>
      </c>
      <c r="CB197" s="720">
        <v>0</v>
      </c>
      <c r="CC197" s="720">
        <v>0</v>
      </c>
      <c r="CD197" s="720">
        <v>575599.77000000014</v>
      </c>
      <c r="CE197" s="720">
        <v>0</v>
      </c>
      <c r="CF197" s="720">
        <v>4255.9600000000028</v>
      </c>
      <c r="CG197" s="720">
        <v>0</v>
      </c>
      <c r="CH197" s="720">
        <v>0</v>
      </c>
      <c r="CI197" s="720">
        <f t="shared" si="2"/>
        <v>579855.7300000001</v>
      </c>
      <c r="CJ197" s="720">
        <v>100000</v>
      </c>
      <c r="CK197" s="720">
        <v>149893.71</v>
      </c>
      <c r="CL197" s="720">
        <v>216.6</v>
      </c>
      <c r="CM197" s="720">
        <v>-49677.109999999993</v>
      </c>
      <c r="CN197" s="720">
        <v>0</v>
      </c>
      <c r="CO197" s="720">
        <v>0</v>
      </c>
      <c r="CP197" s="720">
        <v>13607.41</v>
      </c>
      <c r="CQ197" s="720">
        <v>0</v>
      </c>
      <c r="CR197" s="720">
        <v>1208</v>
      </c>
      <c r="CS197" s="720">
        <v>-34861.699999999997</v>
      </c>
      <c r="CT197" s="720">
        <v>565368.44999999995</v>
      </c>
      <c r="CU197" s="720">
        <v>0</v>
      </c>
      <c r="CV197" s="720">
        <v>0</v>
      </c>
      <c r="CW197" s="720">
        <v>565368.44999999995</v>
      </c>
      <c r="CX197" s="720"/>
      <c r="CY197" s="720"/>
      <c r="CZ197" s="720"/>
      <c r="DA197" s="720">
        <v>0</v>
      </c>
      <c r="DB197" s="720">
        <v>565368.44999999995</v>
      </c>
      <c r="DC197" s="720">
        <v>5331.66</v>
      </c>
      <c r="DD197" s="720">
        <v>9724.73</v>
      </c>
      <c r="DE197" s="720">
        <v>0</v>
      </c>
      <c r="DF197" s="720">
        <v>0</v>
      </c>
      <c r="DG197" s="720">
        <v>-51126.06</v>
      </c>
      <c r="DH197" s="720">
        <v>-69621.7</v>
      </c>
      <c r="DI197" s="720">
        <v>0</v>
      </c>
      <c r="DJ197" s="720">
        <v>0</v>
      </c>
      <c r="DK197" s="720">
        <v>-105691.37</v>
      </c>
      <c r="DL197" s="720">
        <v>0</v>
      </c>
      <c r="DM197" s="720">
        <v>0</v>
      </c>
      <c r="DN197" s="720">
        <v>0</v>
      </c>
      <c r="DO197" s="720">
        <v>0</v>
      </c>
      <c r="DP197" s="720">
        <v>155040.82999999999</v>
      </c>
      <c r="DQ197" s="721">
        <v>-0.47999999998137355</v>
      </c>
      <c r="DR197" s="722">
        <v>1852468.77</v>
      </c>
      <c r="DS197" s="723">
        <v>937704.69999999972</v>
      </c>
      <c r="DT197" s="722">
        <v>185677.92</v>
      </c>
      <c r="DU197" s="722">
        <v>303885.94</v>
      </c>
      <c r="DV197" s="722">
        <v>0</v>
      </c>
      <c r="DW197" s="722">
        <v>155040.82999999999</v>
      </c>
    </row>
    <row r="198" spans="1:127" s="104" customFormat="1">
      <c r="A198" s="717">
        <v>2293</v>
      </c>
      <c r="B198" s="718" t="s">
        <v>421</v>
      </c>
      <c r="C198" s="717">
        <v>2293</v>
      </c>
      <c r="D198" s="719" t="s">
        <v>6470</v>
      </c>
      <c r="E198" s="719" t="s">
        <v>341</v>
      </c>
      <c r="F198" s="719" t="s">
        <v>6</v>
      </c>
      <c r="G198" s="719" t="s">
        <v>921</v>
      </c>
      <c r="H198" s="720">
        <v>3527738.87</v>
      </c>
      <c r="I198" s="720">
        <v>0</v>
      </c>
      <c r="J198" s="720">
        <v>48477.02</v>
      </c>
      <c r="K198" s="720">
        <v>0</v>
      </c>
      <c r="L198" s="720">
        <v>345180</v>
      </c>
      <c r="M198" s="720">
        <v>5000</v>
      </c>
      <c r="N198" s="720">
        <v>0</v>
      </c>
      <c r="O198" s="720">
        <v>0</v>
      </c>
      <c r="P198" s="720">
        <v>109.24</v>
      </c>
      <c r="Q198" s="720">
        <v>0</v>
      </c>
      <c r="R198" s="720">
        <v>0</v>
      </c>
      <c r="S198" s="720">
        <v>0</v>
      </c>
      <c r="T198" s="720">
        <v>0</v>
      </c>
      <c r="U198" s="720">
        <v>157213.97</v>
      </c>
      <c r="V198" s="720">
        <v>0</v>
      </c>
      <c r="W198" s="720">
        <v>14846.88</v>
      </c>
      <c r="X198" s="720">
        <v>90586</v>
      </c>
      <c r="Y198" s="720">
        <v>4189151.9800000004</v>
      </c>
      <c r="Z198" s="720">
        <v>1746781.16</v>
      </c>
      <c r="AA198" s="720">
        <v>0</v>
      </c>
      <c r="AB198" s="720">
        <v>526800.54</v>
      </c>
      <c r="AC198" s="720">
        <v>173416.59</v>
      </c>
      <c r="AD198" s="720">
        <v>240615.94</v>
      </c>
      <c r="AE198" s="720">
        <v>138424.09</v>
      </c>
      <c r="AF198" s="720">
        <v>143719.84</v>
      </c>
      <c r="AG198" s="720">
        <v>0</v>
      </c>
      <c r="AH198" s="720">
        <v>7051.18</v>
      </c>
      <c r="AI198" s="720">
        <v>0</v>
      </c>
      <c r="AJ198" s="720">
        <v>0</v>
      </c>
      <c r="AK198" s="720">
        <v>30092.38</v>
      </c>
      <c r="AL198" s="720">
        <v>2518.7600000000002</v>
      </c>
      <c r="AM198" s="720">
        <v>940.52</v>
      </c>
      <c r="AN198" s="720">
        <v>7156.8</v>
      </c>
      <c r="AO198" s="720">
        <v>78501.440000000002</v>
      </c>
      <c r="AP198" s="720">
        <v>41074.75</v>
      </c>
      <c r="AQ198" s="720">
        <v>20223.66</v>
      </c>
      <c r="AR198" s="720">
        <v>151337.29999999999</v>
      </c>
      <c r="AS198" s="720">
        <v>8965.82</v>
      </c>
      <c r="AT198" s="720">
        <v>0</v>
      </c>
      <c r="AU198" s="720">
        <v>104825.94</v>
      </c>
      <c r="AV198" s="720">
        <v>12566.4</v>
      </c>
      <c r="AW198" s="720">
        <v>4299.05</v>
      </c>
      <c r="AX198" s="720">
        <v>109174.21</v>
      </c>
      <c r="AY198" s="720">
        <v>309285.17</v>
      </c>
      <c r="AZ198" s="720">
        <v>85982.33</v>
      </c>
      <c r="BA198" s="720">
        <v>215223.89</v>
      </c>
      <c r="BB198" s="720">
        <v>0</v>
      </c>
      <c r="BC198" s="720">
        <v>0</v>
      </c>
      <c r="BD198" s="720">
        <v>0</v>
      </c>
      <c r="BE198" s="720">
        <v>4158977.7599999988</v>
      </c>
      <c r="BF198" s="720">
        <v>1003300.02</v>
      </c>
      <c r="BG198" s="720">
        <v>30174.220000001602</v>
      </c>
      <c r="BH198" s="720">
        <v>1033474.2400000016</v>
      </c>
      <c r="BI198" s="720">
        <v>10914.25</v>
      </c>
      <c r="BJ198" s="720">
        <v>0</v>
      </c>
      <c r="BK198" s="720">
        <v>0</v>
      </c>
      <c r="BL198" s="720">
        <v>10914.25</v>
      </c>
      <c r="BM198" s="720">
        <v>0</v>
      </c>
      <c r="BN198" s="720">
        <v>122504.7</v>
      </c>
      <c r="BO198" s="720">
        <v>0</v>
      </c>
      <c r="BP198" s="720">
        <v>0</v>
      </c>
      <c r="BQ198" s="720">
        <v>122504.7</v>
      </c>
      <c r="BR198" s="720">
        <v>194118.39999999999</v>
      </c>
      <c r="BS198" s="720">
        <v>-111590.45</v>
      </c>
      <c r="BT198" s="720">
        <v>82527.95</v>
      </c>
      <c r="BU198" s="720">
        <v>0</v>
      </c>
      <c r="BV198" s="720">
        <v>0</v>
      </c>
      <c r="BW198" s="720">
        <v>0</v>
      </c>
      <c r="BX198" s="720">
        <v>0</v>
      </c>
      <c r="BY198" s="720">
        <v>0</v>
      </c>
      <c r="BZ198" s="720">
        <v>0</v>
      </c>
      <c r="CA198" s="720">
        <v>0</v>
      </c>
      <c r="CB198" s="720">
        <v>0</v>
      </c>
      <c r="CC198" s="720">
        <v>0</v>
      </c>
      <c r="CD198" s="720">
        <v>1033474.2400000016</v>
      </c>
      <c r="CE198" s="720">
        <v>0</v>
      </c>
      <c r="CF198" s="720">
        <v>82527.95</v>
      </c>
      <c r="CG198" s="720">
        <v>0</v>
      </c>
      <c r="CH198" s="720">
        <v>0</v>
      </c>
      <c r="CI198" s="720">
        <f t="shared" si="2"/>
        <v>1116002.1900000016</v>
      </c>
      <c r="CJ198" s="720">
        <v>1062587.43</v>
      </c>
      <c r="CK198" s="720">
        <v>51849.98</v>
      </c>
      <c r="CL198" s="720">
        <v>1751.61</v>
      </c>
      <c r="CM198" s="720">
        <v>1012489.0599999999</v>
      </c>
      <c r="CN198" s="720">
        <v>0</v>
      </c>
      <c r="CO198" s="720">
        <v>0</v>
      </c>
      <c r="CP198" s="720">
        <v>10350</v>
      </c>
      <c r="CQ198" s="720">
        <v>102871.83</v>
      </c>
      <c r="CR198" s="720">
        <v>0</v>
      </c>
      <c r="CS198" s="720">
        <v>1125710.8899999999</v>
      </c>
      <c r="CT198" s="720">
        <v>0</v>
      </c>
      <c r="CU198" s="720">
        <v>0</v>
      </c>
      <c r="CV198" s="720">
        <v>0</v>
      </c>
      <c r="CW198" s="720">
        <v>0</v>
      </c>
      <c r="CX198" s="720"/>
      <c r="CY198" s="720"/>
      <c r="CZ198" s="720"/>
      <c r="DA198" s="720">
        <v>0</v>
      </c>
      <c r="DB198" s="720">
        <v>0</v>
      </c>
      <c r="DC198" s="720">
        <v>0</v>
      </c>
      <c r="DD198" s="720">
        <v>0</v>
      </c>
      <c r="DE198" s="720">
        <v>0</v>
      </c>
      <c r="DF198" s="720">
        <v>0</v>
      </c>
      <c r="DG198" s="720">
        <v>0</v>
      </c>
      <c r="DH198" s="720">
        <v>-11171.11</v>
      </c>
      <c r="DI198" s="720">
        <v>0</v>
      </c>
      <c r="DJ198" s="720">
        <v>0</v>
      </c>
      <c r="DK198" s="720">
        <v>-11171.11</v>
      </c>
      <c r="DL198" s="720">
        <v>0</v>
      </c>
      <c r="DM198" s="720">
        <v>0</v>
      </c>
      <c r="DN198" s="720">
        <v>0</v>
      </c>
      <c r="DO198" s="720">
        <v>1462.31</v>
      </c>
      <c r="DP198" s="720">
        <v>0</v>
      </c>
      <c r="DQ198" s="721">
        <v>0.10000000009313226</v>
      </c>
      <c r="DR198" s="722">
        <v>2969758.1599999997</v>
      </c>
      <c r="DS198" s="723">
        <v>1189219.5999999992</v>
      </c>
      <c r="DT198" s="722">
        <v>309285.17</v>
      </c>
      <c r="DU198" s="722">
        <v>109.24</v>
      </c>
      <c r="DV198" s="722">
        <v>157213.97</v>
      </c>
      <c r="DW198" s="722">
        <v>1462.31</v>
      </c>
    </row>
    <row r="199" spans="1:127" s="104" customFormat="1">
      <c r="A199" s="717">
        <v>2445</v>
      </c>
      <c r="B199" s="718" t="s">
        <v>474</v>
      </c>
      <c r="C199" s="717">
        <v>2445</v>
      </c>
      <c r="D199" s="719" t="s">
        <v>6470</v>
      </c>
      <c r="E199" s="719" t="s">
        <v>341</v>
      </c>
      <c r="F199" s="719" t="s">
        <v>6</v>
      </c>
      <c r="G199" s="719" t="s">
        <v>924</v>
      </c>
      <c r="H199" s="720">
        <v>1352656.56</v>
      </c>
      <c r="I199" s="720">
        <v>0</v>
      </c>
      <c r="J199" s="720">
        <v>83626.37</v>
      </c>
      <c r="K199" s="720">
        <v>0</v>
      </c>
      <c r="L199" s="720">
        <v>213120</v>
      </c>
      <c r="M199" s="720">
        <v>0</v>
      </c>
      <c r="N199" s="720">
        <v>0</v>
      </c>
      <c r="O199" s="720">
        <v>0</v>
      </c>
      <c r="P199" s="720">
        <v>38366.23000000001</v>
      </c>
      <c r="Q199" s="720">
        <v>17559.78</v>
      </c>
      <c r="R199" s="720">
        <v>0</v>
      </c>
      <c r="S199" s="720">
        <v>0</v>
      </c>
      <c r="T199" s="720">
        <v>8559.2799999999988</v>
      </c>
      <c r="U199" s="720">
        <v>0</v>
      </c>
      <c r="V199" s="720">
        <v>0</v>
      </c>
      <c r="W199" s="720">
        <v>11850</v>
      </c>
      <c r="X199" s="720">
        <v>32187</v>
      </c>
      <c r="Y199" s="720">
        <v>1757925.2200000002</v>
      </c>
      <c r="Z199" s="720">
        <v>633135.87000000046</v>
      </c>
      <c r="AA199" s="720">
        <v>-162.34</v>
      </c>
      <c r="AB199" s="720">
        <v>379155.44</v>
      </c>
      <c r="AC199" s="720">
        <v>64982.96000000037</v>
      </c>
      <c r="AD199" s="720">
        <v>108501.18999999999</v>
      </c>
      <c r="AE199" s="720">
        <v>0</v>
      </c>
      <c r="AF199" s="720">
        <v>81236.049999999988</v>
      </c>
      <c r="AG199" s="720">
        <v>372.99999999999818</v>
      </c>
      <c r="AH199" s="720">
        <v>2785</v>
      </c>
      <c r="AI199" s="720">
        <v>0</v>
      </c>
      <c r="AJ199" s="720">
        <v>130</v>
      </c>
      <c r="AK199" s="720">
        <v>5734.9999999999982</v>
      </c>
      <c r="AL199" s="720">
        <v>5675</v>
      </c>
      <c r="AM199" s="720">
        <v>4922</v>
      </c>
      <c r="AN199" s="720">
        <v>11133</v>
      </c>
      <c r="AO199" s="720">
        <v>59961.999999999993</v>
      </c>
      <c r="AP199" s="720">
        <v>24535.64</v>
      </c>
      <c r="AQ199" s="720">
        <v>12659</v>
      </c>
      <c r="AR199" s="720">
        <v>69344.600000000006</v>
      </c>
      <c r="AS199" s="720">
        <v>38619</v>
      </c>
      <c r="AT199" s="720">
        <v>0</v>
      </c>
      <c r="AU199" s="720">
        <v>10920.000000000007</v>
      </c>
      <c r="AV199" s="720">
        <v>5139.75</v>
      </c>
      <c r="AW199" s="720">
        <v>3525</v>
      </c>
      <c r="AX199" s="720">
        <v>98317.63</v>
      </c>
      <c r="AY199" s="720">
        <v>60693.389999999978</v>
      </c>
      <c r="AZ199" s="720">
        <v>31868.93</v>
      </c>
      <c r="BA199" s="720">
        <v>18753</v>
      </c>
      <c r="BB199" s="720">
        <v>0</v>
      </c>
      <c r="BC199" s="720">
        <v>0</v>
      </c>
      <c r="BD199" s="720">
        <v>0</v>
      </c>
      <c r="BE199" s="720">
        <v>1731940.1100000008</v>
      </c>
      <c r="BF199" s="720">
        <v>-2464.4900000002513</v>
      </c>
      <c r="BG199" s="720">
        <v>25985.109999999404</v>
      </c>
      <c r="BH199" s="720">
        <v>23520.619999999151</v>
      </c>
      <c r="BI199" s="720">
        <v>6193.75</v>
      </c>
      <c r="BJ199" s="720">
        <v>0</v>
      </c>
      <c r="BK199" s="720">
        <v>0</v>
      </c>
      <c r="BL199" s="720">
        <v>6193.75</v>
      </c>
      <c r="BM199" s="720">
        <v>0</v>
      </c>
      <c r="BN199" s="720">
        <v>6790</v>
      </c>
      <c r="BO199" s="720">
        <v>0</v>
      </c>
      <c r="BP199" s="720">
        <v>0</v>
      </c>
      <c r="BQ199" s="720">
        <v>6790</v>
      </c>
      <c r="BR199" s="720">
        <v>14114.849999999999</v>
      </c>
      <c r="BS199" s="720">
        <v>-596.25</v>
      </c>
      <c r="BT199" s="720">
        <v>13518.599999999999</v>
      </c>
      <c r="BU199" s="720">
        <v>0</v>
      </c>
      <c r="BV199" s="720">
        <v>0</v>
      </c>
      <c r="BW199" s="720">
        <v>0</v>
      </c>
      <c r="BX199" s="720">
        <v>0</v>
      </c>
      <c r="BY199" s="720">
        <v>0</v>
      </c>
      <c r="BZ199" s="720">
        <v>0</v>
      </c>
      <c r="CA199" s="720">
        <v>0</v>
      </c>
      <c r="CB199" s="720">
        <v>0</v>
      </c>
      <c r="CC199" s="720">
        <v>0</v>
      </c>
      <c r="CD199" s="720">
        <v>23520.619999999151</v>
      </c>
      <c r="CE199" s="720">
        <v>0</v>
      </c>
      <c r="CF199" s="720">
        <v>13518.599999999999</v>
      </c>
      <c r="CG199" s="720">
        <v>0</v>
      </c>
      <c r="CH199" s="720">
        <v>0</v>
      </c>
      <c r="CI199" s="720">
        <f t="shared" si="2"/>
        <v>37039.21999999915</v>
      </c>
      <c r="CJ199" s="720">
        <v>0</v>
      </c>
      <c r="CK199" s="720">
        <v>0</v>
      </c>
      <c r="CL199" s="720">
        <v>0</v>
      </c>
      <c r="CM199" s="720">
        <v>0</v>
      </c>
      <c r="CN199" s="720">
        <v>0</v>
      </c>
      <c r="CO199" s="720">
        <v>0</v>
      </c>
      <c r="CP199" s="720">
        <v>0</v>
      </c>
      <c r="CQ199" s="720">
        <v>0</v>
      </c>
      <c r="CR199" s="720">
        <v>0</v>
      </c>
      <c r="CS199" s="720">
        <v>0</v>
      </c>
      <c r="CT199" s="720">
        <v>0</v>
      </c>
      <c r="CU199" s="720">
        <v>0</v>
      </c>
      <c r="CV199" s="720">
        <v>0</v>
      </c>
      <c r="CW199" s="720">
        <v>0</v>
      </c>
      <c r="CX199" s="720"/>
      <c r="CY199" s="720"/>
      <c r="CZ199" s="720"/>
      <c r="DA199" s="720">
        <v>66755.939999999275</v>
      </c>
      <c r="DB199" s="720">
        <v>66755.939999999275</v>
      </c>
      <c r="DC199" s="720">
        <v>0</v>
      </c>
      <c r="DD199" s="720">
        <v>129.91</v>
      </c>
      <c r="DE199" s="720">
        <v>0</v>
      </c>
      <c r="DF199" s="720">
        <v>0</v>
      </c>
      <c r="DG199" s="720">
        <v>0</v>
      </c>
      <c r="DH199" s="720">
        <v>-29846.63</v>
      </c>
      <c r="DI199" s="720">
        <v>0</v>
      </c>
      <c r="DJ199" s="720">
        <v>0</v>
      </c>
      <c r="DK199" s="720">
        <v>-29716.720000000001</v>
      </c>
      <c r="DL199" s="720">
        <v>0</v>
      </c>
      <c r="DM199" s="720">
        <v>0</v>
      </c>
      <c r="DN199" s="720">
        <v>0</v>
      </c>
      <c r="DO199" s="720">
        <v>0</v>
      </c>
      <c r="DP199" s="720">
        <v>0</v>
      </c>
      <c r="DQ199" s="721">
        <v>7.2759576141834259E-10</v>
      </c>
      <c r="DR199" s="722">
        <v>1267222.1700000009</v>
      </c>
      <c r="DS199" s="723">
        <v>464717.93999999994</v>
      </c>
      <c r="DT199" s="722">
        <v>60693.389999999978</v>
      </c>
      <c r="DU199" s="722">
        <v>64485.290000000008</v>
      </c>
      <c r="DV199" s="722">
        <v>0</v>
      </c>
      <c r="DW199" s="722">
        <v>0</v>
      </c>
    </row>
    <row r="200" spans="1:127" s="104" customFormat="1">
      <c r="A200" s="717">
        <v>2278</v>
      </c>
      <c r="B200" s="718" t="s">
        <v>475</v>
      </c>
      <c r="C200" s="717">
        <v>2278</v>
      </c>
      <c r="D200" s="719" t="s">
        <v>6470</v>
      </c>
      <c r="E200" s="719" t="s">
        <v>341</v>
      </c>
      <c r="F200" s="719" t="s">
        <v>6</v>
      </c>
      <c r="G200" s="719" t="s">
        <v>921</v>
      </c>
      <c r="H200" s="720">
        <v>2459656.35</v>
      </c>
      <c r="I200" s="720">
        <v>0</v>
      </c>
      <c r="J200" s="720">
        <v>261614.39</v>
      </c>
      <c r="K200" s="720">
        <v>0</v>
      </c>
      <c r="L200" s="720">
        <v>360060</v>
      </c>
      <c r="M200" s="720">
        <v>1256.93</v>
      </c>
      <c r="N200" s="720">
        <v>0</v>
      </c>
      <c r="O200" s="720">
        <v>2796.25</v>
      </c>
      <c r="P200" s="720">
        <v>18131.18</v>
      </c>
      <c r="Q200" s="720">
        <v>0</v>
      </c>
      <c r="R200" s="720">
        <v>0</v>
      </c>
      <c r="S200" s="720">
        <v>0</v>
      </c>
      <c r="T200" s="720">
        <v>13800.4</v>
      </c>
      <c r="U200" s="720">
        <v>20556.28</v>
      </c>
      <c r="V200" s="720">
        <v>0</v>
      </c>
      <c r="W200" s="720">
        <v>5884.38</v>
      </c>
      <c r="X200" s="720">
        <v>45635</v>
      </c>
      <c r="Y200" s="720">
        <v>3189391.16</v>
      </c>
      <c r="Z200" s="720">
        <v>1394428.3100000003</v>
      </c>
      <c r="AA200" s="720">
        <v>-585</v>
      </c>
      <c r="AB200" s="720">
        <v>676968.34</v>
      </c>
      <c r="AC200" s="720">
        <v>84011.540000000095</v>
      </c>
      <c r="AD200" s="720">
        <v>147993.81</v>
      </c>
      <c r="AE200" s="720">
        <v>0</v>
      </c>
      <c r="AF200" s="720">
        <v>73728.979999999399</v>
      </c>
      <c r="AG200" s="720">
        <v>12324.910000000029</v>
      </c>
      <c r="AH200" s="720">
        <v>0</v>
      </c>
      <c r="AI200" s="720">
        <v>0</v>
      </c>
      <c r="AJ200" s="720">
        <v>0</v>
      </c>
      <c r="AK200" s="720">
        <v>51800.61</v>
      </c>
      <c r="AL200" s="720">
        <v>0</v>
      </c>
      <c r="AM200" s="720">
        <v>2516.84</v>
      </c>
      <c r="AN200" s="720">
        <v>2990.44</v>
      </c>
      <c r="AO200" s="720">
        <v>70505.24000000002</v>
      </c>
      <c r="AP200" s="720">
        <v>24535.64</v>
      </c>
      <c r="AQ200" s="720">
        <v>5579.37</v>
      </c>
      <c r="AR200" s="720">
        <v>53927.48000000001</v>
      </c>
      <c r="AS200" s="720">
        <v>0</v>
      </c>
      <c r="AT200" s="720">
        <v>0</v>
      </c>
      <c r="AU200" s="720">
        <v>52015.1</v>
      </c>
      <c r="AV200" s="720">
        <v>9471</v>
      </c>
      <c r="AW200" s="720">
        <v>2530</v>
      </c>
      <c r="AX200" s="720">
        <v>174614.53</v>
      </c>
      <c r="AY200" s="720">
        <v>34350.120000000003</v>
      </c>
      <c r="AZ200" s="720">
        <v>10128.280000000001</v>
      </c>
      <c r="BA200" s="720">
        <v>177655.84</v>
      </c>
      <c r="BB200" s="720">
        <v>0</v>
      </c>
      <c r="BC200" s="720">
        <v>0</v>
      </c>
      <c r="BD200" s="720">
        <v>0</v>
      </c>
      <c r="BE200" s="720">
        <v>3061491.38</v>
      </c>
      <c r="BF200" s="720">
        <v>384182.56999999995</v>
      </c>
      <c r="BG200" s="720">
        <v>127899.78000000026</v>
      </c>
      <c r="BH200" s="720">
        <v>512082.35000000021</v>
      </c>
      <c r="BI200" s="720">
        <v>8545</v>
      </c>
      <c r="BJ200" s="720">
        <v>0</v>
      </c>
      <c r="BK200" s="720">
        <v>0</v>
      </c>
      <c r="BL200" s="720">
        <v>8545</v>
      </c>
      <c r="BM200" s="720">
        <v>0</v>
      </c>
      <c r="BN200" s="720">
        <v>0</v>
      </c>
      <c r="BO200" s="720">
        <v>0</v>
      </c>
      <c r="BP200" s="720">
        <v>0</v>
      </c>
      <c r="BQ200" s="720">
        <v>0</v>
      </c>
      <c r="BR200" s="720">
        <v>19492.59</v>
      </c>
      <c r="BS200" s="720">
        <v>8545</v>
      </c>
      <c r="BT200" s="720">
        <v>28037.59</v>
      </c>
      <c r="BU200" s="720">
        <v>0</v>
      </c>
      <c r="BV200" s="720">
        <v>0</v>
      </c>
      <c r="BW200" s="720">
        <v>0</v>
      </c>
      <c r="BX200" s="720">
        <v>0</v>
      </c>
      <c r="BY200" s="720">
        <v>0</v>
      </c>
      <c r="BZ200" s="720">
        <v>0</v>
      </c>
      <c r="CA200" s="720">
        <v>0</v>
      </c>
      <c r="CB200" s="720">
        <v>0</v>
      </c>
      <c r="CC200" s="720">
        <v>0</v>
      </c>
      <c r="CD200" s="720">
        <v>512082.35000000021</v>
      </c>
      <c r="CE200" s="720">
        <v>0</v>
      </c>
      <c r="CF200" s="720">
        <v>28037.59</v>
      </c>
      <c r="CG200" s="720">
        <v>0</v>
      </c>
      <c r="CH200" s="720">
        <v>0</v>
      </c>
      <c r="CI200" s="720">
        <f t="shared" si="2"/>
        <v>540119.94000000018</v>
      </c>
      <c r="CJ200" s="720">
        <v>1034407.63</v>
      </c>
      <c r="CK200" s="720">
        <v>35651.040000000001</v>
      </c>
      <c r="CL200" s="720">
        <v>0</v>
      </c>
      <c r="CM200" s="720">
        <v>998756.59</v>
      </c>
      <c r="CN200" s="720">
        <v>0</v>
      </c>
      <c r="CO200" s="720">
        <v>0</v>
      </c>
      <c r="CP200" s="720">
        <v>0</v>
      </c>
      <c r="CQ200" s="720">
        <v>0</v>
      </c>
      <c r="CR200" s="720">
        <v>-430178.39999999997</v>
      </c>
      <c r="CS200" s="720">
        <v>568578.18999999994</v>
      </c>
      <c r="CT200" s="720">
        <v>0</v>
      </c>
      <c r="CU200" s="720">
        <v>0</v>
      </c>
      <c r="CV200" s="720">
        <v>0</v>
      </c>
      <c r="CW200" s="720">
        <v>0</v>
      </c>
      <c r="CX200" s="720"/>
      <c r="CY200" s="720"/>
      <c r="CZ200" s="720"/>
      <c r="DA200" s="720">
        <v>0</v>
      </c>
      <c r="DB200" s="720">
        <v>0</v>
      </c>
      <c r="DC200" s="720">
        <v>0</v>
      </c>
      <c r="DD200" s="720">
        <v>11375.55</v>
      </c>
      <c r="DE200" s="720">
        <v>0</v>
      </c>
      <c r="DF200" s="720">
        <v>0</v>
      </c>
      <c r="DG200" s="720">
        <v>0</v>
      </c>
      <c r="DH200" s="720">
        <v>-43930.35</v>
      </c>
      <c r="DI200" s="720">
        <v>0</v>
      </c>
      <c r="DJ200" s="720">
        <v>0</v>
      </c>
      <c r="DK200" s="720">
        <v>-32554.799999999999</v>
      </c>
      <c r="DL200" s="720">
        <v>4096.55</v>
      </c>
      <c r="DM200" s="720">
        <v>0</v>
      </c>
      <c r="DN200" s="720">
        <v>0</v>
      </c>
      <c r="DO200" s="720">
        <v>0</v>
      </c>
      <c r="DP200" s="720">
        <v>0</v>
      </c>
      <c r="DQ200" s="721">
        <v>0</v>
      </c>
      <c r="DR200" s="722">
        <v>2388870.89</v>
      </c>
      <c r="DS200" s="723">
        <v>672620.48999999976</v>
      </c>
      <c r="DT200" s="722">
        <v>34350.120000000003</v>
      </c>
      <c r="DU200" s="722">
        <v>34727.83</v>
      </c>
      <c r="DV200" s="722">
        <v>20556.28</v>
      </c>
      <c r="DW200" s="722">
        <v>4096.55</v>
      </c>
    </row>
    <row r="201" spans="1:127" s="104" customFormat="1">
      <c r="A201" s="717">
        <v>2314</v>
      </c>
      <c r="B201" s="718" t="s">
        <v>564</v>
      </c>
      <c r="C201" s="717">
        <v>2314</v>
      </c>
      <c r="D201" s="719" t="s">
        <v>6470</v>
      </c>
      <c r="E201" s="719" t="s">
        <v>341</v>
      </c>
      <c r="F201" s="719" t="s">
        <v>6</v>
      </c>
      <c r="G201" s="719" t="s">
        <v>921</v>
      </c>
      <c r="H201" s="720">
        <v>1151233.5</v>
      </c>
      <c r="I201" s="720">
        <v>0</v>
      </c>
      <c r="J201" s="720">
        <v>44188</v>
      </c>
      <c r="K201" s="720">
        <v>0</v>
      </c>
      <c r="L201" s="720">
        <v>75330</v>
      </c>
      <c r="M201" s="720">
        <v>0</v>
      </c>
      <c r="N201" s="720">
        <v>0</v>
      </c>
      <c r="O201" s="720">
        <v>17387.5</v>
      </c>
      <c r="P201" s="720">
        <v>28726.869999999995</v>
      </c>
      <c r="Q201" s="720">
        <v>0</v>
      </c>
      <c r="R201" s="720">
        <v>0</v>
      </c>
      <c r="S201" s="720">
        <v>0</v>
      </c>
      <c r="T201" s="720">
        <v>26688.65</v>
      </c>
      <c r="U201" s="720">
        <v>47197.9</v>
      </c>
      <c r="V201" s="720">
        <v>0</v>
      </c>
      <c r="W201" s="720">
        <v>4089.17</v>
      </c>
      <c r="X201" s="720">
        <v>49441</v>
      </c>
      <c r="Y201" s="720">
        <v>1444282.5899999999</v>
      </c>
      <c r="Z201" s="720">
        <v>676322.20000000065</v>
      </c>
      <c r="AA201" s="720">
        <v>5532.96</v>
      </c>
      <c r="AB201" s="720">
        <v>282944.84000000003</v>
      </c>
      <c r="AC201" s="720">
        <v>50086.750000000175</v>
      </c>
      <c r="AD201" s="720">
        <v>75163.710000000006</v>
      </c>
      <c r="AE201" s="720">
        <v>0</v>
      </c>
      <c r="AF201" s="720">
        <v>38987.749999999971</v>
      </c>
      <c r="AG201" s="720">
        <v>15682.290000000017</v>
      </c>
      <c r="AH201" s="720">
        <v>5528</v>
      </c>
      <c r="AI201" s="720">
        <v>0</v>
      </c>
      <c r="AJ201" s="720">
        <v>0</v>
      </c>
      <c r="AK201" s="720">
        <v>4527.47</v>
      </c>
      <c r="AL201" s="720">
        <v>1268.0600000000002</v>
      </c>
      <c r="AM201" s="720">
        <v>1582.4</v>
      </c>
      <c r="AN201" s="720">
        <v>4890.6499999999996</v>
      </c>
      <c r="AO201" s="720">
        <v>23673.62999999999</v>
      </c>
      <c r="AP201" s="720">
        <v>18595.43</v>
      </c>
      <c r="AQ201" s="720">
        <v>3597.8299999999949</v>
      </c>
      <c r="AR201" s="720">
        <v>39742.869999999995</v>
      </c>
      <c r="AS201" s="720">
        <v>0</v>
      </c>
      <c r="AT201" s="720">
        <v>0</v>
      </c>
      <c r="AU201" s="720">
        <v>12654.370000000012</v>
      </c>
      <c r="AV201" s="720">
        <v>5139.75</v>
      </c>
      <c r="AW201" s="720">
        <v>3616.2</v>
      </c>
      <c r="AX201" s="720">
        <v>45065.83</v>
      </c>
      <c r="AY201" s="720">
        <v>99286.409999999945</v>
      </c>
      <c r="AZ201" s="720">
        <v>20240.29</v>
      </c>
      <c r="BA201" s="720">
        <v>88374.32</v>
      </c>
      <c r="BB201" s="720">
        <v>0</v>
      </c>
      <c r="BC201" s="720">
        <v>0</v>
      </c>
      <c r="BD201" s="720">
        <v>0</v>
      </c>
      <c r="BE201" s="720">
        <v>1522504.0100000009</v>
      </c>
      <c r="BF201" s="720">
        <v>134916.88999999981</v>
      </c>
      <c r="BG201" s="720">
        <v>-78221.42000000109</v>
      </c>
      <c r="BH201" s="720">
        <v>56695.469999998721</v>
      </c>
      <c r="BI201" s="720">
        <v>6396.25</v>
      </c>
      <c r="BJ201" s="720">
        <v>0</v>
      </c>
      <c r="BK201" s="720">
        <v>0</v>
      </c>
      <c r="BL201" s="720">
        <v>6396.25</v>
      </c>
      <c r="BM201" s="720">
        <v>0</v>
      </c>
      <c r="BN201" s="720">
        <v>19360</v>
      </c>
      <c r="BO201" s="720">
        <v>0</v>
      </c>
      <c r="BP201" s="720">
        <v>0</v>
      </c>
      <c r="BQ201" s="720">
        <v>19360</v>
      </c>
      <c r="BR201" s="720">
        <v>28630.629999999997</v>
      </c>
      <c r="BS201" s="720">
        <v>-12963.75</v>
      </c>
      <c r="BT201" s="720">
        <v>15666.879999999997</v>
      </c>
      <c r="BU201" s="720">
        <v>0</v>
      </c>
      <c r="BV201" s="720">
        <v>0</v>
      </c>
      <c r="BW201" s="720">
        <v>0</v>
      </c>
      <c r="BX201" s="720">
        <v>0</v>
      </c>
      <c r="BY201" s="720">
        <v>0</v>
      </c>
      <c r="BZ201" s="720">
        <v>0</v>
      </c>
      <c r="CA201" s="720">
        <v>0</v>
      </c>
      <c r="CB201" s="720">
        <v>0</v>
      </c>
      <c r="CC201" s="720">
        <v>0</v>
      </c>
      <c r="CD201" s="720">
        <v>56695.469999998721</v>
      </c>
      <c r="CE201" s="720">
        <v>0</v>
      </c>
      <c r="CF201" s="720">
        <v>15666.879999999997</v>
      </c>
      <c r="CG201" s="720">
        <v>0</v>
      </c>
      <c r="CH201" s="720">
        <v>0</v>
      </c>
      <c r="CI201" s="720">
        <f t="shared" ref="CI201:CI207" si="3">SUM(CD201:CF201)</f>
        <v>72362.349999998725</v>
      </c>
      <c r="CJ201" s="720">
        <v>160587.39000000001</v>
      </c>
      <c r="CK201" s="720">
        <v>0</v>
      </c>
      <c r="CL201" s="720">
        <v>0</v>
      </c>
      <c r="CM201" s="720">
        <v>160587.39000000001</v>
      </c>
      <c r="CN201" s="720">
        <v>0</v>
      </c>
      <c r="CO201" s="720">
        <v>0</v>
      </c>
      <c r="CP201" s="720">
        <v>4325.1400000000003</v>
      </c>
      <c r="CQ201" s="720">
        <v>0</v>
      </c>
      <c r="CR201" s="720">
        <v>-93417.900000000009</v>
      </c>
      <c r="CS201" s="720">
        <v>71494.630000000019</v>
      </c>
      <c r="CT201" s="720">
        <v>0</v>
      </c>
      <c r="CU201" s="720">
        <v>0</v>
      </c>
      <c r="CV201" s="720">
        <v>0</v>
      </c>
      <c r="CW201" s="720">
        <v>0</v>
      </c>
      <c r="CX201" s="720"/>
      <c r="CY201" s="720"/>
      <c r="CZ201" s="720"/>
      <c r="DA201" s="720">
        <v>0</v>
      </c>
      <c r="DB201" s="720">
        <v>0</v>
      </c>
      <c r="DC201" s="720">
        <v>0</v>
      </c>
      <c r="DD201" s="720">
        <v>4204.09</v>
      </c>
      <c r="DE201" s="720">
        <v>0</v>
      </c>
      <c r="DF201" s="720">
        <v>0</v>
      </c>
      <c r="DG201" s="720">
        <v>-3336.38</v>
      </c>
      <c r="DH201" s="720">
        <v>0</v>
      </c>
      <c r="DI201" s="720">
        <v>0</v>
      </c>
      <c r="DJ201" s="720">
        <v>0</v>
      </c>
      <c r="DK201" s="720">
        <v>867.71</v>
      </c>
      <c r="DL201" s="720">
        <v>0</v>
      </c>
      <c r="DM201" s="720">
        <v>0</v>
      </c>
      <c r="DN201" s="720">
        <v>0</v>
      </c>
      <c r="DO201" s="720">
        <v>0</v>
      </c>
      <c r="DP201" s="720">
        <v>0</v>
      </c>
      <c r="DQ201" s="721">
        <v>9.9999999802093953E-3</v>
      </c>
      <c r="DR201" s="722">
        <v>1144720.5000000009</v>
      </c>
      <c r="DS201" s="723">
        <v>377783.51</v>
      </c>
      <c r="DT201" s="722">
        <v>99286.409999999945</v>
      </c>
      <c r="DU201" s="722">
        <v>72803.01999999999</v>
      </c>
      <c r="DV201" s="722">
        <v>47197.9</v>
      </c>
      <c r="DW201" s="722">
        <v>0</v>
      </c>
    </row>
    <row r="202" spans="1:127" s="104" customFormat="1">
      <c r="A202" s="717">
        <v>2317</v>
      </c>
      <c r="B202" s="718" t="s">
        <v>476</v>
      </c>
      <c r="C202" s="717">
        <v>2317</v>
      </c>
      <c r="D202" s="719" t="s">
        <v>6470</v>
      </c>
      <c r="E202" s="719" t="s">
        <v>341</v>
      </c>
      <c r="F202" s="719" t="s">
        <v>6</v>
      </c>
      <c r="G202" s="719" t="s">
        <v>921</v>
      </c>
      <c r="H202" s="720">
        <v>1950561.46</v>
      </c>
      <c r="I202" s="720">
        <v>0</v>
      </c>
      <c r="J202" s="720">
        <v>82566.78</v>
      </c>
      <c r="K202" s="720">
        <v>0</v>
      </c>
      <c r="L202" s="720">
        <v>135380</v>
      </c>
      <c r="M202" s="720">
        <v>0</v>
      </c>
      <c r="N202" s="720">
        <v>0</v>
      </c>
      <c r="O202" s="720">
        <v>0</v>
      </c>
      <c r="P202" s="720">
        <v>40494.82</v>
      </c>
      <c r="Q202" s="720">
        <v>30347.99</v>
      </c>
      <c r="R202" s="720">
        <v>0</v>
      </c>
      <c r="S202" s="720">
        <v>0</v>
      </c>
      <c r="T202" s="720">
        <v>0</v>
      </c>
      <c r="U202" s="720">
        <v>0</v>
      </c>
      <c r="V202" s="720">
        <v>0</v>
      </c>
      <c r="W202" s="720">
        <v>3215.11</v>
      </c>
      <c r="X202" s="720">
        <v>84974</v>
      </c>
      <c r="Y202" s="720">
        <v>2327540.16</v>
      </c>
      <c r="Z202" s="720">
        <v>986998.17999999819</v>
      </c>
      <c r="AA202" s="720">
        <v>4697.83</v>
      </c>
      <c r="AB202" s="720">
        <v>2616.7799999999984</v>
      </c>
      <c r="AC202" s="720">
        <v>64509.059999999707</v>
      </c>
      <c r="AD202" s="720">
        <v>356041.79</v>
      </c>
      <c r="AE202" s="720">
        <v>0</v>
      </c>
      <c r="AF202" s="720">
        <v>406351.35000000062</v>
      </c>
      <c r="AG202" s="720">
        <v>19334.659999999996</v>
      </c>
      <c r="AH202" s="720">
        <v>0</v>
      </c>
      <c r="AI202" s="720">
        <v>0</v>
      </c>
      <c r="AJ202" s="720">
        <v>0</v>
      </c>
      <c r="AK202" s="720">
        <v>440</v>
      </c>
      <c r="AL202" s="720">
        <v>0</v>
      </c>
      <c r="AM202" s="720">
        <v>569.76</v>
      </c>
      <c r="AN202" s="720">
        <v>0</v>
      </c>
      <c r="AO202" s="720">
        <v>117704.4</v>
      </c>
      <c r="AP202" s="720">
        <v>15383.15</v>
      </c>
      <c r="AQ202" s="720">
        <v>0</v>
      </c>
      <c r="AR202" s="720">
        <v>192629.78000000003</v>
      </c>
      <c r="AS202" s="720">
        <v>0</v>
      </c>
      <c r="AT202" s="720">
        <v>300.5</v>
      </c>
      <c r="AU202" s="720">
        <v>163589.86000000004</v>
      </c>
      <c r="AV202" s="720">
        <v>5139.75</v>
      </c>
      <c r="AW202" s="720">
        <v>0</v>
      </c>
      <c r="AX202" s="720">
        <v>144501.1</v>
      </c>
      <c r="AY202" s="720">
        <v>0</v>
      </c>
      <c r="AZ202" s="720">
        <v>6392.85</v>
      </c>
      <c r="BA202" s="720">
        <v>20968.3</v>
      </c>
      <c r="BB202" s="720">
        <v>0</v>
      </c>
      <c r="BC202" s="720">
        <v>0</v>
      </c>
      <c r="BD202" s="720">
        <v>0</v>
      </c>
      <c r="BE202" s="720">
        <v>2508169.0999999982</v>
      </c>
      <c r="BF202" s="720">
        <v>88626.849999999977</v>
      </c>
      <c r="BG202" s="720">
        <v>-180628.93999999808</v>
      </c>
      <c r="BH202" s="720">
        <v>-92002.089999998105</v>
      </c>
      <c r="BI202" s="720">
        <v>7543.75</v>
      </c>
      <c r="BJ202" s="720">
        <v>0</v>
      </c>
      <c r="BK202" s="720">
        <v>0</v>
      </c>
      <c r="BL202" s="720">
        <v>7543.75</v>
      </c>
      <c r="BM202" s="720">
        <v>0</v>
      </c>
      <c r="BN202" s="720">
        <v>2349</v>
      </c>
      <c r="BO202" s="720">
        <v>0</v>
      </c>
      <c r="BP202" s="720">
        <v>0</v>
      </c>
      <c r="BQ202" s="720">
        <v>2349</v>
      </c>
      <c r="BR202" s="720">
        <v>13129.549999999997</v>
      </c>
      <c r="BS202" s="720">
        <v>5194.75</v>
      </c>
      <c r="BT202" s="720">
        <v>18324.299999999996</v>
      </c>
      <c r="BU202" s="720">
        <v>0</v>
      </c>
      <c r="BV202" s="720">
        <v>0</v>
      </c>
      <c r="BW202" s="720">
        <v>0</v>
      </c>
      <c r="BX202" s="720">
        <v>0</v>
      </c>
      <c r="BY202" s="720">
        <v>0</v>
      </c>
      <c r="BZ202" s="720">
        <v>0</v>
      </c>
      <c r="CA202" s="720">
        <v>0</v>
      </c>
      <c r="CB202" s="720">
        <v>0</v>
      </c>
      <c r="CC202" s="720">
        <v>0</v>
      </c>
      <c r="CD202" s="720">
        <v>-92002.089999998105</v>
      </c>
      <c r="CE202" s="720">
        <v>0</v>
      </c>
      <c r="CF202" s="720">
        <v>18324.299999999996</v>
      </c>
      <c r="CG202" s="720">
        <v>0</v>
      </c>
      <c r="CH202" s="720">
        <v>0</v>
      </c>
      <c r="CI202" s="720">
        <f t="shared" si="3"/>
        <v>-73677.789999998116</v>
      </c>
      <c r="CJ202" s="720">
        <v>122000.85</v>
      </c>
      <c r="CK202" s="720">
        <v>0</v>
      </c>
      <c r="CL202" s="720">
        <v>0</v>
      </c>
      <c r="CM202" s="720">
        <v>122000.85</v>
      </c>
      <c r="CN202" s="720">
        <v>0</v>
      </c>
      <c r="CO202" s="720">
        <v>0</v>
      </c>
      <c r="CP202" s="720">
        <v>2106.81</v>
      </c>
      <c r="CQ202" s="720">
        <v>0</v>
      </c>
      <c r="CR202" s="720">
        <v>-171452.06999999998</v>
      </c>
      <c r="CS202" s="720">
        <v>-47344.409999999974</v>
      </c>
      <c r="CT202" s="720">
        <v>0</v>
      </c>
      <c r="CU202" s="720">
        <v>0</v>
      </c>
      <c r="CV202" s="720">
        <v>0</v>
      </c>
      <c r="CW202" s="720">
        <v>0</v>
      </c>
      <c r="CX202" s="720"/>
      <c r="CY202" s="720"/>
      <c r="CZ202" s="720"/>
      <c r="DA202" s="720">
        <v>0</v>
      </c>
      <c r="DB202" s="720">
        <v>0</v>
      </c>
      <c r="DC202" s="720">
        <v>0</v>
      </c>
      <c r="DD202" s="720">
        <v>3036.46</v>
      </c>
      <c r="DE202" s="720">
        <v>0</v>
      </c>
      <c r="DF202" s="720">
        <v>0</v>
      </c>
      <c r="DG202" s="720">
        <v>0</v>
      </c>
      <c r="DH202" s="720">
        <v>-29369.85</v>
      </c>
      <c r="DI202" s="720">
        <v>0</v>
      </c>
      <c r="DJ202" s="720">
        <v>0</v>
      </c>
      <c r="DK202" s="720">
        <v>-26333.39</v>
      </c>
      <c r="DL202" s="720">
        <v>0</v>
      </c>
      <c r="DM202" s="720">
        <v>0</v>
      </c>
      <c r="DN202" s="720">
        <v>0</v>
      </c>
      <c r="DO202" s="720">
        <v>0</v>
      </c>
      <c r="DP202" s="720">
        <v>0</v>
      </c>
      <c r="DQ202" s="721">
        <v>9.9999999729334377E-3</v>
      </c>
      <c r="DR202" s="722">
        <v>1840549.6499999983</v>
      </c>
      <c r="DS202" s="723">
        <v>667619.44999999995</v>
      </c>
      <c r="DT202" s="722">
        <v>0</v>
      </c>
      <c r="DU202" s="722">
        <v>70842.81</v>
      </c>
      <c r="DV202" s="722">
        <v>0</v>
      </c>
      <c r="DW202" s="722">
        <v>0</v>
      </c>
    </row>
    <row r="203" spans="1:127" s="104" customFormat="1">
      <c r="A203" s="717">
        <v>2225</v>
      </c>
      <c r="B203" s="718" t="s">
        <v>422</v>
      </c>
      <c r="C203" s="717">
        <v>2225</v>
      </c>
      <c r="D203" s="719" t="s">
        <v>6470</v>
      </c>
      <c r="E203" s="719" t="s">
        <v>341</v>
      </c>
      <c r="F203" s="719" t="s">
        <v>6</v>
      </c>
      <c r="G203" s="719" t="s">
        <v>921</v>
      </c>
      <c r="H203" s="720">
        <v>2180712.71</v>
      </c>
      <c r="I203" s="720">
        <v>0</v>
      </c>
      <c r="J203" s="720">
        <v>226249.93</v>
      </c>
      <c r="K203" s="720">
        <v>0</v>
      </c>
      <c r="L203" s="720">
        <v>257520</v>
      </c>
      <c r="M203" s="720">
        <v>8571.2900000000009</v>
      </c>
      <c r="N203" s="720">
        <v>67299</v>
      </c>
      <c r="O203" s="720">
        <v>0</v>
      </c>
      <c r="P203" s="720">
        <v>19654.599999999999</v>
      </c>
      <c r="Q203" s="720">
        <v>31845.43</v>
      </c>
      <c r="R203" s="720">
        <v>0</v>
      </c>
      <c r="S203" s="720">
        <v>0</v>
      </c>
      <c r="T203" s="720">
        <v>58650.89</v>
      </c>
      <c r="U203" s="720">
        <v>79629.600000000006</v>
      </c>
      <c r="V203" s="720">
        <v>0</v>
      </c>
      <c r="W203" s="720">
        <v>-640</v>
      </c>
      <c r="X203" s="720">
        <v>19634</v>
      </c>
      <c r="Y203" s="720">
        <v>2949127.4500000007</v>
      </c>
      <c r="Z203" s="720">
        <v>1110713.53</v>
      </c>
      <c r="AA203" s="720">
        <v>0</v>
      </c>
      <c r="AB203" s="720">
        <v>656495.35</v>
      </c>
      <c r="AC203" s="720">
        <v>77571.44</v>
      </c>
      <c r="AD203" s="720">
        <v>152644.85</v>
      </c>
      <c r="AE203" s="720">
        <v>0</v>
      </c>
      <c r="AF203" s="720">
        <v>54241.98</v>
      </c>
      <c r="AG203" s="720">
        <v>746.14</v>
      </c>
      <c r="AH203" s="720">
        <v>10884.6</v>
      </c>
      <c r="AI203" s="720">
        <v>0</v>
      </c>
      <c r="AJ203" s="720">
        <v>0</v>
      </c>
      <c r="AK203" s="720">
        <v>52209.87</v>
      </c>
      <c r="AL203" s="720">
        <v>1173.8</v>
      </c>
      <c r="AM203" s="720">
        <v>5935.41</v>
      </c>
      <c r="AN203" s="720">
        <v>8777.26</v>
      </c>
      <c r="AO203" s="720">
        <v>105153.16</v>
      </c>
      <c r="AP203" s="720">
        <v>20391.63</v>
      </c>
      <c r="AQ203" s="720">
        <v>12813.43</v>
      </c>
      <c r="AR203" s="720">
        <v>86882.34</v>
      </c>
      <c r="AS203" s="720">
        <v>727.3</v>
      </c>
      <c r="AT203" s="720">
        <v>1584</v>
      </c>
      <c r="AU203" s="720">
        <v>18953.43</v>
      </c>
      <c r="AV203" s="720">
        <v>9250</v>
      </c>
      <c r="AW203" s="720">
        <v>6266.5</v>
      </c>
      <c r="AX203" s="720">
        <v>135707</v>
      </c>
      <c r="AY203" s="720">
        <v>84612.76</v>
      </c>
      <c r="AZ203" s="720">
        <v>51870.92</v>
      </c>
      <c r="BA203" s="720">
        <v>142754.01999999999</v>
      </c>
      <c r="BB203" s="720">
        <v>0</v>
      </c>
      <c r="BC203" s="720">
        <v>0</v>
      </c>
      <c r="BD203" s="720">
        <v>0</v>
      </c>
      <c r="BE203" s="720">
        <v>2808360.7199999993</v>
      </c>
      <c r="BF203" s="720">
        <v>436365.16999999946</v>
      </c>
      <c r="BG203" s="720">
        <v>140766.73000000138</v>
      </c>
      <c r="BH203" s="720">
        <v>577131.90000000084</v>
      </c>
      <c r="BI203" s="720">
        <v>8016.25</v>
      </c>
      <c r="BJ203" s="720">
        <v>0</v>
      </c>
      <c r="BK203" s="720">
        <v>0</v>
      </c>
      <c r="BL203" s="720">
        <v>8016.25</v>
      </c>
      <c r="BM203" s="720">
        <v>0</v>
      </c>
      <c r="BN203" s="720">
        <v>0</v>
      </c>
      <c r="BO203" s="720">
        <v>0</v>
      </c>
      <c r="BP203" s="720">
        <v>0</v>
      </c>
      <c r="BQ203" s="720">
        <v>0</v>
      </c>
      <c r="BR203" s="720">
        <v>50167.5</v>
      </c>
      <c r="BS203" s="720">
        <v>8016.25</v>
      </c>
      <c r="BT203" s="720">
        <v>58183.75</v>
      </c>
      <c r="BU203" s="720">
        <v>0</v>
      </c>
      <c r="BV203" s="720">
        <v>0</v>
      </c>
      <c r="BW203" s="720">
        <v>0</v>
      </c>
      <c r="BX203" s="720">
        <v>0</v>
      </c>
      <c r="BY203" s="720">
        <v>0</v>
      </c>
      <c r="BZ203" s="720">
        <v>0</v>
      </c>
      <c r="CA203" s="720">
        <v>0</v>
      </c>
      <c r="CB203" s="720">
        <v>0</v>
      </c>
      <c r="CC203" s="720">
        <v>0</v>
      </c>
      <c r="CD203" s="720">
        <v>577131.90000000084</v>
      </c>
      <c r="CE203" s="720">
        <v>0</v>
      </c>
      <c r="CF203" s="720">
        <v>58183.75</v>
      </c>
      <c r="CG203" s="720">
        <v>0</v>
      </c>
      <c r="CH203" s="720">
        <v>0</v>
      </c>
      <c r="CI203" s="720">
        <f t="shared" si="3"/>
        <v>635315.65000000084</v>
      </c>
      <c r="CJ203" s="720">
        <v>917754.95</v>
      </c>
      <c r="CK203" s="720">
        <v>12790.93</v>
      </c>
      <c r="CL203" s="720">
        <v>1361.03</v>
      </c>
      <c r="CM203" s="720">
        <v>906325.04999999993</v>
      </c>
      <c r="CN203" s="720">
        <v>0</v>
      </c>
      <c r="CO203" s="720">
        <v>0</v>
      </c>
      <c r="CP203" s="720">
        <v>4449.1499999999996</v>
      </c>
      <c r="CQ203" s="720">
        <v>4614.84</v>
      </c>
      <c r="CR203" s="720">
        <v>0</v>
      </c>
      <c r="CS203" s="720">
        <v>915389.03999999992</v>
      </c>
      <c r="CT203" s="720">
        <v>49005.85</v>
      </c>
      <c r="CU203" s="720">
        <v>0</v>
      </c>
      <c r="CV203" s="720">
        <v>0</v>
      </c>
      <c r="CW203" s="720">
        <v>49005.85</v>
      </c>
      <c r="CX203" s="720"/>
      <c r="CY203" s="720"/>
      <c r="CZ203" s="720"/>
      <c r="DA203" s="720">
        <v>0</v>
      </c>
      <c r="DB203" s="720">
        <v>49005.85</v>
      </c>
      <c r="DC203" s="720">
        <v>9410</v>
      </c>
      <c r="DD203" s="720">
        <v>0</v>
      </c>
      <c r="DE203" s="720">
        <v>0</v>
      </c>
      <c r="DF203" s="720">
        <v>0</v>
      </c>
      <c r="DG203" s="720">
        <v>-83208.759999999995</v>
      </c>
      <c r="DH203" s="720">
        <v>-37871.24</v>
      </c>
      <c r="DI203" s="720">
        <v>0</v>
      </c>
      <c r="DJ203" s="720">
        <v>0</v>
      </c>
      <c r="DK203" s="720">
        <v>-111670</v>
      </c>
      <c r="DL203" s="720">
        <v>0</v>
      </c>
      <c r="DM203" s="720">
        <v>0</v>
      </c>
      <c r="DN203" s="720">
        <v>-50988.79</v>
      </c>
      <c r="DO203" s="720">
        <v>-166420.43</v>
      </c>
      <c r="DP203" s="720">
        <v>0</v>
      </c>
      <c r="DQ203" s="721">
        <v>-1.999999990221113E-2</v>
      </c>
      <c r="DR203" s="722">
        <v>2052413.2899999998</v>
      </c>
      <c r="DS203" s="723">
        <v>755947.42999999947</v>
      </c>
      <c r="DT203" s="722">
        <v>84612.76</v>
      </c>
      <c r="DU203" s="722">
        <v>110150.92</v>
      </c>
      <c r="DV203" s="722">
        <v>79629.600000000006</v>
      </c>
      <c r="DW203" s="722">
        <v>-217409.22</v>
      </c>
    </row>
    <row r="204" spans="1:127" s="104" customFormat="1">
      <c r="A204" s="717">
        <v>2412</v>
      </c>
      <c r="B204" s="718" t="s">
        <v>423</v>
      </c>
      <c r="C204" s="717">
        <v>2412</v>
      </c>
      <c r="D204" s="719" t="s">
        <v>6470</v>
      </c>
      <c r="E204" s="719" t="s">
        <v>341</v>
      </c>
      <c r="F204" s="719" t="s">
        <v>6</v>
      </c>
      <c r="G204" s="719" t="s">
        <v>921</v>
      </c>
      <c r="H204" s="720">
        <v>2150447.38</v>
      </c>
      <c r="I204" s="720">
        <v>0</v>
      </c>
      <c r="J204" s="720">
        <v>105527.48</v>
      </c>
      <c r="K204" s="720">
        <v>0</v>
      </c>
      <c r="L204" s="720">
        <v>159760</v>
      </c>
      <c r="M204" s="720">
        <v>9371.2900000000009</v>
      </c>
      <c r="N204" s="720">
        <v>0</v>
      </c>
      <c r="O204" s="720">
        <v>616</v>
      </c>
      <c r="P204" s="720">
        <v>659.61999999999989</v>
      </c>
      <c r="Q204" s="720">
        <v>0</v>
      </c>
      <c r="R204" s="720">
        <v>0</v>
      </c>
      <c r="S204" s="720">
        <v>0</v>
      </c>
      <c r="T204" s="720">
        <v>30576.83</v>
      </c>
      <c r="U204" s="720">
        <v>118072.16</v>
      </c>
      <c r="V204" s="720">
        <v>0</v>
      </c>
      <c r="W204" s="720">
        <v>6196.88</v>
      </c>
      <c r="X204" s="720">
        <v>83739</v>
      </c>
      <c r="Y204" s="720">
        <v>2664966.64</v>
      </c>
      <c r="Z204" s="720">
        <v>1441779.31</v>
      </c>
      <c r="AA204" s="720">
        <v>0</v>
      </c>
      <c r="AB204" s="720">
        <v>189479.21</v>
      </c>
      <c r="AC204" s="720">
        <v>84715.05</v>
      </c>
      <c r="AD204" s="720">
        <v>85625.98</v>
      </c>
      <c r="AE204" s="720">
        <v>0</v>
      </c>
      <c r="AF204" s="720">
        <v>48699.54</v>
      </c>
      <c r="AG204" s="720">
        <v>7521.76</v>
      </c>
      <c r="AH204" s="720">
        <v>3797.68</v>
      </c>
      <c r="AI204" s="720">
        <v>0</v>
      </c>
      <c r="AJ204" s="720">
        <v>0</v>
      </c>
      <c r="AK204" s="720">
        <v>6849.54</v>
      </c>
      <c r="AL204" s="720">
        <v>2200</v>
      </c>
      <c r="AM204" s="720">
        <v>6023.18</v>
      </c>
      <c r="AN204" s="720">
        <v>7887.48</v>
      </c>
      <c r="AO204" s="720">
        <v>51434.54</v>
      </c>
      <c r="AP204" s="720">
        <v>32064.81</v>
      </c>
      <c r="AQ204" s="720">
        <v>9979.74</v>
      </c>
      <c r="AR204" s="720">
        <v>83060.25</v>
      </c>
      <c r="AS204" s="720">
        <v>67518.490000000005</v>
      </c>
      <c r="AT204" s="720">
        <v>0</v>
      </c>
      <c r="AU204" s="720">
        <v>31935.98</v>
      </c>
      <c r="AV204" s="720">
        <v>9471</v>
      </c>
      <c r="AW204" s="720">
        <v>2205.4</v>
      </c>
      <c r="AX204" s="720">
        <v>84500.52</v>
      </c>
      <c r="AY204" s="720">
        <v>203189.46</v>
      </c>
      <c r="AZ204" s="720">
        <v>16639.330000000002</v>
      </c>
      <c r="BA204" s="720">
        <v>140942.42000000001</v>
      </c>
      <c r="BB204" s="720">
        <v>0</v>
      </c>
      <c r="BC204" s="720">
        <v>0</v>
      </c>
      <c r="BD204" s="720">
        <v>0</v>
      </c>
      <c r="BE204" s="720">
        <v>2617520.67</v>
      </c>
      <c r="BF204" s="720">
        <v>569347.34000000008</v>
      </c>
      <c r="BG204" s="720">
        <v>47445.970000000205</v>
      </c>
      <c r="BH204" s="720">
        <v>616793.31000000029</v>
      </c>
      <c r="BI204" s="720">
        <v>8725</v>
      </c>
      <c r="BJ204" s="720">
        <v>0</v>
      </c>
      <c r="BK204" s="720">
        <v>0</v>
      </c>
      <c r="BL204" s="720">
        <v>8725</v>
      </c>
      <c r="BM204" s="720">
        <v>0</v>
      </c>
      <c r="BN204" s="720">
        <v>0</v>
      </c>
      <c r="BO204" s="720">
        <v>0</v>
      </c>
      <c r="BP204" s="720">
        <v>0</v>
      </c>
      <c r="BQ204" s="720">
        <v>0</v>
      </c>
      <c r="BR204" s="720">
        <v>61544.25</v>
      </c>
      <c r="BS204" s="720">
        <v>8725</v>
      </c>
      <c r="BT204" s="720">
        <v>70269.25</v>
      </c>
      <c r="BU204" s="720">
        <v>0</v>
      </c>
      <c r="BV204" s="720">
        <v>0</v>
      </c>
      <c r="BW204" s="720">
        <v>0</v>
      </c>
      <c r="BX204" s="720">
        <v>0</v>
      </c>
      <c r="BY204" s="720">
        <v>0</v>
      </c>
      <c r="BZ204" s="720">
        <v>0</v>
      </c>
      <c r="CA204" s="720">
        <v>0</v>
      </c>
      <c r="CB204" s="720">
        <v>0</v>
      </c>
      <c r="CC204" s="720">
        <v>0</v>
      </c>
      <c r="CD204" s="720">
        <v>616793.31000000029</v>
      </c>
      <c r="CE204" s="720">
        <v>0</v>
      </c>
      <c r="CF204" s="720">
        <v>70269.25</v>
      </c>
      <c r="CG204" s="720">
        <v>0</v>
      </c>
      <c r="CH204" s="720">
        <v>0</v>
      </c>
      <c r="CI204" s="720">
        <f t="shared" si="3"/>
        <v>687062.56000000029</v>
      </c>
      <c r="CJ204" s="720">
        <v>827157.67</v>
      </c>
      <c r="CK204" s="720">
        <v>149442</v>
      </c>
      <c r="CL204" s="720">
        <v>0</v>
      </c>
      <c r="CM204" s="720">
        <v>677715.67</v>
      </c>
      <c r="CN204" s="720">
        <v>0</v>
      </c>
      <c r="CO204" s="720">
        <v>0</v>
      </c>
      <c r="CP204" s="720">
        <v>21619.56</v>
      </c>
      <c r="CQ204" s="720">
        <v>0</v>
      </c>
      <c r="CR204" s="720">
        <v>0</v>
      </c>
      <c r="CS204" s="720">
        <v>699335.2300000001</v>
      </c>
      <c r="CT204" s="720">
        <v>0</v>
      </c>
      <c r="CU204" s="720">
        <v>0</v>
      </c>
      <c r="CV204" s="720">
        <v>0</v>
      </c>
      <c r="CW204" s="720">
        <v>0</v>
      </c>
      <c r="CX204" s="720"/>
      <c r="CY204" s="720"/>
      <c r="CZ204" s="720"/>
      <c r="DA204" s="720">
        <v>0</v>
      </c>
      <c r="DB204" s="720">
        <v>0</v>
      </c>
      <c r="DC204" s="720">
        <v>0</v>
      </c>
      <c r="DD204" s="720">
        <v>571.54999999999995</v>
      </c>
      <c r="DE204" s="720">
        <v>0</v>
      </c>
      <c r="DF204" s="720">
        <v>0</v>
      </c>
      <c r="DG204" s="720">
        <v>-12778</v>
      </c>
      <c r="DH204" s="720">
        <v>0</v>
      </c>
      <c r="DI204" s="720">
        <v>0</v>
      </c>
      <c r="DJ204" s="720">
        <v>0</v>
      </c>
      <c r="DK204" s="720">
        <v>-12206.45</v>
      </c>
      <c r="DL204" s="720">
        <v>-220</v>
      </c>
      <c r="DM204" s="720">
        <v>0</v>
      </c>
      <c r="DN204" s="720">
        <v>154</v>
      </c>
      <c r="DO204" s="720">
        <v>0</v>
      </c>
      <c r="DP204" s="720">
        <v>0</v>
      </c>
      <c r="DQ204" s="721">
        <v>6.4028427004814148E-10</v>
      </c>
      <c r="DR204" s="722">
        <v>1857820.85</v>
      </c>
      <c r="DS204" s="723">
        <v>759699.81999999983</v>
      </c>
      <c r="DT204" s="722">
        <v>203189.46</v>
      </c>
      <c r="DU204" s="722">
        <v>31852.45</v>
      </c>
      <c r="DV204" s="722">
        <v>118072.16</v>
      </c>
      <c r="DW204" s="722">
        <v>-66</v>
      </c>
    </row>
    <row r="205" spans="1:127" s="104" customFormat="1">
      <c r="A205" s="717">
        <v>3421</v>
      </c>
      <c r="B205" s="718" t="s">
        <v>477</v>
      </c>
      <c r="C205" s="717">
        <v>3421</v>
      </c>
      <c r="D205" s="719" t="s">
        <v>6470</v>
      </c>
      <c r="E205" s="719" t="s">
        <v>341</v>
      </c>
      <c r="F205" s="719" t="s">
        <v>6</v>
      </c>
      <c r="G205" s="719" t="s">
        <v>921</v>
      </c>
      <c r="H205" s="720">
        <v>4274605.9400000004</v>
      </c>
      <c r="I205" s="720">
        <v>0</v>
      </c>
      <c r="J205" s="720">
        <v>155377.51</v>
      </c>
      <c r="K205" s="720">
        <v>0</v>
      </c>
      <c r="L205" s="720">
        <v>421170</v>
      </c>
      <c r="M205" s="720">
        <v>180664.29</v>
      </c>
      <c r="N205" s="720">
        <v>0</v>
      </c>
      <c r="O205" s="720">
        <v>180</v>
      </c>
      <c r="P205" s="720">
        <v>62307.069999999992</v>
      </c>
      <c r="Q205" s="720">
        <v>36351.370000000003</v>
      </c>
      <c r="R205" s="720">
        <v>0</v>
      </c>
      <c r="S205" s="720">
        <v>0</v>
      </c>
      <c r="T205" s="720">
        <v>167401.09999999992</v>
      </c>
      <c r="U205" s="720">
        <v>0</v>
      </c>
      <c r="V205" s="720">
        <v>0</v>
      </c>
      <c r="W205" s="720">
        <v>24353.96</v>
      </c>
      <c r="X205" s="720">
        <v>123790</v>
      </c>
      <c r="Y205" s="720">
        <v>5446201.2400000002</v>
      </c>
      <c r="Z205" s="720">
        <v>3077455.4699999974</v>
      </c>
      <c r="AA205" s="720">
        <v>131859.43000000002</v>
      </c>
      <c r="AB205" s="720">
        <v>702273.39</v>
      </c>
      <c r="AC205" s="720">
        <v>93727.350000000326</v>
      </c>
      <c r="AD205" s="720">
        <v>228754.94</v>
      </c>
      <c r="AE205" s="720">
        <v>0</v>
      </c>
      <c r="AF205" s="720">
        <v>146152.63</v>
      </c>
      <c r="AG205" s="720">
        <v>44274.749999999942</v>
      </c>
      <c r="AH205" s="720">
        <v>0</v>
      </c>
      <c r="AI205" s="720">
        <v>0</v>
      </c>
      <c r="AJ205" s="720">
        <v>0</v>
      </c>
      <c r="AK205" s="720">
        <v>10175.459999999999</v>
      </c>
      <c r="AL205" s="720">
        <v>114.32</v>
      </c>
      <c r="AM205" s="720">
        <v>81611.920000000013</v>
      </c>
      <c r="AN205" s="720">
        <v>16643.25</v>
      </c>
      <c r="AO205" s="720">
        <v>86931.17</v>
      </c>
      <c r="AP205" s="720">
        <v>32542.02</v>
      </c>
      <c r="AQ205" s="720">
        <v>6276.3899999999994</v>
      </c>
      <c r="AR205" s="720">
        <v>415966.27000000008</v>
      </c>
      <c r="AS205" s="720">
        <v>25046.960000000003</v>
      </c>
      <c r="AT205" s="720">
        <v>0</v>
      </c>
      <c r="AU205" s="720">
        <v>109834.69999999998</v>
      </c>
      <c r="AV205" s="720">
        <v>24312.75</v>
      </c>
      <c r="AW205" s="720">
        <v>6975</v>
      </c>
      <c r="AX205" s="720">
        <v>256042.51</v>
      </c>
      <c r="AY205" s="720">
        <v>10209.509999999998</v>
      </c>
      <c r="AZ205" s="720">
        <v>20833.169999999998</v>
      </c>
      <c r="BA205" s="720">
        <v>105485.1</v>
      </c>
      <c r="BB205" s="720">
        <v>0</v>
      </c>
      <c r="BC205" s="720">
        <v>0</v>
      </c>
      <c r="BD205" s="720">
        <v>0</v>
      </c>
      <c r="BE205" s="720">
        <v>5633498.4599999972</v>
      </c>
      <c r="BF205" s="720">
        <v>384641.16999999981</v>
      </c>
      <c r="BG205" s="720">
        <v>-187297.21999999695</v>
      </c>
      <c r="BH205" s="720">
        <v>197343.95000000286</v>
      </c>
      <c r="BI205" s="720">
        <v>13438.75</v>
      </c>
      <c r="BJ205" s="720">
        <v>0</v>
      </c>
      <c r="BK205" s="720">
        <v>0</v>
      </c>
      <c r="BL205" s="720">
        <v>13438.75</v>
      </c>
      <c r="BM205" s="720">
        <v>0</v>
      </c>
      <c r="BN205" s="720">
        <v>8335.57</v>
      </c>
      <c r="BO205" s="720">
        <v>0</v>
      </c>
      <c r="BP205" s="720">
        <v>0</v>
      </c>
      <c r="BQ205" s="720">
        <v>8335.57</v>
      </c>
      <c r="BR205" s="720">
        <v>1798.1299999999974</v>
      </c>
      <c r="BS205" s="720">
        <v>5103.18</v>
      </c>
      <c r="BT205" s="720">
        <v>6901.3099999999977</v>
      </c>
      <c r="BU205" s="720">
        <v>0</v>
      </c>
      <c r="BV205" s="720">
        <v>0</v>
      </c>
      <c r="BW205" s="720">
        <v>0</v>
      </c>
      <c r="BX205" s="720">
        <v>0</v>
      </c>
      <c r="BY205" s="720">
        <v>0</v>
      </c>
      <c r="BZ205" s="720">
        <v>0</v>
      </c>
      <c r="CA205" s="720">
        <v>0</v>
      </c>
      <c r="CB205" s="720">
        <v>0</v>
      </c>
      <c r="CC205" s="720">
        <v>0</v>
      </c>
      <c r="CD205" s="720">
        <v>197343.95000000286</v>
      </c>
      <c r="CE205" s="720">
        <v>0</v>
      </c>
      <c r="CF205" s="720">
        <v>6901.3099999999977</v>
      </c>
      <c r="CG205" s="720">
        <v>0</v>
      </c>
      <c r="CH205" s="720">
        <v>0</v>
      </c>
      <c r="CI205" s="720">
        <f t="shared" si="3"/>
        <v>204245.26000000286</v>
      </c>
      <c r="CJ205" s="720">
        <v>569477.11</v>
      </c>
      <c r="CK205" s="720">
        <v>2027.31</v>
      </c>
      <c r="CL205" s="720">
        <v>250</v>
      </c>
      <c r="CM205" s="720">
        <v>567699.79999999993</v>
      </c>
      <c r="CN205" s="720">
        <v>0</v>
      </c>
      <c r="CO205" s="720">
        <v>0</v>
      </c>
      <c r="CP205" s="720">
        <v>11027.52</v>
      </c>
      <c r="CQ205" s="720">
        <v>12824.25</v>
      </c>
      <c r="CR205" s="720">
        <v>-377493.55</v>
      </c>
      <c r="CS205" s="720">
        <v>214058.01999999996</v>
      </c>
      <c r="CT205" s="720">
        <v>0</v>
      </c>
      <c r="CU205" s="720">
        <v>0</v>
      </c>
      <c r="CV205" s="720">
        <v>0</v>
      </c>
      <c r="CW205" s="720">
        <v>0</v>
      </c>
      <c r="CX205" s="720"/>
      <c r="CY205" s="720"/>
      <c r="CZ205" s="720"/>
      <c r="DA205" s="720">
        <v>0</v>
      </c>
      <c r="DB205" s="720">
        <v>0</v>
      </c>
      <c r="DC205" s="720">
        <v>0</v>
      </c>
      <c r="DD205" s="720">
        <v>14345.75</v>
      </c>
      <c r="DE205" s="720">
        <v>0</v>
      </c>
      <c r="DF205" s="720">
        <v>0</v>
      </c>
      <c r="DG205" s="720">
        <v>-23927.3</v>
      </c>
      <c r="DH205" s="720">
        <v>-231</v>
      </c>
      <c r="DI205" s="720">
        <v>0</v>
      </c>
      <c r="DJ205" s="720">
        <v>0</v>
      </c>
      <c r="DK205" s="720">
        <v>-9812.5499999999993</v>
      </c>
      <c r="DL205" s="720">
        <v>0</v>
      </c>
      <c r="DM205" s="720">
        <v>0</v>
      </c>
      <c r="DN205" s="720">
        <v>0</v>
      </c>
      <c r="DO205" s="720">
        <v>0</v>
      </c>
      <c r="DP205" s="720">
        <v>0</v>
      </c>
      <c r="DQ205" s="721">
        <v>-0.2099999999627471</v>
      </c>
      <c r="DR205" s="722">
        <v>4424497.9599999981</v>
      </c>
      <c r="DS205" s="723">
        <v>1209000.4999999991</v>
      </c>
      <c r="DT205" s="722">
        <v>10209.509999999998</v>
      </c>
      <c r="DU205" s="722">
        <v>266239.53999999992</v>
      </c>
      <c r="DV205" s="722">
        <v>0</v>
      </c>
      <c r="DW205" s="722">
        <v>0</v>
      </c>
    </row>
    <row r="206" spans="1:127" s="104" customFormat="1">
      <c r="A206" s="717">
        <v>2227</v>
      </c>
      <c r="B206" s="718" t="s">
        <v>565</v>
      </c>
      <c r="C206" s="717">
        <v>2227</v>
      </c>
      <c r="D206" s="719" t="s">
        <v>6470</v>
      </c>
      <c r="E206" s="719" t="s">
        <v>341</v>
      </c>
      <c r="F206" s="719" t="s">
        <v>6</v>
      </c>
      <c r="G206" s="719" t="s">
        <v>921</v>
      </c>
      <c r="H206" s="720">
        <v>2826959.12</v>
      </c>
      <c r="I206" s="720">
        <v>0</v>
      </c>
      <c r="J206" s="720">
        <v>192177.9</v>
      </c>
      <c r="K206" s="720">
        <v>0</v>
      </c>
      <c r="L206" s="720">
        <v>351590</v>
      </c>
      <c r="M206" s="720">
        <v>1000</v>
      </c>
      <c r="N206" s="720">
        <v>0</v>
      </c>
      <c r="O206" s="720">
        <v>0</v>
      </c>
      <c r="P206" s="720">
        <v>50212.280000000006</v>
      </c>
      <c r="Q206" s="720">
        <v>60121.759999999951</v>
      </c>
      <c r="R206" s="720">
        <v>0</v>
      </c>
      <c r="S206" s="720">
        <v>0</v>
      </c>
      <c r="T206" s="720">
        <v>34330.089999999997</v>
      </c>
      <c r="U206" s="720">
        <v>0</v>
      </c>
      <c r="V206" s="720">
        <v>0</v>
      </c>
      <c r="W206" s="720">
        <v>7533.32</v>
      </c>
      <c r="X206" s="720">
        <v>60318</v>
      </c>
      <c r="Y206" s="720">
        <v>3584242.4699999993</v>
      </c>
      <c r="Z206" s="720">
        <v>1317392.5399999996</v>
      </c>
      <c r="AA206" s="720">
        <v>-7247.1700000000019</v>
      </c>
      <c r="AB206" s="720">
        <v>-17541.230000000003</v>
      </c>
      <c r="AC206" s="720">
        <v>698279.69000000064</v>
      </c>
      <c r="AD206" s="720">
        <v>1808.9899999999998</v>
      </c>
      <c r="AE206" s="720">
        <v>0</v>
      </c>
      <c r="AF206" s="720">
        <v>568857.95999999973</v>
      </c>
      <c r="AG206" s="720">
        <v>40902.419999999984</v>
      </c>
      <c r="AH206" s="720">
        <v>4408.82</v>
      </c>
      <c r="AI206" s="720">
        <v>0</v>
      </c>
      <c r="AJ206" s="720">
        <v>0</v>
      </c>
      <c r="AK206" s="720">
        <v>127456.05411775295</v>
      </c>
      <c r="AL206" s="720">
        <v>2310</v>
      </c>
      <c r="AM206" s="720">
        <v>2563.58</v>
      </c>
      <c r="AN206" s="720">
        <v>0</v>
      </c>
      <c r="AO206" s="720">
        <v>37940.899999999994</v>
      </c>
      <c r="AP206" s="720">
        <v>20919.87</v>
      </c>
      <c r="AQ206" s="720">
        <v>19054.080000000002</v>
      </c>
      <c r="AR206" s="720">
        <v>69172.11000000003</v>
      </c>
      <c r="AS206" s="720">
        <v>0</v>
      </c>
      <c r="AT206" s="720">
        <v>312.52</v>
      </c>
      <c r="AU206" s="720">
        <v>17594.299999999992</v>
      </c>
      <c r="AV206" s="720">
        <v>9471</v>
      </c>
      <c r="AW206" s="720">
        <v>8740</v>
      </c>
      <c r="AX206" s="720">
        <v>231740.32</v>
      </c>
      <c r="AY206" s="720">
        <v>107028.62000000001</v>
      </c>
      <c r="AZ206" s="720">
        <v>10604.61</v>
      </c>
      <c r="BA206" s="720">
        <v>164596.43000000002</v>
      </c>
      <c r="BB206" s="720">
        <v>0</v>
      </c>
      <c r="BC206" s="720">
        <v>0</v>
      </c>
      <c r="BD206" s="720">
        <v>0</v>
      </c>
      <c r="BE206" s="720">
        <v>3436366.414117753</v>
      </c>
      <c r="BF206" s="720">
        <v>263445.09999999969</v>
      </c>
      <c r="BG206" s="720">
        <v>147876.05588224623</v>
      </c>
      <c r="BH206" s="720">
        <v>411321.15588224592</v>
      </c>
      <c r="BI206" s="720">
        <v>8860</v>
      </c>
      <c r="BJ206" s="720">
        <v>0</v>
      </c>
      <c r="BK206" s="720">
        <v>0</v>
      </c>
      <c r="BL206" s="720">
        <v>8860</v>
      </c>
      <c r="BM206" s="720">
        <v>0</v>
      </c>
      <c r="BN206" s="720">
        <v>6524</v>
      </c>
      <c r="BO206" s="720">
        <v>0</v>
      </c>
      <c r="BP206" s="720">
        <v>0</v>
      </c>
      <c r="BQ206" s="720">
        <v>6524</v>
      </c>
      <c r="BR206" s="720">
        <v>1427.8000000000002</v>
      </c>
      <c r="BS206" s="720">
        <v>2336</v>
      </c>
      <c r="BT206" s="720">
        <v>3763.8</v>
      </c>
      <c r="BU206" s="720">
        <v>0</v>
      </c>
      <c r="BV206" s="720">
        <v>0</v>
      </c>
      <c r="BW206" s="720">
        <v>0</v>
      </c>
      <c r="BX206" s="720">
        <v>0</v>
      </c>
      <c r="BY206" s="720">
        <v>0</v>
      </c>
      <c r="BZ206" s="720">
        <v>0</v>
      </c>
      <c r="CA206" s="720">
        <v>0</v>
      </c>
      <c r="CB206" s="720">
        <v>0</v>
      </c>
      <c r="CC206" s="720">
        <v>0</v>
      </c>
      <c r="CD206" s="720">
        <v>411321.15588224592</v>
      </c>
      <c r="CE206" s="720">
        <v>0</v>
      </c>
      <c r="CF206" s="720">
        <v>3763.8</v>
      </c>
      <c r="CG206" s="720">
        <v>0</v>
      </c>
      <c r="CH206" s="720">
        <v>0</v>
      </c>
      <c r="CI206" s="720">
        <f t="shared" si="3"/>
        <v>415084.95588224591</v>
      </c>
      <c r="CJ206" s="720">
        <v>681823.63</v>
      </c>
      <c r="CK206" s="720">
        <v>0</v>
      </c>
      <c r="CL206" s="720">
        <v>0</v>
      </c>
      <c r="CM206" s="720">
        <v>681823.63</v>
      </c>
      <c r="CN206" s="720">
        <v>0</v>
      </c>
      <c r="CO206" s="720">
        <v>0</v>
      </c>
      <c r="CP206" s="720">
        <v>16743.900000000001</v>
      </c>
      <c r="CQ206" s="720">
        <v>0</v>
      </c>
      <c r="CR206" s="720">
        <v>-241499.502995496</v>
      </c>
      <c r="CS206" s="720">
        <v>457068.02700450399</v>
      </c>
      <c r="CT206" s="720">
        <v>0</v>
      </c>
      <c r="CU206" s="720">
        <v>0</v>
      </c>
      <c r="CV206" s="720">
        <v>0</v>
      </c>
      <c r="CW206" s="720">
        <v>0</v>
      </c>
      <c r="CX206" s="720"/>
      <c r="CY206" s="720"/>
      <c r="CZ206" s="720"/>
      <c r="DA206" s="720">
        <v>0</v>
      </c>
      <c r="DB206" s="720">
        <v>0</v>
      </c>
      <c r="DC206" s="720">
        <v>0</v>
      </c>
      <c r="DD206" s="720">
        <v>14081.9</v>
      </c>
      <c r="DE206" s="720">
        <v>0</v>
      </c>
      <c r="DF206" s="720">
        <v>0</v>
      </c>
      <c r="DG206" s="720">
        <v>-6499.76</v>
      </c>
      <c r="DH206" s="720">
        <v>-49565.21</v>
      </c>
      <c r="DI206" s="720">
        <v>0</v>
      </c>
      <c r="DJ206" s="720">
        <v>0</v>
      </c>
      <c r="DK206" s="720">
        <v>-41983.07</v>
      </c>
      <c r="DL206" s="720">
        <v>0</v>
      </c>
      <c r="DM206" s="720">
        <v>0</v>
      </c>
      <c r="DN206" s="720">
        <v>0</v>
      </c>
      <c r="DO206" s="720">
        <v>0</v>
      </c>
      <c r="DP206" s="720">
        <v>0</v>
      </c>
      <c r="DQ206" s="721">
        <v>2.9954959754832089E-3</v>
      </c>
      <c r="DR206" s="722">
        <v>2602453.2000000002</v>
      </c>
      <c r="DS206" s="723">
        <v>833913.21411775285</v>
      </c>
      <c r="DT206" s="722">
        <v>107028.62000000001</v>
      </c>
      <c r="DU206" s="722">
        <v>144664.12999999995</v>
      </c>
      <c r="DV206" s="722">
        <v>0</v>
      </c>
      <c r="DW206" s="722">
        <v>0</v>
      </c>
    </row>
    <row r="207" spans="1:127" s="104" customFormat="1">
      <c r="A207" s="717">
        <v>2231</v>
      </c>
      <c r="B207" s="718" t="s">
        <v>566</v>
      </c>
      <c r="C207" s="717">
        <v>2231</v>
      </c>
      <c r="D207" s="719" t="s">
        <v>6470</v>
      </c>
      <c r="E207" s="719" t="s">
        <v>341</v>
      </c>
      <c r="F207" s="719" t="s">
        <v>6</v>
      </c>
      <c r="G207" s="719" t="s">
        <v>921</v>
      </c>
      <c r="H207" s="720">
        <v>2493540.91</v>
      </c>
      <c r="I207" s="720">
        <v>0</v>
      </c>
      <c r="J207" s="720">
        <v>41119.519999999997</v>
      </c>
      <c r="K207" s="720">
        <v>0</v>
      </c>
      <c r="L207" s="720">
        <v>234930</v>
      </c>
      <c r="M207" s="720">
        <v>5600</v>
      </c>
      <c r="N207" s="720">
        <v>0</v>
      </c>
      <c r="O207" s="720">
        <v>0</v>
      </c>
      <c r="P207" s="720">
        <v>45882.979999999989</v>
      </c>
      <c r="Q207" s="720">
        <v>45392.41</v>
      </c>
      <c r="R207" s="720">
        <v>0</v>
      </c>
      <c r="S207" s="720">
        <v>0</v>
      </c>
      <c r="T207" s="720">
        <v>24828.320000000003</v>
      </c>
      <c r="U207" s="720">
        <v>0</v>
      </c>
      <c r="V207" s="720">
        <v>0</v>
      </c>
      <c r="W207" s="720">
        <v>8030</v>
      </c>
      <c r="X207" s="720">
        <v>65305</v>
      </c>
      <c r="Y207" s="720">
        <v>2964629.14</v>
      </c>
      <c r="Z207" s="720">
        <v>1392567.0899999992</v>
      </c>
      <c r="AA207" s="720">
        <v>43027.290000000015</v>
      </c>
      <c r="AB207" s="720">
        <v>151320.89000000001</v>
      </c>
      <c r="AC207" s="720">
        <v>93244</v>
      </c>
      <c r="AD207" s="720">
        <v>130111.23</v>
      </c>
      <c r="AE207" s="720">
        <v>0</v>
      </c>
      <c r="AF207" s="720">
        <v>565892.42999999947</v>
      </c>
      <c r="AG207" s="720">
        <v>29730.149999999987</v>
      </c>
      <c r="AH207" s="720">
        <v>766</v>
      </c>
      <c r="AI207" s="720">
        <v>0</v>
      </c>
      <c r="AJ207" s="720">
        <v>0</v>
      </c>
      <c r="AK207" s="720">
        <v>6943.8700000000017</v>
      </c>
      <c r="AL207" s="720">
        <v>0</v>
      </c>
      <c r="AM207" s="720">
        <v>0</v>
      </c>
      <c r="AN207" s="720">
        <v>2350.16</v>
      </c>
      <c r="AO207" s="720">
        <v>22761.300000000003</v>
      </c>
      <c r="AP207" s="720">
        <v>25697.86</v>
      </c>
      <c r="AQ207" s="720">
        <v>12379.46</v>
      </c>
      <c r="AR207" s="720">
        <v>103285.20999999999</v>
      </c>
      <c r="AS207" s="720">
        <v>19741.080000000002</v>
      </c>
      <c r="AT207" s="720">
        <v>3040</v>
      </c>
      <c r="AU207" s="720">
        <v>15180.369999999997</v>
      </c>
      <c r="AV207" s="720">
        <v>9471</v>
      </c>
      <c r="AW207" s="720">
        <v>3220</v>
      </c>
      <c r="AX207" s="720">
        <v>227171.95</v>
      </c>
      <c r="AY207" s="720">
        <v>58890.119999999988</v>
      </c>
      <c r="AZ207" s="720">
        <v>10654.75</v>
      </c>
      <c r="BA207" s="720">
        <v>44224.74</v>
      </c>
      <c r="BB207" s="720">
        <v>0</v>
      </c>
      <c r="BC207" s="720">
        <v>0</v>
      </c>
      <c r="BD207" s="720">
        <v>0</v>
      </c>
      <c r="BE207" s="720">
        <v>2971670.9499999993</v>
      </c>
      <c r="BF207" s="720">
        <v>216573.10000000021</v>
      </c>
      <c r="BG207" s="720">
        <v>-7041.8099999991246</v>
      </c>
      <c r="BH207" s="720">
        <v>209531.29000000108</v>
      </c>
      <c r="BI207" s="720">
        <v>9069.25</v>
      </c>
      <c r="BJ207" s="720">
        <v>0</v>
      </c>
      <c r="BK207" s="720">
        <v>0</v>
      </c>
      <c r="BL207" s="720">
        <v>9069.25</v>
      </c>
      <c r="BM207" s="720">
        <v>0</v>
      </c>
      <c r="BN207" s="720">
        <v>2016.36</v>
      </c>
      <c r="BO207" s="720">
        <v>0</v>
      </c>
      <c r="BP207" s="720">
        <v>0</v>
      </c>
      <c r="BQ207" s="720">
        <v>2016.36</v>
      </c>
      <c r="BR207" s="720">
        <v>715.75</v>
      </c>
      <c r="BS207" s="720">
        <v>7052.89</v>
      </c>
      <c r="BT207" s="720">
        <v>7768.64</v>
      </c>
      <c r="BU207" s="720">
        <v>0</v>
      </c>
      <c r="BV207" s="720">
        <v>0</v>
      </c>
      <c r="BW207" s="720">
        <v>0</v>
      </c>
      <c r="BX207" s="720">
        <v>0</v>
      </c>
      <c r="BY207" s="720">
        <v>0</v>
      </c>
      <c r="BZ207" s="720">
        <v>0</v>
      </c>
      <c r="CA207" s="720">
        <v>0</v>
      </c>
      <c r="CB207" s="720">
        <v>0</v>
      </c>
      <c r="CC207" s="720">
        <v>0</v>
      </c>
      <c r="CD207" s="720">
        <v>209531.29000000108</v>
      </c>
      <c r="CE207" s="720">
        <v>0</v>
      </c>
      <c r="CF207" s="720">
        <v>7768.64</v>
      </c>
      <c r="CG207" s="720">
        <v>0</v>
      </c>
      <c r="CH207" s="720">
        <v>0</v>
      </c>
      <c r="CI207" s="720">
        <f t="shared" si="3"/>
        <v>217299.9300000011</v>
      </c>
      <c r="CJ207" s="720">
        <v>232711.74</v>
      </c>
      <c r="CK207" s="720">
        <v>0</v>
      </c>
      <c r="CL207" s="720">
        <v>0</v>
      </c>
      <c r="CM207" s="720">
        <v>232711.74</v>
      </c>
      <c r="CN207" s="720">
        <v>0</v>
      </c>
      <c r="CO207" s="720">
        <v>0</v>
      </c>
      <c r="CP207" s="720">
        <v>3722.19</v>
      </c>
      <c r="CQ207" s="720">
        <v>0</v>
      </c>
      <c r="CR207" s="720">
        <v>22886.520000000019</v>
      </c>
      <c r="CS207" s="720">
        <v>259320.45</v>
      </c>
      <c r="CT207" s="720">
        <v>0</v>
      </c>
      <c r="CU207" s="720">
        <v>0</v>
      </c>
      <c r="CV207" s="720">
        <v>0</v>
      </c>
      <c r="CW207" s="720">
        <v>0</v>
      </c>
      <c r="CX207" s="720"/>
      <c r="CY207" s="720"/>
      <c r="CZ207" s="720"/>
      <c r="DA207" s="720">
        <v>0</v>
      </c>
      <c r="DB207" s="720">
        <v>0</v>
      </c>
      <c r="DC207" s="720">
        <v>0</v>
      </c>
      <c r="DD207" s="720">
        <v>7137.42</v>
      </c>
      <c r="DE207" s="720">
        <v>0</v>
      </c>
      <c r="DF207" s="720">
        <v>0</v>
      </c>
      <c r="DG207" s="720">
        <v>0</v>
      </c>
      <c r="DH207" s="720">
        <v>-49157.94</v>
      </c>
      <c r="DI207" s="720">
        <v>0</v>
      </c>
      <c r="DJ207" s="720">
        <v>0</v>
      </c>
      <c r="DK207" s="720">
        <v>-42020.520000000004</v>
      </c>
      <c r="DL207" s="720">
        <v>0</v>
      </c>
      <c r="DM207" s="720">
        <v>0</v>
      </c>
      <c r="DN207" s="720">
        <v>0</v>
      </c>
      <c r="DO207" s="720">
        <v>0</v>
      </c>
      <c r="DP207" s="720">
        <v>0</v>
      </c>
      <c r="DQ207" s="721">
        <v>0</v>
      </c>
      <c r="DR207" s="722">
        <v>2405893.0799999987</v>
      </c>
      <c r="DS207" s="723">
        <v>565777.87000000058</v>
      </c>
      <c r="DT207" s="722">
        <v>58890.119999999988</v>
      </c>
      <c r="DU207" s="722">
        <v>116103.70999999999</v>
      </c>
      <c r="DV207" s="722">
        <v>0</v>
      </c>
      <c r="DW207" s="722">
        <v>0</v>
      </c>
    </row>
    <row r="208" spans="1:127" s="104" customFormat="1" ht="16" thickBot="1">
      <c r="A208" s="731" t="s">
        <v>6476</v>
      </c>
      <c r="B208" s="732"/>
      <c r="C208" s="731" t="s">
        <v>6476</v>
      </c>
      <c r="D208" s="733"/>
      <c r="E208" s="733"/>
      <c r="F208" s="733"/>
      <c r="G208" s="733"/>
      <c r="H208" s="734">
        <v>464098575.32517987</v>
      </c>
      <c r="I208" s="734">
        <v>6734535.4399999995</v>
      </c>
      <c r="J208" s="734">
        <v>68129143.543333337</v>
      </c>
      <c r="K208" s="734">
        <v>0</v>
      </c>
      <c r="L208" s="734">
        <v>37558053.560000002</v>
      </c>
      <c r="M208" s="734">
        <v>4342773.3400000045</v>
      </c>
      <c r="N208" s="734">
        <v>2229935.61</v>
      </c>
      <c r="O208" s="734">
        <v>1479196.3399999999</v>
      </c>
      <c r="P208" s="734">
        <v>17217623.730000004</v>
      </c>
      <c r="Q208" s="734">
        <v>4302705.21</v>
      </c>
      <c r="R208" s="734">
        <v>87135.01</v>
      </c>
      <c r="S208" s="734">
        <v>87078.6</v>
      </c>
      <c r="T208" s="734">
        <v>5458389.4000000013</v>
      </c>
      <c r="U208" s="734">
        <v>4990946.8499999987</v>
      </c>
      <c r="V208" s="734">
        <v>0</v>
      </c>
      <c r="W208" s="734">
        <v>1941023.4899999986</v>
      </c>
      <c r="X208" s="734">
        <v>9548918.1699999999</v>
      </c>
      <c r="Y208" s="734">
        <v>628206032.61851287</v>
      </c>
      <c r="Z208" s="734">
        <v>270940403.89050007</v>
      </c>
      <c r="AA208" s="734">
        <v>1174897.385</v>
      </c>
      <c r="AB208" s="734">
        <v>81304180.204000026</v>
      </c>
      <c r="AC208" s="734">
        <v>27856349.693999998</v>
      </c>
      <c r="AD208" s="734">
        <v>33075127.987000007</v>
      </c>
      <c r="AE208" s="734">
        <v>3205855.91</v>
      </c>
      <c r="AF208" s="734">
        <v>31824853.8125</v>
      </c>
      <c r="AG208" s="734">
        <v>2752149.4845000077</v>
      </c>
      <c r="AH208" s="734">
        <v>1604241.0554999998</v>
      </c>
      <c r="AI208" s="734">
        <v>32145.599999999999</v>
      </c>
      <c r="AJ208" s="734">
        <v>143406.75</v>
      </c>
      <c r="AK208" s="734">
        <v>10400268.04661775</v>
      </c>
      <c r="AL208" s="734">
        <v>695649.76549999986</v>
      </c>
      <c r="AM208" s="734">
        <v>4417240.8679999979</v>
      </c>
      <c r="AN208" s="734">
        <v>1618107.2145000005</v>
      </c>
      <c r="AO208" s="734">
        <v>11368483.159999998</v>
      </c>
      <c r="AP208" s="734">
        <v>4791927.97</v>
      </c>
      <c r="AQ208" s="734">
        <v>4730374.8448333358</v>
      </c>
      <c r="AR208" s="734">
        <v>25246798.662166692</v>
      </c>
      <c r="AS208" s="734">
        <v>4705578.9972549044</v>
      </c>
      <c r="AT208" s="734">
        <v>1930556.7985000005</v>
      </c>
      <c r="AU208" s="734">
        <v>9279169.3879131917</v>
      </c>
      <c r="AV208" s="734">
        <v>1915212.0504999997</v>
      </c>
      <c r="AW208" s="734">
        <v>2230935.8400000003</v>
      </c>
      <c r="AX208" s="734">
        <v>21640382.102500007</v>
      </c>
      <c r="AY208" s="734">
        <v>28740307.81200001</v>
      </c>
      <c r="AZ208" s="734">
        <v>5918606.5847499995</v>
      </c>
      <c r="BA208" s="734">
        <v>31212783.853</v>
      </c>
      <c r="BB208" s="734">
        <v>5929752.2399999984</v>
      </c>
      <c r="BC208" s="734">
        <v>28615.31</v>
      </c>
      <c r="BD208" s="734">
        <v>615916.08000000007</v>
      </c>
      <c r="BE208" s="734">
        <v>631311542.76103592</v>
      </c>
      <c r="BF208" s="734">
        <v>64036591.745567717</v>
      </c>
      <c r="BG208" s="734">
        <v>-3105509.1425226512</v>
      </c>
      <c r="BH208" s="734">
        <v>60931082.603045113</v>
      </c>
      <c r="BI208" s="734">
        <v>2079648.5599999991</v>
      </c>
      <c r="BJ208" s="734">
        <v>0</v>
      </c>
      <c r="BK208" s="734">
        <v>615916.08000000007</v>
      </c>
      <c r="BL208" s="734">
        <v>2695564.6399999987</v>
      </c>
      <c r="BM208" s="734">
        <v>60850.5</v>
      </c>
      <c r="BN208" s="734">
        <v>1770196.2</v>
      </c>
      <c r="BO208" s="734">
        <v>317885.85000000003</v>
      </c>
      <c r="BP208" s="734">
        <v>368486.04999999993</v>
      </c>
      <c r="BQ208" s="734">
        <v>2517419.5999999992</v>
      </c>
      <c r="BR208" s="734">
        <v>4197671.7400000012</v>
      </c>
      <c r="BS208" s="734">
        <v>178142.04000000004</v>
      </c>
      <c r="BT208" s="734">
        <v>4375814.7300000004</v>
      </c>
      <c r="BU208" s="734">
        <v>0</v>
      </c>
      <c r="BV208" s="734">
        <v>0</v>
      </c>
      <c r="BW208" s="734">
        <v>0</v>
      </c>
      <c r="BX208" s="734">
        <v>0</v>
      </c>
      <c r="BY208" s="734">
        <v>0</v>
      </c>
      <c r="BZ208" s="734">
        <v>0</v>
      </c>
      <c r="CA208" s="734">
        <v>0</v>
      </c>
      <c r="CB208" s="734">
        <v>0</v>
      </c>
      <c r="CC208" s="734">
        <v>0</v>
      </c>
      <c r="CD208" s="734">
        <v>61066438.049466684</v>
      </c>
      <c r="CE208" s="734">
        <v>0</v>
      </c>
      <c r="CF208" s="734">
        <v>4375814.7300000004</v>
      </c>
      <c r="CG208" s="734">
        <v>0</v>
      </c>
      <c r="CH208" s="734">
        <v>0</v>
      </c>
      <c r="CI208" s="734">
        <f>SUM(CI8:CI207)</f>
        <v>65038307.466466665</v>
      </c>
      <c r="CJ208" s="734">
        <v>87181890.239999995</v>
      </c>
      <c r="CK208" s="734">
        <v>9795890.2899999991</v>
      </c>
      <c r="CL208" s="734">
        <v>1117046.0500000005</v>
      </c>
      <c r="CM208" s="734">
        <v>79293707.069999993</v>
      </c>
      <c r="CN208" s="734">
        <v>19746.16</v>
      </c>
      <c r="CO208" s="734">
        <v>0</v>
      </c>
      <c r="CP208" s="734">
        <v>1894890.0199999998</v>
      </c>
      <c r="CQ208" s="734">
        <v>890284.75999999978</v>
      </c>
      <c r="CR208" s="734">
        <v>-15760852.145979576</v>
      </c>
      <c r="CS208" s="734">
        <v>66337778.834020443</v>
      </c>
      <c r="CT208" s="734">
        <v>15199724.309999997</v>
      </c>
      <c r="CU208" s="734">
        <v>11679.79</v>
      </c>
      <c r="CV208" s="734">
        <v>0</v>
      </c>
      <c r="CW208" s="734">
        <v>15188044.519999996</v>
      </c>
      <c r="CX208" s="734">
        <v>0</v>
      </c>
      <c r="CY208" s="734">
        <v>0</v>
      </c>
      <c r="CZ208" s="734">
        <v>0</v>
      </c>
      <c r="DA208" s="734">
        <v>-6087643.8259190647</v>
      </c>
      <c r="DB208" s="734">
        <v>9100400.6940809358</v>
      </c>
      <c r="DC208" s="734">
        <v>1453980.2300000002</v>
      </c>
      <c r="DD208" s="734">
        <v>2178790.7400000002</v>
      </c>
      <c r="DE208" s="734">
        <v>603052.15999999992</v>
      </c>
      <c r="DF208" s="734">
        <v>145069.26999999999</v>
      </c>
      <c r="DG208" s="734">
        <v>-4325779.5099999961</v>
      </c>
      <c r="DH208" s="734">
        <v>-3908573.9840000006</v>
      </c>
      <c r="DI208" s="734">
        <v>-461507.8</v>
      </c>
      <c r="DJ208" s="734">
        <v>-243061.25</v>
      </c>
      <c r="DK208" s="734">
        <v>-4409750.7939999998</v>
      </c>
      <c r="DL208" s="734">
        <v>293480.80000000005</v>
      </c>
      <c r="DM208" s="734">
        <v>352178.13</v>
      </c>
      <c r="DN208" s="734">
        <v>-552585.57999999996</v>
      </c>
      <c r="DO208" s="734">
        <v>-4749351.9899999993</v>
      </c>
      <c r="DP208" s="734">
        <v>-701680.43</v>
      </c>
      <c r="DQ208" s="734">
        <v>-30613.56071701142</v>
      </c>
      <c r="DR208" s="734">
        <v>441506005.34749973</v>
      </c>
      <c r="DS208" s="734">
        <v>173968437.56353578</v>
      </c>
      <c r="DT208" s="734">
        <v>28015650.302000016</v>
      </c>
      <c r="DU208" s="734">
        <v>27905215.979999989</v>
      </c>
      <c r="DV208" s="734">
        <v>5076280.3499999987</v>
      </c>
      <c r="DW208" s="734">
        <v>-5357959.0700000031</v>
      </c>
    </row>
    <row r="209" spans="1:127" s="104" customFormat="1" ht="16" thickTop="1">
      <c r="A209" s="128"/>
      <c r="B209" s="128"/>
      <c r="C209" s="128"/>
      <c r="D209" s="128" t="s">
        <v>237</v>
      </c>
      <c r="E209" s="128"/>
      <c r="F209" s="128" t="s">
        <v>239</v>
      </c>
      <c r="G209" s="128" t="s">
        <v>240</v>
      </c>
      <c r="H209" s="735" t="s">
        <v>18</v>
      </c>
      <c r="I209" s="735" t="s">
        <v>20</v>
      </c>
      <c r="J209" s="735" t="s">
        <v>22</v>
      </c>
      <c r="K209" s="735" t="s">
        <v>278</v>
      </c>
      <c r="L209" s="735" t="s">
        <v>24</v>
      </c>
      <c r="M209" s="735" t="s">
        <v>26</v>
      </c>
      <c r="N209" s="735" t="s">
        <v>28</v>
      </c>
      <c r="O209" s="735" t="s">
        <v>292</v>
      </c>
      <c r="P209" s="735" t="s">
        <v>293</v>
      </c>
      <c r="Q209" s="735" t="s">
        <v>31</v>
      </c>
      <c r="R209" s="735" t="s">
        <v>33</v>
      </c>
      <c r="S209" s="735" t="s">
        <v>35</v>
      </c>
      <c r="T209" s="735" t="s">
        <v>37</v>
      </c>
      <c r="U209" s="735" t="s">
        <v>39</v>
      </c>
      <c r="V209" s="735" t="s">
        <v>41</v>
      </c>
      <c r="W209" s="735" t="s">
        <v>284</v>
      </c>
      <c r="X209" s="735" t="s">
        <v>285</v>
      </c>
      <c r="Y209" s="735"/>
      <c r="Z209" s="735" t="s">
        <v>45</v>
      </c>
      <c r="AA209" s="735" t="s">
        <v>47</v>
      </c>
      <c r="AB209" s="735" t="s">
        <v>49</v>
      </c>
      <c r="AC209" s="735" t="s">
        <v>51</v>
      </c>
      <c r="AD209" s="735" t="s">
        <v>53</v>
      </c>
      <c r="AE209" s="735" t="s">
        <v>55</v>
      </c>
      <c r="AF209" s="735" t="s">
        <v>57</v>
      </c>
      <c r="AG209" s="735" t="s">
        <v>59</v>
      </c>
      <c r="AH209" s="735" t="s">
        <v>61</v>
      </c>
      <c r="AI209" s="735" t="s">
        <v>63</v>
      </c>
      <c r="AJ209" s="735" t="s">
        <v>65</v>
      </c>
      <c r="AK209" s="735" t="s">
        <v>67</v>
      </c>
      <c r="AL209" s="735" t="s">
        <v>69</v>
      </c>
      <c r="AM209" s="735" t="s">
        <v>71</v>
      </c>
      <c r="AN209" s="735" t="s">
        <v>73</v>
      </c>
      <c r="AO209" s="735" t="s">
        <v>75</v>
      </c>
      <c r="AP209" s="735" t="s">
        <v>77</v>
      </c>
      <c r="AQ209" s="735" t="s">
        <v>79</v>
      </c>
      <c r="AR209" s="735" t="s">
        <v>81</v>
      </c>
      <c r="AS209" s="735" t="s">
        <v>83</v>
      </c>
      <c r="AT209" s="735" t="s">
        <v>85</v>
      </c>
      <c r="AU209" s="735" t="s">
        <v>87</v>
      </c>
      <c r="AV209" s="735" t="s">
        <v>89</v>
      </c>
      <c r="AW209" s="735" t="s">
        <v>91</v>
      </c>
      <c r="AX209" s="735" t="s">
        <v>93</v>
      </c>
      <c r="AY209" s="735" t="s">
        <v>95</v>
      </c>
      <c r="AZ209" s="735" t="s">
        <v>97</v>
      </c>
      <c r="BA209" s="735" t="s">
        <v>290</v>
      </c>
      <c r="BB209" s="735" t="s">
        <v>291</v>
      </c>
      <c r="BC209" s="735" t="s">
        <v>100</v>
      </c>
      <c r="BD209" s="735" t="s">
        <v>102</v>
      </c>
      <c r="BE209" s="735"/>
      <c r="BF209" s="735"/>
      <c r="BG209" s="735"/>
      <c r="BH209" s="735"/>
      <c r="BI209" s="736" t="s">
        <v>110</v>
      </c>
      <c r="BJ209" s="736" t="s">
        <v>112</v>
      </c>
      <c r="BK209" s="736" t="s">
        <v>114</v>
      </c>
      <c r="BL209" s="736"/>
      <c r="BM209" s="736" t="s">
        <v>118</v>
      </c>
      <c r="BN209" s="736" t="s">
        <v>120</v>
      </c>
      <c r="BO209" s="736" t="s">
        <v>122</v>
      </c>
      <c r="BP209" s="736" t="s">
        <v>124</v>
      </c>
      <c r="BQ209" s="736"/>
      <c r="BR209" s="736"/>
      <c r="BS209" s="736"/>
      <c r="BT209" s="736"/>
      <c r="BU209" s="737" t="s">
        <v>132</v>
      </c>
      <c r="BV209" s="737" t="s">
        <v>134</v>
      </c>
      <c r="BW209" s="737"/>
      <c r="BX209" s="737" t="s">
        <v>138</v>
      </c>
      <c r="BY209" s="737" t="s">
        <v>140</v>
      </c>
      <c r="BZ209" s="737"/>
      <c r="CA209" s="737"/>
      <c r="CB209" s="737"/>
      <c r="CC209" s="737"/>
      <c r="CD209" s="738" t="s">
        <v>147</v>
      </c>
      <c r="CE209" s="738" t="s">
        <v>149</v>
      </c>
      <c r="CF209" s="738" t="s">
        <v>151</v>
      </c>
      <c r="CG209" s="738" t="s">
        <v>153</v>
      </c>
      <c r="CH209" s="738" t="s">
        <v>155</v>
      </c>
      <c r="CI209" s="738"/>
      <c r="CJ209" s="739"/>
      <c r="CK209" s="739"/>
      <c r="CL209" s="739"/>
      <c r="CM209" s="739"/>
      <c r="CN209" s="739"/>
      <c r="CO209" s="739"/>
      <c r="CP209" s="739"/>
      <c r="CQ209" s="739"/>
      <c r="CR209" s="739"/>
      <c r="CS209" s="739"/>
      <c r="CT209" s="740"/>
      <c r="CU209" s="740"/>
      <c r="CV209" s="740"/>
      <c r="CW209" s="740"/>
      <c r="CX209" s="740"/>
      <c r="CY209" s="740"/>
      <c r="CZ209" s="740"/>
      <c r="DA209" s="740"/>
      <c r="DB209" s="740"/>
      <c r="DC209" s="741"/>
      <c r="DD209" s="741"/>
      <c r="DE209" s="741"/>
      <c r="DF209" s="741"/>
      <c r="DG209" s="741"/>
      <c r="DH209" s="741"/>
      <c r="DI209" s="741"/>
      <c r="DJ209" s="741"/>
      <c r="DK209" s="741"/>
      <c r="DL209" s="742"/>
      <c r="DM209" s="742"/>
      <c r="DN209" s="743"/>
      <c r="DO209" s="743"/>
      <c r="DP209" s="744"/>
      <c r="DQ209" s="745"/>
      <c r="DR209"/>
      <c r="DS209" s="746"/>
      <c r="DT209" s="747"/>
      <c r="DU209"/>
      <c r="DV209"/>
      <c r="DW209"/>
    </row>
    <row r="210" spans="1:127" s="104" customFormat="1">
      <c r="A210" s="748">
        <v>1415</v>
      </c>
      <c r="B210" s="98" t="s">
        <v>6477</v>
      </c>
      <c r="C210" s="748">
        <v>1415</v>
      </c>
      <c r="D210" t="s">
        <v>6470</v>
      </c>
      <c r="E210" t="s">
        <v>786</v>
      </c>
      <c r="F210" t="s">
        <v>6</v>
      </c>
      <c r="G210" t="s">
        <v>921</v>
      </c>
      <c r="H210" s="747">
        <v>700000</v>
      </c>
      <c r="I210" s="747">
        <v>0</v>
      </c>
      <c r="J210" s="747">
        <v>50000</v>
      </c>
      <c r="K210" s="747">
        <v>0</v>
      </c>
      <c r="L210" s="747">
        <v>0</v>
      </c>
      <c r="M210" s="747">
        <v>25000</v>
      </c>
      <c r="N210" s="747">
        <v>0</v>
      </c>
      <c r="O210" s="747">
        <v>0</v>
      </c>
      <c r="P210" s="747">
        <v>40000</v>
      </c>
      <c r="Q210" s="747">
        <v>0</v>
      </c>
      <c r="R210" s="747">
        <v>0</v>
      </c>
      <c r="S210" s="747">
        <v>0</v>
      </c>
      <c r="T210" s="747">
        <v>0</v>
      </c>
      <c r="U210" s="747">
        <v>12000</v>
      </c>
      <c r="V210" s="747">
        <v>0</v>
      </c>
      <c r="W210" s="747">
        <v>0</v>
      </c>
      <c r="X210" s="747">
        <v>0</v>
      </c>
      <c r="Y210" s="747">
        <f>SUM(H210:X210)</f>
        <v>827000</v>
      </c>
      <c r="Z210" s="747">
        <v>250000</v>
      </c>
      <c r="AA210" s="747">
        <v>0</v>
      </c>
      <c r="AB210" s="747">
        <v>151532.87000000002</v>
      </c>
      <c r="AC210" s="747">
        <v>27473.80999999991</v>
      </c>
      <c r="AD210" s="747">
        <v>123953.83</v>
      </c>
      <c r="AE210" s="747">
        <v>0</v>
      </c>
      <c r="AF210" s="747">
        <v>13325.549999999785</v>
      </c>
      <c r="AG210" s="747">
        <v>2045.7300000000059</v>
      </c>
      <c r="AH210" s="747">
        <v>7470.4</v>
      </c>
      <c r="AI210" s="747">
        <v>0</v>
      </c>
      <c r="AJ210" s="747">
        <v>0</v>
      </c>
      <c r="AK210" s="747">
        <v>37967.949999999997</v>
      </c>
      <c r="AL210" s="747">
        <v>4100.6099999999997</v>
      </c>
      <c r="AM210" s="747">
        <v>1481.8099999999997</v>
      </c>
      <c r="AN210" s="747">
        <v>1370.5</v>
      </c>
      <c r="AO210" s="747">
        <v>8715.82</v>
      </c>
      <c r="AP210" s="747">
        <v>0</v>
      </c>
      <c r="AQ210" s="747">
        <v>4523.67</v>
      </c>
      <c r="AR210" s="747">
        <v>14276.279999999992</v>
      </c>
      <c r="AS210" s="747">
        <v>654</v>
      </c>
      <c r="AT210" s="747">
        <v>0</v>
      </c>
      <c r="AU210" s="747">
        <v>52303.990000000005</v>
      </c>
      <c r="AV210" s="747">
        <v>3291.75</v>
      </c>
      <c r="AW210" s="747">
        <v>0</v>
      </c>
      <c r="AX210" s="747">
        <v>4533.130000000001</v>
      </c>
      <c r="AY210" s="747">
        <v>92015.560000000085</v>
      </c>
      <c r="AZ210" s="747">
        <v>0</v>
      </c>
      <c r="BA210" s="747">
        <v>66761.790000000008</v>
      </c>
      <c r="BB210" s="747">
        <v>0</v>
      </c>
      <c r="BC210" s="747">
        <v>0</v>
      </c>
      <c r="BD210" s="747">
        <v>0</v>
      </c>
      <c r="BE210" s="747">
        <f>SUM(Z210:BD210)</f>
        <v>867799.04999999981</v>
      </c>
      <c r="BF210" s="747">
        <v>206981.41000000003</v>
      </c>
      <c r="BG210" s="747">
        <f>Y210-BE210</f>
        <v>-40799.049999999814</v>
      </c>
      <c r="BH210" s="747">
        <f>BF210+BG210</f>
        <v>166182.36000000022</v>
      </c>
      <c r="BI210" s="747">
        <v>5000</v>
      </c>
      <c r="BJ210" s="747">
        <v>0</v>
      </c>
      <c r="BK210" s="747">
        <v>0</v>
      </c>
      <c r="BL210" s="747">
        <f>SUM(BI210:BK210)</f>
        <v>5000</v>
      </c>
      <c r="BM210" s="747">
        <v>0</v>
      </c>
      <c r="BN210" s="747">
        <v>2000</v>
      </c>
      <c r="BO210" s="747">
        <v>0</v>
      </c>
      <c r="BP210" s="747">
        <v>0</v>
      </c>
      <c r="BQ210" s="747">
        <f>SUM(BM210:BP210)</f>
        <v>2000</v>
      </c>
      <c r="BR210" s="747">
        <v>6000</v>
      </c>
      <c r="BS210" s="747">
        <f>BL210-BQ210</f>
        <v>3000</v>
      </c>
      <c r="BT210" s="747">
        <f>BR210+BS210</f>
        <v>9000</v>
      </c>
      <c r="BU210" s="747">
        <v>0</v>
      </c>
      <c r="BV210" s="747">
        <v>0</v>
      </c>
      <c r="BW210" s="747">
        <v>0</v>
      </c>
      <c r="BX210" s="747">
        <v>0</v>
      </c>
      <c r="BY210" s="747">
        <v>0</v>
      </c>
      <c r="BZ210" s="747">
        <v>0</v>
      </c>
      <c r="CA210" s="747">
        <v>0</v>
      </c>
      <c r="CB210" s="747">
        <v>0</v>
      </c>
      <c r="CC210" s="747">
        <v>0</v>
      </c>
      <c r="CD210" s="747">
        <v>269332.04000000015</v>
      </c>
      <c r="CE210" s="747"/>
      <c r="CF210" s="747">
        <v>29855.68</v>
      </c>
      <c r="CG210" s="747"/>
      <c r="CH210" s="747">
        <v>0</v>
      </c>
      <c r="CI210" s="747">
        <v>299187.72000000015</v>
      </c>
      <c r="CJ210" s="747">
        <v>351927.86</v>
      </c>
      <c r="CK210" s="747">
        <v>0</v>
      </c>
      <c r="CL210" s="747">
        <v>0</v>
      </c>
      <c r="CM210" s="747">
        <v>351927.86</v>
      </c>
      <c r="CN210" s="747">
        <v>0</v>
      </c>
      <c r="CO210" s="747">
        <v>0</v>
      </c>
      <c r="CP210" s="747">
        <v>0</v>
      </c>
      <c r="CQ210" s="747">
        <v>0</v>
      </c>
      <c r="CR210" s="747">
        <v>-58860.821199466096</v>
      </c>
      <c r="CS210" s="747">
        <v>293067.03880053386</v>
      </c>
      <c r="CT210" s="747">
        <v>0</v>
      </c>
      <c r="CU210" s="747">
        <v>0</v>
      </c>
      <c r="CV210" s="747">
        <v>0</v>
      </c>
      <c r="CW210" s="747">
        <v>0</v>
      </c>
      <c r="CX210" s="747"/>
      <c r="CY210" s="747"/>
      <c r="CZ210" s="747"/>
      <c r="DA210" s="747"/>
      <c r="DB210" s="747">
        <v>0</v>
      </c>
      <c r="DC210" s="747">
        <v>0</v>
      </c>
      <c r="DD210" s="747">
        <v>6246.3</v>
      </c>
      <c r="DE210" s="747">
        <v>0</v>
      </c>
      <c r="DF210" s="747">
        <v>0</v>
      </c>
      <c r="DG210" s="747">
        <v>0</v>
      </c>
      <c r="DH210" s="747">
        <v>-126</v>
      </c>
      <c r="DI210" s="747">
        <v>0</v>
      </c>
      <c r="DJ210" s="747">
        <v>0</v>
      </c>
      <c r="DK210" s="747">
        <v>6120.3</v>
      </c>
      <c r="DL210" s="747">
        <v>0</v>
      </c>
      <c r="DM210" s="747">
        <v>0</v>
      </c>
      <c r="DN210" s="747">
        <v>0</v>
      </c>
      <c r="DO210" s="747">
        <v>0</v>
      </c>
      <c r="DP210" s="747">
        <v>0</v>
      </c>
      <c r="DQ210" s="747">
        <v>1.1994661181233823E-3</v>
      </c>
      <c r="DR210">
        <v>680125.59999999963</v>
      </c>
      <c r="DS210" s="746">
        <v>299467.26000000013</v>
      </c>
      <c r="DT210" s="747">
        <v>92015.560000000085</v>
      </c>
      <c r="DU210">
        <v>36872.479999999996</v>
      </c>
      <c r="DV210">
        <v>12000</v>
      </c>
      <c r="DW210">
        <v>0</v>
      </c>
    </row>
    <row r="211" spans="1:127" s="104" customFormat="1">
      <c r="A211" s="748"/>
      <c r="B211" s="98"/>
      <c r="C211" s="748"/>
      <c r="D211"/>
      <c r="E211"/>
      <c r="F211"/>
      <c r="G211"/>
      <c r="H211" s="747">
        <v>0</v>
      </c>
      <c r="I211" s="747"/>
      <c r="J211" s="747"/>
      <c r="K211" s="747"/>
      <c r="L211" s="747"/>
      <c r="M211" s="747"/>
      <c r="N211" s="747"/>
      <c r="O211" s="747"/>
      <c r="P211" s="747">
        <v>23340.14</v>
      </c>
      <c r="Q211" s="747">
        <v>111853.65</v>
      </c>
      <c r="R211" s="747"/>
      <c r="S211" s="747"/>
      <c r="T211" s="747"/>
      <c r="U211" s="747"/>
      <c r="V211" s="747"/>
      <c r="W211" s="747"/>
      <c r="X211" s="747"/>
      <c r="Y211" s="747"/>
      <c r="Z211" s="747">
        <v>182662.96999999997</v>
      </c>
      <c r="AA211" s="747"/>
      <c r="AB211" s="747"/>
      <c r="AC211" s="747"/>
      <c r="AD211" s="747"/>
      <c r="AE211" s="747"/>
      <c r="AF211" s="747"/>
      <c r="AG211" s="747">
        <v>254.83</v>
      </c>
      <c r="AH211" s="747"/>
      <c r="AI211" s="747"/>
      <c r="AJ211" s="747"/>
      <c r="AK211" s="747">
        <v>2764.62</v>
      </c>
      <c r="AL211" s="747"/>
      <c r="AM211" s="747">
        <v>18641.900000000001</v>
      </c>
      <c r="AN211" s="747">
        <v>3520.99</v>
      </c>
      <c r="AO211" s="747"/>
      <c r="AP211" s="747"/>
      <c r="AQ211" s="747"/>
      <c r="AR211" s="747">
        <v>19105.920000000002</v>
      </c>
      <c r="AS211" s="747"/>
      <c r="AT211" s="747"/>
      <c r="AU211" s="747">
        <v>8035.36</v>
      </c>
      <c r="AV211" s="747"/>
      <c r="AW211" s="747"/>
      <c r="AX211" s="747">
        <v>3162725.4340000004</v>
      </c>
      <c r="AY211" s="747">
        <v>55446.95</v>
      </c>
      <c r="AZ211" s="747"/>
      <c r="BA211" s="747">
        <v>61894.259999999995</v>
      </c>
      <c r="BB211" s="747"/>
      <c r="BC211" s="747"/>
      <c r="BD211" s="747"/>
      <c r="BE211" s="747"/>
      <c r="BF211" s="747"/>
      <c r="BG211" s="747"/>
      <c r="BH211" s="747"/>
      <c r="BI211" s="747"/>
      <c r="BJ211" s="747"/>
      <c r="BK211" s="747"/>
      <c r="BL211" s="747"/>
      <c r="BM211" s="747"/>
      <c r="BN211" s="747"/>
      <c r="BO211" s="747"/>
      <c r="BP211" s="747"/>
      <c r="BQ211" s="747"/>
      <c r="BR211" s="747"/>
      <c r="BS211" s="747"/>
      <c r="BT211" s="747"/>
      <c r="BU211" s="747"/>
      <c r="BV211" s="747"/>
      <c r="BW211" s="747"/>
      <c r="BX211" s="747"/>
      <c r="BY211" s="747"/>
      <c r="BZ211" s="747"/>
      <c r="CA211" s="747"/>
      <c r="CB211" s="747"/>
      <c r="CC211" s="747"/>
      <c r="CD211" s="747"/>
      <c r="CE211" s="747"/>
      <c r="CF211" s="747"/>
      <c r="CG211" s="747"/>
      <c r="CH211" s="747"/>
      <c r="CI211" s="747"/>
      <c r="CJ211" s="747"/>
      <c r="CK211" s="747"/>
      <c r="CL211" s="747"/>
      <c r="CM211" s="747"/>
      <c r="CN211" s="747"/>
      <c r="CO211" s="747"/>
      <c r="CP211" s="747"/>
      <c r="CQ211" s="747"/>
      <c r="CR211" s="747"/>
      <c r="CS211" s="747"/>
      <c r="CT211" s="747"/>
      <c r="CU211" s="747"/>
      <c r="CV211" s="747"/>
      <c r="CW211" s="747"/>
      <c r="CX211" s="747"/>
      <c r="CY211" s="747"/>
      <c r="CZ211" s="747"/>
      <c r="DA211" s="747"/>
      <c r="DB211" s="747"/>
      <c r="DC211" s="747"/>
      <c r="DD211" s="747"/>
      <c r="DE211" s="747"/>
      <c r="DF211" s="747"/>
      <c r="DG211" s="747"/>
      <c r="DH211" s="747"/>
      <c r="DI211" s="747"/>
      <c r="DJ211" s="747"/>
      <c r="DK211" s="747"/>
      <c r="DL211" s="747"/>
      <c r="DM211" s="747"/>
      <c r="DN211" s="747"/>
      <c r="DO211" s="747"/>
      <c r="DP211" s="747"/>
      <c r="DQ211" s="747"/>
      <c r="DR211"/>
      <c r="DS211" s="746"/>
      <c r="DT211" s="747"/>
      <c r="DU211"/>
      <c r="DV211"/>
      <c r="DW211"/>
    </row>
    <row r="212" spans="1:127" s="104" customFormat="1">
      <c r="A212" s="748"/>
      <c r="B212" s="98"/>
      <c r="C212" s="748"/>
      <c r="D212"/>
      <c r="E212"/>
      <c r="F212"/>
      <c r="G212"/>
      <c r="H212" s="747"/>
      <c r="I212" s="747"/>
      <c r="J212" s="747"/>
      <c r="K212" s="747"/>
      <c r="L212" s="747"/>
      <c r="M212" s="747"/>
      <c r="N212" s="747"/>
      <c r="O212" s="747"/>
      <c r="P212" s="747"/>
      <c r="Q212" s="747"/>
      <c r="R212" s="747"/>
      <c r="S212" s="747"/>
      <c r="T212" s="747"/>
      <c r="U212" s="747"/>
      <c r="V212" s="747"/>
      <c r="W212" s="747"/>
      <c r="X212" s="747"/>
      <c r="Y212" s="747"/>
      <c r="Z212" s="747"/>
      <c r="AA212" s="747"/>
      <c r="AB212" s="747"/>
      <c r="AC212" s="747"/>
      <c r="AD212" s="747"/>
      <c r="AE212" s="747"/>
      <c r="AF212" s="747"/>
      <c r="AG212" s="747"/>
      <c r="AH212" s="747"/>
      <c r="AI212" s="747"/>
      <c r="AJ212" s="747"/>
      <c r="AK212" s="747"/>
      <c r="AL212" s="747"/>
      <c r="AM212" s="747"/>
      <c r="AN212" s="747"/>
      <c r="AO212" s="747"/>
      <c r="AP212" s="747"/>
      <c r="AQ212" s="747"/>
      <c r="AR212" s="747"/>
      <c r="AS212" s="747"/>
      <c r="AT212" s="747"/>
      <c r="AU212" s="747"/>
      <c r="AV212" s="747"/>
      <c r="AW212" s="747"/>
      <c r="AX212" s="747"/>
      <c r="AY212" s="747"/>
      <c r="AZ212" s="747"/>
      <c r="BA212" s="747"/>
      <c r="BB212" s="747"/>
      <c r="BC212" s="747"/>
      <c r="BD212" s="747"/>
      <c r="BE212" s="747"/>
      <c r="BF212" s="747"/>
      <c r="BG212" s="747"/>
      <c r="BH212" s="747"/>
      <c r="BI212" s="747"/>
      <c r="BJ212" s="747"/>
      <c r="BK212" s="747"/>
      <c r="BL212" s="747"/>
      <c r="BM212" s="747"/>
      <c r="BN212" s="747"/>
      <c r="BO212" s="747"/>
      <c r="BP212" s="747"/>
      <c r="BQ212" s="747"/>
      <c r="BR212" s="747"/>
      <c r="BS212" s="747"/>
      <c r="BT212" s="747"/>
      <c r="BU212" s="747"/>
      <c r="BV212" s="747"/>
      <c r="BW212" s="747"/>
      <c r="BX212" s="747"/>
      <c r="BY212" s="747"/>
      <c r="BZ212" s="747"/>
      <c r="CA212" s="747"/>
      <c r="CB212" s="747"/>
      <c r="CC212" s="747"/>
      <c r="CD212" s="747"/>
      <c r="CE212" s="747"/>
      <c r="CF212" s="747"/>
      <c r="CG212" s="747"/>
      <c r="CH212" s="747"/>
      <c r="CI212" s="747"/>
      <c r="CJ212" s="747"/>
      <c r="CK212" s="747"/>
      <c r="CL212" s="747"/>
      <c r="CM212" s="747"/>
      <c r="CN212" s="747"/>
      <c r="CO212" s="747"/>
      <c r="CP212" s="747"/>
      <c r="CQ212" s="747"/>
      <c r="CR212" s="747"/>
      <c r="CS212" s="747"/>
      <c r="CT212" s="747"/>
      <c r="CU212" s="747"/>
      <c r="CV212" s="747"/>
      <c r="CW212" s="747"/>
      <c r="CX212" s="747"/>
      <c r="CY212" s="747"/>
      <c r="CZ212" s="747"/>
      <c r="DA212" s="747"/>
      <c r="DB212" s="747"/>
      <c r="DC212" s="747"/>
      <c r="DD212" s="747"/>
      <c r="DE212" s="747"/>
      <c r="DF212" s="747"/>
      <c r="DG212" s="747"/>
      <c r="DH212" s="747"/>
      <c r="DI212" s="747"/>
      <c r="DJ212" s="747"/>
      <c r="DK212" s="747"/>
      <c r="DL212" s="747"/>
      <c r="DM212" s="747"/>
      <c r="DN212" s="747"/>
      <c r="DO212" s="747"/>
      <c r="DP212" s="747"/>
      <c r="DQ212" s="747"/>
      <c r="DR212"/>
      <c r="DS212" s="746"/>
      <c r="DT212" s="747"/>
      <c r="DU212"/>
      <c r="DV212"/>
      <c r="DW212"/>
    </row>
    <row r="213" spans="1:127" s="104" customFormat="1">
      <c r="A213" s="748"/>
      <c r="B213" s="931"/>
      <c r="C213" s="931"/>
      <c r="D213" s="931"/>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v>-7340199.0599999996</v>
      </c>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s="720"/>
      <c r="DI213"/>
      <c r="DJ213"/>
      <c r="DK213"/>
      <c r="DL213"/>
      <c r="DM213"/>
      <c r="DN213"/>
      <c r="DO213"/>
      <c r="DP213"/>
      <c r="DQ213"/>
      <c r="DR213"/>
      <c r="DS213" s="746"/>
      <c r="DT213" s="747"/>
      <c r="DU213"/>
      <c r="DV213"/>
      <c r="DW213"/>
    </row>
    <row r="214" spans="1:127" s="104" customFormat="1">
      <c r="A214" s="748"/>
      <c r="B214" s="98"/>
      <c r="C214" s="748"/>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row>
    <row r="215" spans="1:127" s="104" customFormat="1">
      <c r="A215" s="748"/>
      <c r="B215" s="98"/>
      <c r="C215" s="748"/>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row>
    <row r="216" spans="1:127" s="104" customFormat="1">
      <c r="A216" s="748"/>
      <c r="B216" s="98"/>
      <c r="C216" s="748"/>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row>
  </sheetData>
  <autoFilter ref="A6:DV68" xr:uid="{35756A03-BC14-4919-8959-D9830634EFAE}"/>
  <mergeCells count="2">
    <mergeCell ref="A2:B2"/>
    <mergeCell ref="B213:D213"/>
  </mergeCells>
  <conditionalFormatting sqref="H8:DQ212 DH213">
    <cfRule type="cellIs" dxfId="4" priority="2" operator="equal">
      <formula>0</formula>
    </cfRule>
  </conditionalFormatting>
  <conditionalFormatting sqref="DR208:DW208">
    <cfRule type="cellIs" dxfId="3" priority="1" operator="equal">
      <formula>0</formula>
    </cfRule>
  </conditionalFormatting>
  <pageMargins left="0.7" right="0.7" top="0.75" bottom="0.75" header="0.3" footer="0.3"/>
  <headerFoot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B5A8-45B4-446E-94F0-DE90EC5B8C46}">
  <dimension ref="A1"/>
  <sheetViews>
    <sheetView workbookViewId="0">
      <selection activeCell="N11" sqref="N11"/>
    </sheetView>
  </sheetViews>
  <sheetFormatPr defaultRowHeight="14.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AEDFB"/>
  </sheetPr>
  <dimension ref="A1:AK30"/>
  <sheetViews>
    <sheetView zoomScaleNormal="100" workbookViewId="0">
      <selection activeCell="D10" sqref="D10:M11"/>
    </sheetView>
  </sheetViews>
  <sheetFormatPr defaultColWidth="8.81640625" defaultRowHeight="14.5"/>
  <cols>
    <col min="1" max="1" width="21.1796875" customWidth="1"/>
    <col min="2" max="2" width="74.7265625" customWidth="1"/>
    <col min="3" max="3" width="1.1796875" customWidth="1"/>
    <col min="4" max="4" width="12.26953125" customWidth="1"/>
    <col min="5" max="5" width="13" customWidth="1"/>
    <col min="24" max="24" width="1.1796875" customWidth="1"/>
    <col min="25" max="30" width="12.453125" customWidth="1"/>
    <col min="31" max="31" width="1.1796875" customWidth="1"/>
    <col min="32" max="37" width="12.453125" customWidth="1"/>
  </cols>
  <sheetData>
    <row r="1" spans="1:37">
      <c r="A1" s="481" t="s">
        <v>6441</v>
      </c>
      <c r="B1" s="482"/>
    </row>
    <row r="2" spans="1:37" s="76" customFormat="1">
      <c r="A2" s="484"/>
      <c r="B2" s="485"/>
      <c r="D2" s="958" t="s">
        <v>209</v>
      </c>
      <c r="E2" s="958"/>
      <c r="F2" s="488"/>
      <c r="G2" s="488"/>
      <c r="H2" s="488"/>
    </row>
    <row r="3" spans="1:37" s="76" customFormat="1">
      <c r="A3" s="486" t="s">
        <v>208</v>
      </c>
      <c r="B3" s="487" t="str">
        <f>'1. CFR Return'!C3</f>
        <v>0000</v>
      </c>
      <c r="D3" s="958" t="str">
        <f>'1. CFR Return'!C4</f>
        <v>Final Accounts</v>
      </c>
      <c r="E3" s="958"/>
      <c r="F3" s="491" t="s">
        <v>2</v>
      </c>
      <c r="G3" s="492"/>
      <c r="H3" s="492"/>
    </row>
    <row r="4" spans="1:37" s="76" customFormat="1">
      <c r="A4" s="486" t="s">
        <v>210</v>
      </c>
      <c r="B4" s="486" t="str">
        <f>'1. CFR Return'!C2</f>
        <v>Select School</v>
      </c>
    </row>
    <row r="5" spans="1:37" s="76" customFormat="1">
      <c r="A5" s="488"/>
      <c r="B5" s="488"/>
      <c r="C5" s="458"/>
      <c r="D5" s="458"/>
      <c r="E5" s="458"/>
      <c r="F5" s="458"/>
    </row>
    <row r="6" spans="1:37" s="76" customFormat="1">
      <c r="A6" s="962" t="s">
        <v>6544</v>
      </c>
      <c r="B6" s="963"/>
      <c r="C6" s="458"/>
      <c r="D6" s="458"/>
      <c r="E6" s="458"/>
      <c r="F6" s="458"/>
    </row>
    <row r="7" spans="1:37" ht="15" thickBot="1">
      <c r="A7" s="483"/>
      <c r="B7" s="483"/>
    </row>
    <row r="8" spans="1:37" s="488" customFormat="1" ht="13.5" thickBot="1">
      <c r="A8" s="959" t="s">
        <v>926</v>
      </c>
      <c r="B8" s="960"/>
      <c r="C8" s="614"/>
      <c r="D8" s="959" t="s">
        <v>927</v>
      </c>
      <c r="E8" s="961"/>
      <c r="F8" s="961"/>
      <c r="G8" s="961"/>
      <c r="H8" s="961"/>
      <c r="I8" s="961"/>
      <c r="J8" s="961"/>
      <c r="K8" s="961"/>
      <c r="L8" s="961"/>
      <c r="M8" s="961"/>
      <c r="N8" s="961"/>
      <c r="O8" s="961"/>
      <c r="P8" s="961"/>
      <c r="Q8" s="961"/>
      <c r="R8" s="961"/>
      <c r="S8" s="961"/>
      <c r="T8" s="961"/>
      <c r="U8" s="961"/>
      <c r="V8" s="961"/>
      <c r="W8" s="961"/>
      <c r="X8" s="614"/>
      <c r="Y8" s="943" t="s">
        <v>928</v>
      </c>
      <c r="Z8" s="943"/>
      <c r="AA8" s="943"/>
      <c r="AB8" s="943"/>
      <c r="AC8" s="943"/>
      <c r="AD8" s="944"/>
      <c r="AE8" s="614"/>
      <c r="AF8" s="943" t="s">
        <v>929</v>
      </c>
      <c r="AG8" s="943"/>
      <c r="AH8" s="943"/>
      <c r="AI8" s="943"/>
      <c r="AJ8" s="943"/>
      <c r="AK8" s="944"/>
    </row>
    <row r="9" spans="1:37" s="483" customFormat="1" ht="13" thickBot="1">
      <c r="C9" s="615"/>
      <c r="X9" s="615"/>
      <c r="Y9" s="616"/>
      <c r="Z9" s="616"/>
      <c r="AA9" s="616"/>
      <c r="AB9" s="616"/>
      <c r="AC9" s="616"/>
      <c r="AD9" s="616"/>
      <c r="AE9" s="615"/>
      <c r="AF9" s="616"/>
      <c r="AG9" s="616"/>
      <c r="AH9" s="616"/>
      <c r="AI9" s="616"/>
      <c r="AJ9" s="616"/>
      <c r="AK9" s="616"/>
    </row>
    <row r="10" spans="1:37" s="617" customFormat="1" ht="15" customHeight="1">
      <c r="A10" s="945" t="s">
        <v>236</v>
      </c>
      <c r="B10" s="947" t="s">
        <v>210</v>
      </c>
      <c r="C10" s="603"/>
      <c r="D10" s="949" t="s">
        <v>930</v>
      </c>
      <c r="E10" s="950"/>
      <c r="F10" s="950"/>
      <c r="G10" s="950"/>
      <c r="H10" s="950"/>
      <c r="I10" s="950"/>
      <c r="J10" s="950"/>
      <c r="K10" s="950"/>
      <c r="L10" s="950"/>
      <c r="M10" s="951"/>
      <c r="N10" s="949" t="s">
        <v>931</v>
      </c>
      <c r="O10" s="950"/>
      <c r="P10" s="950"/>
      <c r="Q10" s="950"/>
      <c r="R10" s="950"/>
      <c r="S10" s="950"/>
      <c r="T10" s="950"/>
      <c r="U10" s="950"/>
      <c r="V10" s="950"/>
      <c r="W10" s="950"/>
      <c r="X10" s="603"/>
      <c r="Y10" s="955" t="s">
        <v>932</v>
      </c>
      <c r="Z10" s="932" t="s">
        <v>933</v>
      </c>
      <c r="AA10" s="932" t="s">
        <v>934</v>
      </c>
      <c r="AB10" s="932" t="s">
        <v>935</v>
      </c>
      <c r="AC10" s="932" t="s">
        <v>936</v>
      </c>
      <c r="AD10" s="932" t="s">
        <v>937</v>
      </c>
      <c r="AE10" s="603"/>
      <c r="AF10" s="955" t="s">
        <v>932</v>
      </c>
      <c r="AG10" s="932" t="s">
        <v>933</v>
      </c>
      <c r="AH10" s="932" t="s">
        <v>934</v>
      </c>
      <c r="AI10" s="932" t="s">
        <v>935</v>
      </c>
      <c r="AJ10" s="932" t="s">
        <v>936</v>
      </c>
      <c r="AK10" s="932" t="s">
        <v>937</v>
      </c>
    </row>
    <row r="11" spans="1:37" s="617" customFormat="1" ht="13.5" thickBot="1">
      <c r="A11" s="946"/>
      <c r="B11" s="948"/>
      <c r="C11" s="603"/>
      <c r="D11" s="952"/>
      <c r="E11" s="953"/>
      <c r="F11" s="953"/>
      <c r="G11" s="953"/>
      <c r="H11" s="953"/>
      <c r="I11" s="953"/>
      <c r="J11" s="953"/>
      <c r="K11" s="953"/>
      <c r="L11" s="953"/>
      <c r="M11" s="954"/>
      <c r="N11" s="952"/>
      <c r="O11" s="953"/>
      <c r="P11" s="953"/>
      <c r="Q11" s="953"/>
      <c r="R11" s="953"/>
      <c r="S11" s="953"/>
      <c r="T11" s="953"/>
      <c r="U11" s="953"/>
      <c r="V11" s="953"/>
      <c r="W11" s="953"/>
      <c r="X11" s="603"/>
      <c r="Y11" s="956"/>
      <c r="Z11" s="933"/>
      <c r="AA11" s="933"/>
      <c r="AB11" s="933"/>
      <c r="AC11" s="933"/>
      <c r="AD11" s="933"/>
      <c r="AE11" s="603"/>
      <c r="AF11" s="956"/>
      <c r="AG11" s="933"/>
      <c r="AH11" s="933"/>
      <c r="AI11" s="933"/>
      <c r="AJ11" s="933"/>
      <c r="AK11" s="933"/>
    </row>
    <row r="12" spans="1:37" s="617" customFormat="1" ht="39.5" thickBot="1">
      <c r="A12" s="604"/>
      <c r="B12" s="605"/>
      <c r="C12" s="603"/>
      <c r="D12" s="607" t="s">
        <v>6444</v>
      </c>
      <c r="E12" s="607" t="s">
        <v>938</v>
      </c>
      <c r="F12" s="608" t="s">
        <v>939</v>
      </c>
      <c r="G12" s="608" t="s">
        <v>940</v>
      </c>
      <c r="H12" s="608" t="s">
        <v>941</v>
      </c>
      <c r="I12" s="608" t="s">
        <v>942</v>
      </c>
      <c r="J12" s="608" t="s">
        <v>943</v>
      </c>
      <c r="K12" s="608" t="s">
        <v>944</v>
      </c>
      <c r="L12" s="608" t="s">
        <v>945</v>
      </c>
      <c r="M12" s="608" t="s">
        <v>946</v>
      </c>
      <c r="N12" s="607" t="s">
        <v>6444</v>
      </c>
      <c r="O12" s="607" t="s">
        <v>938</v>
      </c>
      <c r="P12" s="608" t="s">
        <v>939</v>
      </c>
      <c r="Q12" s="608" t="s">
        <v>940</v>
      </c>
      <c r="R12" s="608" t="s">
        <v>941</v>
      </c>
      <c r="S12" s="608" t="s">
        <v>942</v>
      </c>
      <c r="T12" s="608" t="s">
        <v>943</v>
      </c>
      <c r="U12" s="608" t="s">
        <v>944</v>
      </c>
      <c r="V12" s="608" t="s">
        <v>945</v>
      </c>
      <c r="W12" s="608" t="s">
        <v>946</v>
      </c>
      <c r="X12" s="603"/>
      <c r="Y12" s="957"/>
      <c r="Z12" s="934"/>
      <c r="AA12" s="934"/>
      <c r="AB12" s="934"/>
      <c r="AC12" s="934"/>
      <c r="AD12" s="934"/>
      <c r="AE12" s="603"/>
      <c r="AF12" s="957"/>
      <c r="AG12" s="934"/>
      <c r="AH12" s="934"/>
      <c r="AI12" s="934"/>
      <c r="AJ12" s="934"/>
      <c r="AK12" s="934"/>
    </row>
    <row r="13" spans="1:37" s="617" customFormat="1" ht="13.5" thickBot="1">
      <c r="A13" s="609"/>
      <c r="B13" s="610"/>
      <c r="C13" s="603"/>
      <c r="D13" s="601"/>
      <c r="E13" s="611"/>
      <c r="F13" s="611"/>
      <c r="G13" s="611"/>
      <c r="H13" s="611"/>
      <c r="I13" s="611"/>
      <c r="J13" s="611"/>
      <c r="K13" s="611"/>
      <c r="L13" s="611"/>
      <c r="M13" s="602"/>
      <c r="N13" s="601"/>
      <c r="O13" s="611"/>
      <c r="P13" s="611"/>
      <c r="Q13" s="611"/>
      <c r="R13" s="611"/>
      <c r="S13" s="611"/>
      <c r="T13" s="611"/>
      <c r="U13" s="611"/>
      <c r="V13" s="611"/>
      <c r="W13" s="612"/>
      <c r="X13" s="603"/>
      <c r="Y13" s="613" t="s">
        <v>851</v>
      </c>
      <c r="Z13" s="613" t="s">
        <v>851</v>
      </c>
      <c r="AA13" s="613" t="s">
        <v>851</v>
      </c>
      <c r="AB13" s="613" t="s">
        <v>851</v>
      </c>
      <c r="AC13" s="613" t="s">
        <v>851</v>
      </c>
      <c r="AD13" s="606" t="s">
        <v>851</v>
      </c>
      <c r="AE13" s="603"/>
      <c r="AF13" s="613" t="s">
        <v>851</v>
      </c>
      <c r="AG13" s="613" t="s">
        <v>851</v>
      </c>
      <c r="AH13" s="613" t="s">
        <v>851</v>
      </c>
      <c r="AI13" s="613" t="s">
        <v>851</v>
      </c>
      <c r="AJ13" s="613" t="s">
        <v>851</v>
      </c>
      <c r="AK13" s="606" t="s">
        <v>851</v>
      </c>
    </row>
    <row r="14" spans="1:37" s="483" customFormat="1" ht="13" thickBot="1">
      <c r="A14" s="618" t="str">
        <f>'1. CFR Return'!C3</f>
        <v>0000</v>
      </c>
      <c r="B14" s="619" t="str">
        <f>'1. CFR Return'!C2</f>
        <v>Select School</v>
      </c>
      <c r="C14" s="620"/>
      <c r="D14" s="680"/>
      <c r="E14" s="681"/>
      <c r="F14" s="681"/>
      <c r="G14" s="681"/>
      <c r="H14" s="681"/>
      <c r="I14" s="681"/>
      <c r="J14" s="681"/>
      <c r="K14" s="681"/>
      <c r="L14" s="681"/>
      <c r="M14" s="682"/>
      <c r="N14" s="680"/>
      <c r="O14" s="681"/>
      <c r="P14" s="681"/>
      <c r="Q14" s="681"/>
      <c r="R14" s="681"/>
      <c r="S14" s="681"/>
      <c r="T14" s="681"/>
      <c r="U14" s="681"/>
      <c r="V14" s="681"/>
      <c r="W14" s="683"/>
      <c r="X14" s="684"/>
      <c r="Y14" s="685"/>
      <c r="Z14" s="686"/>
      <c r="AA14" s="686"/>
      <c r="AB14" s="686"/>
      <c r="AC14" s="686"/>
      <c r="AD14" s="687"/>
      <c r="AE14" s="684"/>
      <c r="AF14" s="685"/>
      <c r="AG14" s="686"/>
      <c r="AH14" s="686"/>
      <c r="AI14" s="686"/>
      <c r="AJ14" s="686"/>
      <c r="AK14" s="687"/>
    </row>
    <row r="21" spans="1:5" hidden="1"/>
    <row r="22" spans="1:5" ht="15" hidden="1" thickBot="1"/>
    <row r="23" spans="1:5" hidden="1">
      <c r="A23" s="935" t="s">
        <v>236</v>
      </c>
      <c r="B23" s="937" t="s">
        <v>210</v>
      </c>
      <c r="C23" s="461"/>
      <c r="D23" s="939" t="s">
        <v>6415</v>
      </c>
      <c r="E23" s="940"/>
    </row>
    <row r="24" spans="1:5" ht="15" hidden="1" thickBot="1">
      <c r="A24" s="936"/>
      <c r="B24" s="938"/>
      <c r="C24" s="461"/>
      <c r="D24" s="941"/>
      <c r="E24" s="942"/>
    </row>
    <row r="25" spans="1:5" ht="15" hidden="1" thickBot="1">
      <c r="A25" s="462"/>
      <c r="B25" s="463"/>
      <c r="C25" s="461"/>
      <c r="D25" s="464"/>
      <c r="E25" s="465"/>
    </row>
    <row r="26" spans="1:5" ht="15" hidden="1" thickBot="1">
      <c r="A26" s="466"/>
      <c r="B26" s="467"/>
      <c r="C26" s="461"/>
      <c r="D26" s="459" t="s">
        <v>6416</v>
      </c>
      <c r="E26" s="460" t="s">
        <v>6417</v>
      </c>
    </row>
    <row r="27" spans="1:5" ht="15" hidden="1" thickBot="1">
      <c r="A27" s="468" t="str">
        <f>A14</f>
        <v>0000</v>
      </c>
      <c r="B27" s="469" t="str">
        <f>B14</f>
        <v>Select School</v>
      </c>
      <c r="C27" s="470"/>
      <c r="D27" s="592"/>
      <c r="E27" s="593"/>
    </row>
    <row r="28" spans="1:5" hidden="1"/>
    <row r="29" spans="1:5" hidden="1"/>
    <row r="30" spans="1:5" hidden="1"/>
  </sheetData>
  <sheetProtection algorithmName="SHA-512" hashValue="pI8drw/FLbETopQLObQ9ah1q9bWsRR0Ly+nMkDY4wfyCYEwV2OvGM+QVZ7cB7wYIWS7rOfb6nxnb8blo8sHG3w==" saltValue="ikWf1aC9fA7Br6d9fZSz+w==" spinCount="100000" sheet="1" selectLockedCells="1"/>
  <protectedRanges>
    <protectedRange sqref="C8:C9 C13:C14 C18:C19 C26:C29" name="Range1_1_2"/>
    <protectedRange sqref="C34:C36" name="Range1_1"/>
  </protectedRanges>
  <mergeCells count="26">
    <mergeCell ref="D2:E2"/>
    <mergeCell ref="D3:E3"/>
    <mergeCell ref="A8:B8"/>
    <mergeCell ref="D8:W8"/>
    <mergeCell ref="A6:B6"/>
    <mergeCell ref="AF8:AK8"/>
    <mergeCell ref="A10:A11"/>
    <mergeCell ref="B10:B11"/>
    <mergeCell ref="D10:M11"/>
    <mergeCell ref="N10:W11"/>
    <mergeCell ref="Y10:Y12"/>
    <mergeCell ref="Z10:Z12"/>
    <mergeCell ref="AA10:AA12"/>
    <mergeCell ref="AB10:AB12"/>
    <mergeCell ref="AC10:AC12"/>
    <mergeCell ref="Y8:AD8"/>
    <mergeCell ref="AK10:AK12"/>
    <mergeCell ref="AD10:AD12"/>
    <mergeCell ref="AF10:AF12"/>
    <mergeCell ref="AG10:AG12"/>
    <mergeCell ref="AH10:AH12"/>
    <mergeCell ref="AI10:AI12"/>
    <mergeCell ref="AJ10:AJ12"/>
    <mergeCell ref="A23:A24"/>
    <mergeCell ref="B23:B24"/>
    <mergeCell ref="D23:E24"/>
  </mergeCells>
  <phoneticPr fontId="50" type="noConversion"/>
  <dataValidations count="1">
    <dataValidation type="textLength" operator="lessThanOrEqual" allowBlank="1" showInputMessage="1" showErrorMessage="1" sqref="E3" xr:uid="{00000000-0002-0000-0C00-000000000000}">
      <formula1>5</formula1>
    </dataValidation>
  </dataValidations>
  <pageMargins left="0.7" right="0.7" top="0.75" bottom="0.75" header="0.3" footer="0.3"/>
  <pageSetup paperSize="9" scale="61" orientation="portrait" r:id="rId1"/>
  <headerFooter>
    <oddFooter>&amp;C_x000D_&amp;1#&amp;"Calibri"&amp;10&amp;K000000 OFFICIAL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J11"/>
  <sheetViews>
    <sheetView zoomScaleNormal="100" workbookViewId="0">
      <selection activeCell="P27" sqref="P27"/>
    </sheetView>
  </sheetViews>
  <sheetFormatPr defaultRowHeight="14.5"/>
  <cols>
    <col min="1" max="1" width="22.81640625" customWidth="1"/>
    <col min="2" max="2" width="28" customWidth="1"/>
    <col min="3" max="3" width="14.26953125" customWidth="1"/>
    <col min="4" max="4" width="1.26953125" customWidth="1"/>
    <col min="5" max="5" width="19" customWidth="1"/>
    <col min="6" max="6" width="1.26953125" customWidth="1"/>
    <col min="7" max="7" width="15.54296875" customWidth="1"/>
    <col min="8" max="8" width="1.26953125" customWidth="1"/>
    <col min="9" max="9" width="17.7265625" customWidth="1"/>
    <col min="10" max="10" width="13.7265625" customWidth="1"/>
  </cols>
  <sheetData>
    <row r="1" spans="1:10">
      <c r="A1" s="455" t="s">
        <v>211</v>
      </c>
      <c r="B1" s="456"/>
      <c r="C1" s="456"/>
    </row>
    <row r="2" spans="1:10">
      <c r="A2" s="455" t="s">
        <v>208</v>
      </c>
      <c r="B2" s="457" t="str">
        <f>'1. CFR Return'!C3</f>
        <v>0000</v>
      </c>
      <c r="C2" s="455" t="s">
        <v>209</v>
      </c>
    </row>
    <row r="3" spans="1:10">
      <c r="A3" s="455" t="s">
        <v>210</v>
      </c>
      <c r="B3" s="455" t="str">
        <f>'1. CFR Return'!C2</f>
        <v>Select School</v>
      </c>
      <c r="C3" s="455" t="s">
        <v>6</v>
      </c>
    </row>
    <row r="5" spans="1:10">
      <c r="B5" s="3" t="s">
        <v>2</v>
      </c>
      <c r="C5" s="78"/>
    </row>
    <row r="6" spans="1:10" ht="15" thickBot="1">
      <c r="A6" s="79"/>
      <c r="B6" s="80"/>
      <c r="C6" s="81" t="s">
        <v>363</v>
      </c>
    </row>
    <row r="7" spans="1:10" ht="15" thickBot="1">
      <c r="A7" s="82"/>
      <c r="B7" s="82"/>
      <c r="C7" s="83"/>
    </row>
    <row r="8" spans="1:10">
      <c r="A8" s="935" t="s">
        <v>236</v>
      </c>
      <c r="B8" s="972" t="s">
        <v>210</v>
      </c>
      <c r="C8" s="964" t="s">
        <v>212</v>
      </c>
      <c r="D8" s="966"/>
      <c r="E8" s="964" t="s">
        <v>213</v>
      </c>
      <c r="F8" s="966"/>
      <c r="G8" s="964" t="s">
        <v>214</v>
      </c>
      <c r="H8" s="966"/>
      <c r="I8" s="968" t="s">
        <v>215</v>
      </c>
      <c r="J8" s="970" t="s">
        <v>361</v>
      </c>
    </row>
    <row r="9" spans="1:10">
      <c r="A9" s="971"/>
      <c r="B9" s="973"/>
      <c r="C9" s="965"/>
      <c r="D9" s="967"/>
      <c r="E9" s="965"/>
      <c r="F9" s="967"/>
      <c r="G9" s="965"/>
      <c r="H9" s="967"/>
      <c r="I9" s="969"/>
      <c r="J9" s="970"/>
    </row>
    <row r="10" spans="1:10">
      <c r="A10" s="474"/>
      <c r="B10" s="472"/>
      <c r="C10" s="475" t="s">
        <v>851</v>
      </c>
      <c r="D10" s="473"/>
      <c r="E10" s="475" t="s">
        <v>851</v>
      </c>
      <c r="F10" s="473"/>
      <c r="G10" s="475" t="s">
        <v>851</v>
      </c>
      <c r="H10" s="473"/>
      <c r="I10" s="476" t="s">
        <v>851</v>
      </c>
      <c r="J10" s="471"/>
    </row>
    <row r="11" spans="1:10">
      <c r="A11" s="141" t="str">
        <f>B2</f>
        <v>0000</v>
      </c>
      <c r="B11" s="141" t="str">
        <f>B3</f>
        <v>Select School</v>
      </c>
      <c r="C11" s="477"/>
      <c r="D11" s="478"/>
      <c r="E11" s="477"/>
      <c r="F11" s="478"/>
      <c r="G11" s="477"/>
      <c r="H11" s="478"/>
      <c r="I11" s="477"/>
      <c r="J11" s="478">
        <f>SUM(C11:I11)</f>
        <v>0</v>
      </c>
    </row>
  </sheetData>
  <sheetProtection selectLockedCells="1"/>
  <protectedRanges>
    <protectedRange sqref="C11 C15 C13" name="Range1"/>
  </protectedRanges>
  <mergeCells count="10">
    <mergeCell ref="G8:G9"/>
    <mergeCell ref="H8:H9"/>
    <mergeCell ref="I8:I9"/>
    <mergeCell ref="J8:J9"/>
    <mergeCell ref="A8:A9"/>
    <mergeCell ref="B8:B9"/>
    <mergeCell ref="C8:C9"/>
    <mergeCell ref="D8:D9"/>
    <mergeCell ref="E8:E9"/>
    <mergeCell ref="F8:F9"/>
  </mergeCells>
  <dataValidations count="1">
    <dataValidation type="textLength" operator="lessThanOrEqual" allowBlank="1" showInputMessage="1" showErrorMessage="1" sqref="C5" xr:uid="{00000000-0002-0000-0D00-000000000000}">
      <formula1>5</formula1>
    </dataValidation>
  </dataValidations>
  <pageMargins left="0.7" right="0.7" top="0.75" bottom="0.75" header="0.3" footer="0.3"/>
  <pageSetup paperSize="9" orientation="portrait" verticalDpi="0" r:id="rId1"/>
  <headerFoot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9C980-3483-4EC8-B053-DEFBF2E6347A}">
  <sheetPr>
    <tabColor rgb="FFCAEDFB"/>
  </sheetPr>
  <dimension ref="A1:N82"/>
  <sheetViews>
    <sheetView workbookViewId="0">
      <selection activeCell="D8" sqref="D8"/>
    </sheetView>
  </sheetViews>
  <sheetFormatPr defaultColWidth="9.1796875" defaultRowHeight="12.5"/>
  <cols>
    <col min="1" max="1" width="23.54296875" style="483" customWidth="1"/>
    <col min="2" max="2" width="74.7265625" style="483" customWidth="1"/>
    <col min="3" max="3" width="15" style="483" customWidth="1"/>
    <col min="4" max="4" width="34.7265625" style="483" customWidth="1"/>
    <col min="5" max="5" width="29.7265625" style="483" customWidth="1"/>
    <col min="6" max="6" width="32.26953125" style="483" customWidth="1"/>
    <col min="7" max="10" width="9.1796875" style="483"/>
    <col min="11" max="11" width="27.26953125" style="483" customWidth="1"/>
    <col min="12" max="12" width="15.453125" style="483" customWidth="1"/>
    <col min="13" max="13" width="26.81640625" style="483" bestFit="1" customWidth="1"/>
    <col min="14" max="14" width="17.26953125" style="483" bestFit="1" customWidth="1"/>
    <col min="15" max="15" width="17.54296875" style="483" customWidth="1"/>
    <col min="16" max="16" width="12.1796875" style="483" customWidth="1"/>
    <col min="17" max="16384" width="9.1796875" style="483"/>
  </cols>
  <sheetData>
    <row r="1" spans="1:14" ht="15" customHeight="1">
      <c r="A1" s="481" t="s">
        <v>6409</v>
      </c>
      <c r="B1" s="482"/>
    </row>
    <row r="2" spans="1:14" ht="15" customHeight="1">
      <c r="A2" s="488"/>
    </row>
    <row r="3" spans="1:14" ht="15" customHeight="1">
      <c r="A3" s="486" t="s">
        <v>208</v>
      </c>
      <c r="B3" s="487" t="str">
        <f>'1. CFR Return'!C3</f>
        <v>0000</v>
      </c>
    </row>
    <row r="4" spans="1:14" ht="15" customHeight="1">
      <c r="A4" s="486" t="s">
        <v>210</v>
      </c>
      <c r="B4" s="486" t="str">
        <f>'1. CFR Return'!C2</f>
        <v>Select School</v>
      </c>
      <c r="D4" s="491" t="s">
        <v>1038</v>
      </c>
      <c r="E4" s="491"/>
    </row>
    <row r="5" spans="1:14" ht="13.5" thickBot="1">
      <c r="D5" s="623" t="s">
        <v>1039</v>
      </c>
      <c r="E5" s="623"/>
    </row>
    <row r="6" spans="1:14" ht="52.5" thickBot="1">
      <c r="A6" s="572"/>
      <c r="B6" s="573" t="s">
        <v>7</v>
      </c>
      <c r="C6" s="574" t="s">
        <v>6446</v>
      </c>
      <c r="D6" s="575"/>
    </row>
    <row r="7" spans="1:14" ht="13">
      <c r="A7" s="576"/>
      <c r="B7" s="577"/>
      <c r="C7" s="578"/>
      <c r="D7" s="579"/>
    </row>
    <row r="8" spans="1:14" ht="13">
      <c r="A8" s="580"/>
      <c r="B8" s="581" t="s">
        <v>146</v>
      </c>
      <c r="C8" s="582"/>
      <c r="D8" s="579"/>
    </row>
    <row r="9" spans="1:14" ht="13">
      <c r="A9" s="583" t="s">
        <v>147</v>
      </c>
      <c r="B9" s="584" t="s">
        <v>148</v>
      </c>
      <c r="C9" s="585">
        <f>'1. CFR Return'!P128</f>
        <v>0</v>
      </c>
      <c r="D9" s="579"/>
    </row>
    <row r="10" spans="1:14" ht="13">
      <c r="A10" s="583" t="s">
        <v>151</v>
      </c>
      <c r="B10" s="584" t="s">
        <v>152</v>
      </c>
      <c r="C10" s="585">
        <f>'1. CFR Return'!P130</f>
        <v>0</v>
      </c>
      <c r="D10" s="579"/>
    </row>
    <row r="11" spans="1:14" ht="13.5" thickBot="1">
      <c r="A11" s="586" t="s">
        <v>153</v>
      </c>
      <c r="B11" s="587" t="s">
        <v>154</v>
      </c>
      <c r="C11" s="588">
        <f>'1. CFR Return'!P131</f>
        <v>0</v>
      </c>
      <c r="D11" s="579"/>
    </row>
    <row r="13" spans="1:14" ht="13" thickBot="1"/>
    <row r="14" spans="1:14" ht="26.5" thickBot="1">
      <c r="A14" s="782" t="s">
        <v>6410</v>
      </c>
      <c r="B14" s="783" t="s">
        <v>6411</v>
      </c>
      <c r="C14" s="783" t="s">
        <v>6510</v>
      </c>
      <c r="D14" s="783" t="s">
        <v>6512</v>
      </c>
      <c r="E14" s="784" t="s">
        <v>6412</v>
      </c>
      <c r="L14" s="500" t="s">
        <v>6413</v>
      </c>
      <c r="M14" s="500" t="s">
        <v>6511</v>
      </c>
      <c r="N14" s="500" t="s">
        <v>6513</v>
      </c>
    </row>
    <row r="15" spans="1:14" ht="13">
      <c r="A15" s="803"/>
      <c r="B15" s="681"/>
      <c r="C15" s="785"/>
      <c r="D15" s="681"/>
      <c r="E15" s="682"/>
      <c r="J15" s="500" t="str">
        <f>B3</f>
        <v>0000</v>
      </c>
      <c r="K15" s="500" t="str">
        <f>B4</f>
        <v>Select School</v>
      </c>
      <c r="L15" s="589">
        <f>C65</f>
        <v>0</v>
      </c>
      <c r="M15" s="589">
        <f>C66</f>
        <v>0</v>
      </c>
      <c r="N15" s="589">
        <f>C67</f>
        <v>0</v>
      </c>
    </row>
    <row r="16" spans="1:14">
      <c r="A16" s="804"/>
      <c r="B16" s="805"/>
      <c r="C16" s="49"/>
      <c r="D16" s="805"/>
      <c r="E16" s="806"/>
    </row>
    <row r="17" spans="1:5">
      <c r="A17" s="804"/>
      <c r="B17" s="805"/>
      <c r="C17" s="49"/>
      <c r="D17" s="805"/>
      <c r="E17" s="806"/>
    </row>
    <row r="18" spans="1:5">
      <c r="A18" s="804"/>
      <c r="B18" s="805"/>
      <c r="C18" s="49"/>
      <c r="D18" s="805"/>
      <c r="E18" s="806"/>
    </row>
    <row r="19" spans="1:5">
      <c r="A19" s="804"/>
      <c r="B19" s="805"/>
      <c r="C19" s="49"/>
      <c r="D19" s="805"/>
      <c r="E19" s="806"/>
    </row>
    <row r="20" spans="1:5">
      <c r="A20" s="804"/>
      <c r="B20" s="805"/>
      <c r="C20" s="49"/>
      <c r="D20" s="805"/>
      <c r="E20" s="806"/>
    </row>
    <row r="21" spans="1:5">
      <c r="A21" s="804"/>
      <c r="B21" s="805"/>
      <c r="C21" s="49"/>
      <c r="D21" s="805"/>
      <c r="E21" s="806"/>
    </row>
    <row r="22" spans="1:5">
      <c r="A22" s="804"/>
      <c r="B22" s="805"/>
      <c r="C22" s="49"/>
      <c r="D22" s="805"/>
      <c r="E22" s="806"/>
    </row>
    <row r="23" spans="1:5">
      <c r="A23" s="804"/>
      <c r="B23" s="805"/>
      <c r="C23" s="49"/>
      <c r="D23" s="805"/>
      <c r="E23" s="806"/>
    </row>
    <row r="24" spans="1:5">
      <c r="A24" s="804"/>
      <c r="B24" s="805"/>
      <c r="C24" s="49"/>
      <c r="D24" s="805"/>
      <c r="E24" s="806"/>
    </row>
    <row r="25" spans="1:5">
      <c r="A25" s="804"/>
      <c r="B25" s="805"/>
      <c r="C25" s="49"/>
      <c r="D25" s="805"/>
      <c r="E25" s="806"/>
    </row>
    <row r="26" spans="1:5">
      <c r="A26" s="804"/>
      <c r="B26" s="805"/>
      <c r="C26" s="49"/>
      <c r="D26" s="805"/>
      <c r="E26" s="806"/>
    </row>
    <row r="27" spans="1:5">
      <c r="A27" s="804"/>
      <c r="B27" s="805"/>
      <c r="C27" s="49"/>
      <c r="D27" s="805"/>
      <c r="E27" s="806"/>
    </row>
    <row r="28" spans="1:5">
      <c r="A28" s="804"/>
      <c r="B28" s="805"/>
      <c r="C28" s="49"/>
      <c r="D28" s="805"/>
      <c r="E28" s="806"/>
    </row>
    <row r="29" spans="1:5">
      <c r="A29" s="804"/>
      <c r="B29" s="805"/>
      <c r="C29" s="49"/>
      <c r="D29" s="805"/>
      <c r="E29" s="806"/>
    </row>
    <row r="30" spans="1:5">
      <c r="A30" s="804"/>
      <c r="B30" s="805"/>
      <c r="C30" s="49"/>
      <c r="D30" s="805"/>
      <c r="E30" s="806"/>
    </row>
    <row r="31" spans="1:5">
      <c r="A31" s="804"/>
      <c r="B31" s="805"/>
      <c r="C31" s="49"/>
      <c r="D31" s="805"/>
      <c r="E31" s="806"/>
    </row>
    <row r="32" spans="1:5">
      <c r="A32" s="804"/>
      <c r="B32" s="805"/>
      <c r="C32" s="49"/>
      <c r="D32" s="805"/>
      <c r="E32" s="806"/>
    </row>
    <row r="33" spans="1:5">
      <c r="A33" s="804"/>
      <c r="B33" s="805"/>
      <c r="C33" s="49"/>
      <c r="D33" s="805"/>
      <c r="E33" s="806"/>
    </row>
    <row r="34" spans="1:5">
      <c r="A34" s="804"/>
      <c r="B34" s="805"/>
      <c r="C34" s="49"/>
      <c r="D34" s="805"/>
      <c r="E34" s="806"/>
    </row>
    <row r="35" spans="1:5">
      <c r="A35" s="804"/>
      <c r="B35" s="805"/>
      <c r="C35" s="49"/>
      <c r="D35" s="805"/>
      <c r="E35" s="806"/>
    </row>
    <row r="36" spans="1:5">
      <c r="A36" s="804"/>
      <c r="B36" s="805"/>
      <c r="C36" s="49"/>
      <c r="D36" s="805"/>
      <c r="E36" s="806"/>
    </row>
    <row r="37" spans="1:5">
      <c r="A37" s="804"/>
      <c r="B37" s="805"/>
      <c r="C37" s="49"/>
      <c r="D37" s="805"/>
      <c r="E37" s="806"/>
    </row>
    <row r="38" spans="1:5">
      <c r="A38" s="804"/>
      <c r="B38" s="805"/>
      <c r="C38" s="49"/>
      <c r="D38" s="805"/>
      <c r="E38" s="806"/>
    </row>
    <row r="39" spans="1:5">
      <c r="A39" s="804"/>
      <c r="B39" s="805"/>
      <c r="C39" s="49"/>
      <c r="D39" s="805"/>
      <c r="E39" s="806"/>
    </row>
    <row r="40" spans="1:5">
      <c r="A40" s="804"/>
      <c r="B40" s="805"/>
      <c r="C40" s="49"/>
      <c r="D40" s="805"/>
      <c r="E40" s="806"/>
    </row>
    <row r="41" spans="1:5">
      <c r="A41" s="804"/>
      <c r="B41" s="805"/>
      <c r="C41" s="49"/>
      <c r="D41" s="805"/>
      <c r="E41" s="806"/>
    </row>
    <row r="42" spans="1:5">
      <c r="A42" s="804"/>
      <c r="B42" s="805"/>
      <c r="C42" s="49"/>
      <c r="D42" s="805"/>
      <c r="E42" s="806"/>
    </row>
    <row r="43" spans="1:5">
      <c r="A43" s="804"/>
      <c r="B43" s="805"/>
      <c r="C43" s="49"/>
      <c r="D43" s="805"/>
      <c r="E43" s="806"/>
    </row>
    <row r="44" spans="1:5">
      <c r="A44" s="804"/>
      <c r="B44" s="805"/>
      <c r="C44" s="49"/>
      <c r="D44" s="805"/>
      <c r="E44" s="806"/>
    </row>
    <row r="45" spans="1:5">
      <c r="A45" s="804"/>
      <c r="B45" s="805"/>
      <c r="C45" s="49"/>
      <c r="D45" s="805"/>
      <c r="E45" s="806"/>
    </row>
    <row r="46" spans="1:5">
      <c r="A46" s="804"/>
      <c r="B46" s="805"/>
      <c r="C46" s="49"/>
      <c r="D46" s="805"/>
      <c r="E46" s="806"/>
    </row>
    <row r="47" spans="1:5">
      <c r="A47" s="804"/>
      <c r="B47" s="805"/>
      <c r="C47" s="49"/>
      <c r="D47" s="805"/>
      <c r="E47" s="806"/>
    </row>
    <row r="48" spans="1:5">
      <c r="A48" s="804"/>
      <c r="B48" s="805"/>
      <c r="C48" s="49"/>
      <c r="D48" s="805"/>
      <c r="E48" s="806"/>
    </row>
    <row r="49" spans="1:5">
      <c r="A49" s="804"/>
      <c r="B49" s="805"/>
      <c r="C49" s="49"/>
      <c r="D49" s="805"/>
      <c r="E49" s="806"/>
    </row>
    <row r="50" spans="1:5">
      <c r="A50" s="804"/>
      <c r="B50" s="805"/>
      <c r="C50" s="49"/>
      <c r="D50" s="805"/>
      <c r="E50" s="806"/>
    </row>
    <row r="51" spans="1:5">
      <c r="A51" s="804"/>
      <c r="B51" s="805"/>
      <c r="C51" s="49"/>
      <c r="D51" s="805"/>
      <c r="E51" s="806"/>
    </row>
    <row r="52" spans="1:5">
      <c r="A52" s="804"/>
      <c r="B52" s="805"/>
      <c r="C52" s="49"/>
      <c r="D52" s="805"/>
      <c r="E52" s="806"/>
    </row>
    <row r="53" spans="1:5">
      <c r="A53" s="804"/>
      <c r="B53" s="805"/>
      <c r="C53" s="49"/>
      <c r="D53" s="805"/>
      <c r="E53" s="806"/>
    </row>
    <row r="54" spans="1:5">
      <c r="A54" s="804"/>
      <c r="B54" s="805"/>
      <c r="C54" s="49"/>
      <c r="D54" s="805"/>
      <c r="E54" s="806"/>
    </row>
    <row r="55" spans="1:5">
      <c r="A55" s="804"/>
      <c r="B55" s="805"/>
      <c r="C55" s="49"/>
      <c r="D55" s="805"/>
      <c r="E55" s="806"/>
    </row>
    <row r="56" spans="1:5">
      <c r="A56" s="804"/>
      <c r="B56" s="805"/>
      <c r="C56" s="49"/>
      <c r="D56" s="805"/>
      <c r="E56" s="806"/>
    </row>
    <row r="57" spans="1:5">
      <c r="A57" s="804"/>
      <c r="B57" s="805"/>
      <c r="C57" s="49"/>
      <c r="D57" s="805"/>
      <c r="E57" s="806"/>
    </row>
    <row r="58" spans="1:5">
      <c r="A58" s="804"/>
      <c r="B58" s="805"/>
      <c r="C58" s="49"/>
      <c r="D58" s="805"/>
      <c r="E58" s="806"/>
    </row>
    <row r="59" spans="1:5">
      <c r="A59" s="804"/>
      <c r="B59" s="805"/>
      <c r="C59" s="49"/>
      <c r="D59" s="805"/>
      <c r="E59" s="806"/>
    </row>
    <row r="60" spans="1:5">
      <c r="A60" s="804"/>
      <c r="B60" s="805"/>
      <c r="C60" s="49"/>
      <c r="D60" s="805"/>
      <c r="E60" s="806"/>
    </row>
    <row r="61" spans="1:5">
      <c r="A61" s="804"/>
      <c r="B61" s="805"/>
      <c r="C61" s="49"/>
      <c r="D61" s="805"/>
      <c r="E61" s="806"/>
    </row>
    <row r="62" spans="1:5">
      <c r="A62" s="804"/>
      <c r="B62" s="805"/>
      <c r="C62" s="49"/>
      <c r="D62" s="805"/>
      <c r="E62" s="806"/>
    </row>
    <row r="63" spans="1:5">
      <c r="A63" s="804"/>
      <c r="B63" s="805"/>
      <c r="C63" s="49"/>
      <c r="D63" s="805"/>
      <c r="E63" s="806"/>
    </row>
    <row r="64" spans="1:5" ht="13" thickBot="1">
      <c r="A64" s="807"/>
      <c r="B64" s="808"/>
      <c r="C64" s="779"/>
      <c r="D64" s="808"/>
      <c r="E64" s="809"/>
    </row>
    <row r="65" spans="1:5" ht="13">
      <c r="B65" s="780" t="s">
        <v>6506</v>
      </c>
      <c r="C65" s="802">
        <f>SUMIF(A$15:A$64,"Revenue",$C$15:$C$64)</f>
        <v>0</v>
      </c>
    </row>
    <row r="66" spans="1:5" ht="13">
      <c r="B66" s="780" t="s">
        <v>6514</v>
      </c>
      <c r="C66" s="802">
        <f>SUMIF(A$15:A$64,"Devolved Formula Capital",$C$15:$C$64)</f>
        <v>0</v>
      </c>
    </row>
    <row r="67" spans="1:5" ht="13">
      <c r="B67" s="780" t="s">
        <v>6507</v>
      </c>
      <c r="C67" s="802">
        <f>SUMIF(A$15:A$64,"Other Capital",$C$15:$C$64)</f>
        <v>0</v>
      </c>
    </row>
    <row r="68" spans="1:5" ht="13" thickBot="1">
      <c r="A68" s="591"/>
      <c r="B68" s="781"/>
      <c r="C68" s="590"/>
    </row>
    <row r="69" spans="1:5">
      <c r="A69" s="789"/>
      <c r="B69" s="790"/>
      <c r="C69" s="791"/>
      <c r="D69" s="494"/>
      <c r="E69" s="792"/>
    </row>
    <row r="70" spans="1:5" ht="13">
      <c r="A70" s="793" t="s">
        <v>197</v>
      </c>
      <c r="B70" s="781"/>
      <c r="C70" s="590"/>
      <c r="E70" s="794"/>
    </row>
    <row r="71" spans="1:5" ht="13">
      <c r="A71" s="793"/>
      <c r="B71" s="781"/>
      <c r="C71" s="590"/>
      <c r="E71" s="794"/>
    </row>
    <row r="72" spans="1:5" ht="24.75" customHeight="1">
      <c r="A72" s="795"/>
      <c r="B72" s="810" t="s">
        <v>198</v>
      </c>
      <c r="C72" s="796"/>
      <c r="E72" s="794"/>
    </row>
    <row r="73" spans="1:5">
      <c r="A73" s="795"/>
      <c r="B73" s="781"/>
      <c r="C73" s="590"/>
      <c r="E73" s="794"/>
    </row>
    <row r="74" spans="1:5">
      <c r="A74" s="795"/>
      <c r="B74" s="781"/>
      <c r="C74" s="590"/>
      <c r="E74" s="794"/>
    </row>
    <row r="75" spans="1:5">
      <c r="A75" s="795"/>
      <c r="B75" s="781"/>
      <c r="C75" s="590"/>
      <c r="E75" s="794"/>
    </row>
    <row r="76" spans="1:5" ht="13">
      <c r="A76" s="797" t="s">
        <v>199</v>
      </c>
      <c r="B76" s="786"/>
      <c r="C76" s="787"/>
      <c r="D76" s="788" t="s">
        <v>200</v>
      </c>
      <c r="E76" s="798"/>
    </row>
    <row r="77" spans="1:5">
      <c r="A77" s="799"/>
      <c r="B77" s="781"/>
      <c r="C77" s="781"/>
      <c r="E77" s="794"/>
    </row>
    <row r="78" spans="1:5">
      <c r="A78" s="799"/>
      <c r="B78" s="781"/>
      <c r="C78" s="781"/>
      <c r="E78" s="794"/>
    </row>
    <row r="79" spans="1:5" ht="13">
      <c r="A79" s="797" t="s">
        <v>201</v>
      </c>
      <c r="B79" s="786"/>
      <c r="C79" s="786"/>
      <c r="D79" s="512"/>
      <c r="E79" s="794"/>
    </row>
    <row r="80" spans="1:5">
      <c r="A80" s="799"/>
      <c r="B80" s="781"/>
      <c r="C80" s="781"/>
      <c r="E80" s="794"/>
    </row>
    <row r="81" spans="1:5" ht="13">
      <c r="A81" s="797" t="s">
        <v>202</v>
      </c>
      <c r="B81" s="786"/>
      <c r="C81" s="786"/>
      <c r="D81" s="512"/>
      <c r="E81" s="794"/>
    </row>
    <row r="82" spans="1:5" ht="13" thickBot="1">
      <c r="A82" s="800"/>
      <c r="B82" s="521"/>
      <c r="C82" s="521"/>
      <c r="D82" s="521"/>
      <c r="E82" s="801"/>
    </row>
  </sheetData>
  <sheetProtection algorithmName="SHA-512" hashValue="xoSHBYZLoHW9y4EOiV1uc5XWz0zi4kmu8e+6JIfPmjxiNC87MYlUCiEDbnZuIcK0lQIAiRvgBLM5YJcoX5yKJg==" saltValue="Gz/nDw/gyU+2PQziw41UYw==" spinCount="100000" sheet="1" objects="1" scenarios="1"/>
  <dataConsolidate/>
  <conditionalFormatting sqref="C15:C64">
    <cfRule type="cellIs" dxfId="2" priority="1" operator="lessThan">
      <formula>-1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8A58871-6F11-4F3A-A399-8FC9C039BD08}">
          <x14:formula1>
            <xm:f>Lookup!$T$6:$T$8</xm:f>
          </x14:formula1>
          <xm:sqref>A15:A64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95733-F601-4393-95F0-9E909F313E86}">
  <sheetPr filterMode="1">
    <tabColor rgb="FFFFCCFF"/>
  </sheetPr>
  <dimension ref="A1:J1339"/>
  <sheetViews>
    <sheetView workbookViewId="0">
      <selection activeCell="D361" sqref="D361"/>
    </sheetView>
  </sheetViews>
  <sheetFormatPr defaultColWidth="9.1796875" defaultRowHeight="13.9" customHeight="1"/>
  <cols>
    <col min="1" max="1" width="11.7265625" style="550" bestFit="1" customWidth="1"/>
    <col min="2" max="2" width="12.7265625" style="550" bestFit="1" customWidth="1"/>
    <col min="3" max="3" width="67.26953125" style="551" customWidth="1"/>
    <col min="4" max="4" width="12.81640625" style="550" customWidth="1"/>
    <col min="5" max="5" width="0" style="72" hidden="1" customWidth="1"/>
    <col min="6" max="6" width="92.7265625" style="452" bestFit="1" customWidth="1"/>
    <col min="7" max="7" width="47.453125" style="452" bestFit="1" customWidth="1"/>
    <col min="8" max="8" width="14.7265625" style="452" customWidth="1"/>
    <col min="9" max="9" width="36.1796875" style="452" customWidth="1"/>
    <col min="10" max="10" width="65.81640625" style="452" customWidth="1"/>
    <col min="11" max="16384" width="9.1796875" style="452"/>
  </cols>
  <sheetData>
    <row r="1" spans="1:10" ht="15" thickBot="1">
      <c r="A1" s="546" t="s">
        <v>1110</v>
      </c>
      <c r="B1" s="546" t="s">
        <v>1111</v>
      </c>
      <c r="C1" s="546" t="s">
        <v>1112</v>
      </c>
      <c r="D1" s="546"/>
      <c r="E1" s="547" t="s">
        <v>1113</v>
      </c>
      <c r="F1" s="548" t="s">
        <v>1114</v>
      </c>
      <c r="G1" s="549" t="s">
        <v>1115</v>
      </c>
      <c r="H1" s="549" t="s">
        <v>1116</v>
      </c>
      <c r="I1" s="549" t="s">
        <v>1117</v>
      </c>
      <c r="J1" s="549" t="s">
        <v>1118</v>
      </c>
    </row>
    <row r="2" spans="1:10" ht="14.5" hidden="1">
      <c r="A2" s="550" t="s">
        <v>954</v>
      </c>
      <c r="B2" s="550" t="s">
        <v>951</v>
      </c>
      <c r="C2" s="551" t="s">
        <v>1119</v>
      </c>
      <c r="D2" s="550" t="s">
        <v>1120</v>
      </c>
      <c r="E2" s="552" t="s">
        <v>1121</v>
      </c>
      <c r="F2" s="452" t="s">
        <v>1122</v>
      </c>
      <c r="G2" s="452" t="s">
        <v>1122</v>
      </c>
      <c r="H2" s="452" t="s">
        <v>1123</v>
      </c>
      <c r="I2" s="553" t="s">
        <v>1124</v>
      </c>
      <c r="J2" s="452" t="s">
        <v>1125</v>
      </c>
    </row>
    <row r="3" spans="1:10" ht="14.5" hidden="1">
      <c r="A3" s="550" t="s">
        <v>954</v>
      </c>
      <c r="B3" s="550" t="s">
        <v>951</v>
      </c>
      <c r="C3" s="551" t="s">
        <v>1126</v>
      </c>
      <c r="D3" s="550" t="s">
        <v>1127</v>
      </c>
      <c r="E3" s="552" t="s">
        <v>1128</v>
      </c>
      <c r="F3" s="452" t="s">
        <v>1129</v>
      </c>
      <c r="G3" s="452" t="s">
        <v>1130</v>
      </c>
      <c r="J3" s="452" t="s">
        <v>1125</v>
      </c>
    </row>
    <row r="4" spans="1:10" ht="14.5" hidden="1">
      <c r="A4" s="550" t="s">
        <v>954</v>
      </c>
      <c r="B4" s="550" t="s">
        <v>951</v>
      </c>
      <c r="C4" s="551" t="s">
        <v>1131</v>
      </c>
      <c r="D4" s="550" t="s">
        <v>1127</v>
      </c>
      <c r="E4" s="552" t="s">
        <v>1128</v>
      </c>
      <c r="F4" s="452" t="s">
        <v>1132</v>
      </c>
      <c r="G4" s="452" t="s">
        <v>1130</v>
      </c>
      <c r="J4" s="452" t="s">
        <v>1125</v>
      </c>
    </row>
    <row r="5" spans="1:10" ht="14.5" hidden="1">
      <c r="A5" s="550" t="s">
        <v>954</v>
      </c>
      <c r="B5" s="550" t="s">
        <v>951</v>
      </c>
      <c r="C5" s="551" t="s">
        <v>1133</v>
      </c>
      <c r="D5" s="550" t="s">
        <v>1127</v>
      </c>
      <c r="E5" s="552" t="s">
        <v>1128</v>
      </c>
      <c r="F5" s="452" t="s">
        <v>1134</v>
      </c>
      <c r="G5" s="452" t="s">
        <v>1130</v>
      </c>
      <c r="J5" s="452" t="s">
        <v>1125</v>
      </c>
    </row>
    <row r="6" spans="1:10" ht="14.5" hidden="1">
      <c r="A6" s="550" t="s">
        <v>954</v>
      </c>
      <c r="B6" s="550" t="s">
        <v>951</v>
      </c>
      <c r="C6" s="551" t="s">
        <v>1135</v>
      </c>
      <c r="D6" s="550" t="s">
        <v>1127</v>
      </c>
      <c r="E6" s="552" t="s">
        <v>1128</v>
      </c>
      <c r="F6" s="452" t="s">
        <v>1136</v>
      </c>
      <c r="G6" s="452" t="s">
        <v>1130</v>
      </c>
      <c r="J6" s="452" t="s">
        <v>1125</v>
      </c>
    </row>
    <row r="7" spans="1:10" ht="14.5" hidden="1">
      <c r="A7" s="550" t="s">
        <v>954</v>
      </c>
      <c r="B7" s="550" t="s">
        <v>951</v>
      </c>
      <c r="C7" s="551" t="s">
        <v>1137</v>
      </c>
      <c r="D7" s="550" t="s">
        <v>1127</v>
      </c>
      <c r="E7" s="552" t="s">
        <v>1128</v>
      </c>
      <c r="F7" s="452" t="s">
        <v>1138</v>
      </c>
      <c r="G7" s="452" t="s">
        <v>1130</v>
      </c>
      <c r="J7" s="452" t="s">
        <v>1125</v>
      </c>
    </row>
    <row r="8" spans="1:10" ht="14.5" hidden="1">
      <c r="A8" s="550" t="s">
        <v>954</v>
      </c>
      <c r="B8" s="550" t="s">
        <v>951</v>
      </c>
      <c r="C8" s="551" t="s">
        <v>1139</v>
      </c>
      <c r="D8" s="550" t="s">
        <v>1127</v>
      </c>
      <c r="E8" s="552" t="s">
        <v>1128</v>
      </c>
      <c r="F8" s="452" t="s">
        <v>1140</v>
      </c>
      <c r="G8" s="452" t="s">
        <v>1130</v>
      </c>
      <c r="J8" s="452" t="s">
        <v>1125</v>
      </c>
    </row>
    <row r="9" spans="1:10" ht="14.5" hidden="1">
      <c r="A9" s="550" t="s">
        <v>954</v>
      </c>
      <c r="B9" s="550" t="s">
        <v>951</v>
      </c>
      <c r="C9" s="551" t="s">
        <v>1141</v>
      </c>
      <c r="D9" s="550" t="s">
        <v>1127</v>
      </c>
      <c r="E9" s="552" t="s">
        <v>1128</v>
      </c>
      <c r="F9" s="452" t="s">
        <v>1142</v>
      </c>
      <c r="G9" s="452" t="s">
        <v>1130</v>
      </c>
      <c r="J9" s="452" t="s">
        <v>1125</v>
      </c>
    </row>
    <row r="10" spans="1:10" ht="14.5" hidden="1">
      <c r="A10" s="550" t="s">
        <v>954</v>
      </c>
      <c r="B10" s="550" t="s">
        <v>951</v>
      </c>
      <c r="C10" s="551" t="s">
        <v>1143</v>
      </c>
      <c r="D10" s="550" t="s">
        <v>1127</v>
      </c>
      <c r="E10" s="552" t="s">
        <v>1128</v>
      </c>
      <c r="F10" s="452" t="s">
        <v>1144</v>
      </c>
      <c r="G10" s="452" t="s">
        <v>1130</v>
      </c>
      <c r="J10" s="452" t="s">
        <v>1125</v>
      </c>
    </row>
    <row r="11" spans="1:10" ht="14.5" hidden="1">
      <c r="A11" s="550" t="s">
        <v>954</v>
      </c>
      <c r="B11" s="550" t="s">
        <v>951</v>
      </c>
      <c r="C11" s="551" t="s">
        <v>1145</v>
      </c>
      <c r="D11" s="550" t="s">
        <v>1127</v>
      </c>
      <c r="E11" s="552" t="s">
        <v>1128</v>
      </c>
      <c r="F11" s="452" t="s">
        <v>1130</v>
      </c>
      <c r="G11" s="452" t="s">
        <v>1130</v>
      </c>
      <c r="J11" s="452" t="s">
        <v>1125</v>
      </c>
    </row>
    <row r="12" spans="1:10" ht="14.5" hidden="1">
      <c r="A12" s="550" t="s">
        <v>954</v>
      </c>
      <c r="B12" s="550" t="s">
        <v>951</v>
      </c>
      <c r="C12" s="551" t="s">
        <v>1146</v>
      </c>
      <c r="D12" s="550" t="s">
        <v>1127</v>
      </c>
      <c r="E12" s="552" t="s">
        <v>1128</v>
      </c>
      <c r="F12" s="452" t="s">
        <v>1147</v>
      </c>
      <c r="G12" s="452" t="s">
        <v>1130</v>
      </c>
      <c r="J12" s="452" t="s">
        <v>1125</v>
      </c>
    </row>
    <row r="13" spans="1:10" ht="14.5" hidden="1">
      <c r="A13" s="550" t="s">
        <v>954</v>
      </c>
      <c r="B13" s="550" t="s">
        <v>951</v>
      </c>
      <c r="C13" s="551" t="s">
        <v>1148</v>
      </c>
      <c r="D13" s="550" t="s">
        <v>1127</v>
      </c>
      <c r="E13" s="552" t="s">
        <v>1128</v>
      </c>
      <c r="F13" s="452" t="s">
        <v>1149</v>
      </c>
      <c r="G13" s="452" t="s">
        <v>1130</v>
      </c>
      <c r="J13" s="452" t="s">
        <v>1125</v>
      </c>
    </row>
    <row r="14" spans="1:10" ht="14.5" hidden="1">
      <c r="A14" s="550" t="s">
        <v>954</v>
      </c>
      <c r="B14" s="550" t="s">
        <v>951</v>
      </c>
      <c r="C14" s="551" t="s">
        <v>1150</v>
      </c>
      <c r="D14" s="550" t="s">
        <v>1127</v>
      </c>
      <c r="E14" s="552" t="s">
        <v>1128</v>
      </c>
      <c r="F14" s="452" t="s">
        <v>1151</v>
      </c>
      <c r="G14" s="452" t="s">
        <v>1130</v>
      </c>
      <c r="J14" s="452" t="s">
        <v>1125</v>
      </c>
    </row>
    <row r="15" spans="1:10" ht="14.5" hidden="1">
      <c r="A15" s="550" t="s">
        <v>954</v>
      </c>
      <c r="B15" s="550" t="s">
        <v>951</v>
      </c>
      <c r="C15" s="551" t="s">
        <v>1152</v>
      </c>
      <c r="D15" s="550" t="s">
        <v>1127</v>
      </c>
      <c r="E15" s="552" t="s">
        <v>1128</v>
      </c>
      <c r="F15" s="452" t="s">
        <v>1153</v>
      </c>
      <c r="G15" s="452" t="s">
        <v>1130</v>
      </c>
      <c r="J15" s="452" t="s">
        <v>1125</v>
      </c>
    </row>
    <row r="16" spans="1:10" ht="14.5" hidden="1">
      <c r="A16" s="550" t="s">
        <v>954</v>
      </c>
      <c r="B16" s="550" t="s">
        <v>951</v>
      </c>
      <c r="C16" s="551" t="s">
        <v>1154</v>
      </c>
      <c r="D16" s="550" t="s">
        <v>1127</v>
      </c>
      <c r="E16" s="552" t="s">
        <v>1128</v>
      </c>
      <c r="F16" s="452" t="s">
        <v>1155</v>
      </c>
      <c r="G16" s="452" t="s">
        <v>1130</v>
      </c>
      <c r="J16" s="452" t="s">
        <v>1125</v>
      </c>
    </row>
    <row r="17" spans="1:10" ht="14.5" hidden="1">
      <c r="A17" s="550" t="s">
        <v>954</v>
      </c>
      <c r="B17" s="550" t="s">
        <v>951</v>
      </c>
      <c r="C17" s="551" t="s">
        <v>1156</v>
      </c>
      <c r="D17" s="550" t="s">
        <v>1127</v>
      </c>
      <c r="E17" s="552" t="s">
        <v>1128</v>
      </c>
      <c r="F17" s="452" t="s">
        <v>1157</v>
      </c>
      <c r="G17" s="452" t="s">
        <v>1130</v>
      </c>
      <c r="J17" s="452" t="s">
        <v>1125</v>
      </c>
    </row>
    <row r="18" spans="1:10" ht="14.5" hidden="1">
      <c r="A18" s="550" t="s">
        <v>954</v>
      </c>
      <c r="B18" s="550" t="s">
        <v>951</v>
      </c>
      <c r="C18" s="551" t="s">
        <v>1158</v>
      </c>
      <c r="D18" s="550" t="s">
        <v>1127</v>
      </c>
      <c r="E18" s="552" t="s">
        <v>1128</v>
      </c>
      <c r="F18" s="452" t="s">
        <v>1159</v>
      </c>
      <c r="G18" s="452" t="s">
        <v>1130</v>
      </c>
      <c r="J18" s="452" t="s">
        <v>1125</v>
      </c>
    </row>
    <row r="19" spans="1:10" ht="14.5" hidden="1">
      <c r="A19" s="550" t="s">
        <v>954</v>
      </c>
      <c r="B19" s="550" t="s">
        <v>951</v>
      </c>
      <c r="C19" s="551" t="s">
        <v>1160</v>
      </c>
      <c r="D19" s="550" t="s">
        <v>1127</v>
      </c>
      <c r="E19" s="552" t="s">
        <v>1128</v>
      </c>
      <c r="F19" s="452" t="s">
        <v>1161</v>
      </c>
      <c r="G19" s="452" t="s">
        <v>1130</v>
      </c>
      <c r="J19" s="452" t="s">
        <v>1125</v>
      </c>
    </row>
    <row r="20" spans="1:10" ht="14.5" hidden="1">
      <c r="A20" s="550" t="s">
        <v>954</v>
      </c>
      <c r="B20" s="550" t="s">
        <v>951</v>
      </c>
      <c r="C20" s="551" t="s">
        <v>1162</v>
      </c>
      <c r="D20" s="550" t="s">
        <v>1163</v>
      </c>
      <c r="E20" s="552" t="s">
        <v>1164</v>
      </c>
      <c r="F20" s="452" t="s">
        <v>1165</v>
      </c>
      <c r="G20" s="452" t="s">
        <v>1166</v>
      </c>
      <c r="J20" s="452" t="s">
        <v>1125</v>
      </c>
    </row>
    <row r="21" spans="1:10" ht="14.5" hidden="1">
      <c r="A21" s="550" t="s">
        <v>954</v>
      </c>
      <c r="B21" s="550" t="s">
        <v>951</v>
      </c>
      <c r="C21" s="551" t="s">
        <v>1167</v>
      </c>
      <c r="D21" s="550" t="s">
        <v>1163</v>
      </c>
      <c r="E21" s="552" t="s">
        <v>1164</v>
      </c>
      <c r="F21" s="452" t="s">
        <v>1168</v>
      </c>
      <c r="G21" s="452" t="s">
        <v>1166</v>
      </c>
      <c r="J21" s="452" t="s">
        <v>1125</v>
      </c>
    </row>
    <row r="22" spans="1:10" ht="14.5" hidden="1">
      <c r="A22" s="550" t="s">
        <v>954</v>
      </c>
      <c r="B22" s="550" t="s">
        <v>951</v>
      </c>
      <c r="C22" s="551" t="s">
        <v>1169</v>
      </c>
      <c r="D22" s="550" t="s">
        <v>1163</v>
      </c>
      <c r="E22" s="552" t="s">
        <v>1164</v>
      </c>
      <c r="F22" s="452" t="s">
        <v>1170</v>
      </c>
      <c r="G22" s="452" t="s">
        <v>1166</v>
      </c>
      <c r="J22" s="452" t="s">
        <v>1125</v>
      </c>
    </row>
    <row r="23" spans="1:10" ht="14.5" hidden="1">
      <c r="A23" s="550" t="s">
        <v>954</v>
      </c>
      <c r="B23" s="550" t="s">
        <v>951</v>
      </c>
      <c r="C23" s="551" t="s">
        <v>1171</v>
      </c>
      <c r="D23" s="550" t="s">
        <v>1163</v>
      </c>
      <c r="E23" s="552" t="s">
        <v>1164</v>
      </c>
      <c r="F23" s="452" t="s">
        <v>1166</v>
      </c>
      <c r="G23" s="452" t="s">
        <v>1166</v>
      </c>
      <c r="J23" s="452" t="s">
        <v>1125</v>
      </c>
    </row>
    <row r="24" spans="1:10" ht="14.5" hidden="1">
      <c r="A24" s="550" t="s">
        <v>954</v>
      </c>
      <c r="B24" s="550" t="s">
        <v>951</v>
      </c>
      <c r="C24" s="551" t="s">
        <v>1172</v>
      </c>
      <c r="D24" s="550" t="s">
        <v>1163</v>
      </c>
      <c r="E24" s="552" t="s">
        <v>1164</v>
      </c>
      <c r="F24" s="452" t="s">
        <v>1173</v>
      </c>
      <c r="G24" s="452" t="s">
        <v>1166</v>
      </c>
      <c r="J24" s="452" t="s">
        <v>1125</v>
      </c>
    </row>
    <row r="25" spans="1:10" ht="14.5" hidden="1">
      <c r="A25" s="550" t="s">
        <v>954</v>
      </c>
      <c r="B25" s="550" t="s">
        <v>951</v>
      </c>
      <c r="C25" s="551" t="s">
        <v>1174</v>
      </c>
      <c r="D25" s="550" t="s">
        <v>1163</v>
      </c>
      <c r="E25" s="552" t="s">
        <v>1164</v>
      </c>
      <c r="F25" s="452" t="s">
        <v>1175</v>
      </c>
      <c r="G25" s="452" t="s">
        <v>1166</v>
      </c>
      <c r="J25" s="452" t="s">
        <v>1125</v>
      </c>
    </row>
    <row r="26" spans="1:10" ht="14.5" hidden="1">
      <c r="A26" s="550" t="s">
        <v>954</v>
      </c>
      <c r="B26" s="550" t="s">
        <v>951</v>
      </c>
      <c r="C26" s="551" t="s">
        <v>1176</v>
      </c>
      <c r="D26" s="550" t="s">
        <v>1163</v>
      </c>
      <c r="E26" s="552" t="s">
        <v>1164</v>
      </c>
      <c r="F26" s="452" t="s">
        <v>1177</v>
      </c>
      <c r="G26" s="452" t="s">
        <v>1166</v>
      </c>
      <c r="J26" s="452" t="s">
        <v>1125</v>
      </c>
    </row>
    <row r="27" spans="1:10" ht="14.5" hidden="1">
      <c r="A27" s="550" t="s">
        <v>954</v>
      </c>
      <c r="B27" s="550" t="s">
        <v>951</v>
      </c>
      <c r="C27" s="551" t="s">
        <v>1178</v>
      </c>
      <c r="D27" s="550" t="s">
        <v>1163</v>
      </c>
      <c r="E27" s="552" t="s">
        <v>1164</v>
      </c>
      <c r="F27" s="452" t="s">
        <v>1179</v>
      </c>
      <c r="G27" s="452" t="s">
        <v>1166</v>
      </c>
      <c r="J27" s="452" t="s">
        <v>1125</v>
      </c>
    </row>
    <row r="28" spans="1:10" ht="14.5" hidden="1">
      <c r="A28" s="550" t="s">
        <v>954</v>
      </c>
      <c r="B28" s="550" t="s">
        <v>951</v>
      </c>
      <c r="C28" s="551" t="s">
        <v>1180</v>
      </c>
      <c r="D28" s="550" t="s">
        <v>1163</v>
      </c>
      <c r="E28" s="552" t="s">
        <v>1164</v>
      </c>
      <c r="F28" s="452" t="s">
        <v>1181</v>
      </c>
      <c r="G28" s="452" t="s">
        <v>1166</v>
      </c>
      <c r="J28" s="452" t="s">
        <v>1125</v>
      </c>
    </row>
    <row r="29" spans="1:10" ht="14.5" hidden="1">
      <c r="A29" s="550" t="s">
        <v>954</v>
      </c>
      <c r="B29" s="550" t="s">
        <v>951</v>
      </c>
      <c r="C29" s="551" t="s">
        <v>1182</v>
      </c>
      <c r="D29" s="550" t="s">
        <v>1163</v>
      </c>
      <c r="E29" s="552" t="s">
        <v>1164</v>
      </c>
      <c r="F29" s="452" t="s">
        <v>1183</v>
      </c>
      <c r="G29" s="452" t="s">
        <v>1166</v>
      </c>
      <c r="J29" s="452" t="s">
        <v>1125</v>
      </c>
    </row>
    <row r="30" spans="1:10" ht="14.5" hidden="1">
      <c r="A30" s="550" t="s">
        <v>954</v>
      </c>
      <c r="B30" s="550" t="s">
        <v>951</v>
      </c>
      <c r="C30" s="551" t="s">
        <v>1184</v>
      </c>
      <c r="D30" s="550" t="s">
        <v>1185</v>
      </c>
      <c r="E30" s="552" t="s">
        <v>1186</v>
      </c>
      <c r="F30" s="452" t="s">
        <v>1187</v>
      </c>
      <c r="G30" s="452" t="s">
        <v>1166</v>
      </c>
      <c r="J30" s="452" t="s">
        <v>1125</v>
      </c>
    </row>
    <row r="31" spans="1:10" ht="14.5" hidden="1">
      <c r="A31" s="550" t="s">
        <v>954</v>
      </c>
      <c r="B31" s="550" t="s">
        <v>951</v>
      </c>
      <c r="C31" s="551" t="s">
        <v>1188</v>
      </c>
      <c r="D31" s="550" t="s">
        <v>1189</v>
      </c>
      <c r="E31" s="552" t="s">
        <v>1190</v>
      </c>
      <c r="F31" s="452" t="s">
        <v>1191</v>
      </c>
      <c r="G31" s="452" t="s">
        <v>1166</v>
      </c>
      <c r="J31" s="452" t="s">
        <v>1125</v>
      </c>
    </row>
    <row r="32" spans="1:10" ht="14.5" hidden="1">
      <c r="A32" s="550" t="s">
        <v>954</v>
      </c>
      <c r="B32" s="550" t="s">
        <v>951</v>
      </c>
      <c r="C32" s="551" t="s">
        <v>1192</v>
      </c>
      <c r="D32" s="550" t="s">
        <v>1193</v>
      </c>
      <c r="E32" s="552" t="s">
        <v>1194</v>
      </c>
      <c r="F32" s="452" t="s">
        <v>1195</v>
      </c>
      <c r="G32" s="452" t="s">
        <v>1166</v>
      </c>
      <c r="J32" s="452" t="s">
        <v>1125</v>
      </c>
    </row>
    <row r="33" spans="1:10" ht="14.5" hidden="1">
      <c r="A33" s="550" t="s">
        <v>954</v>
      </c>
      <c r="B33" s="550" t="s">
        <v>951</v>
      </c>
      <c r="C33" s="551" t="s">
        <v>1196</v>
      </c>
      <c r="D33" s="550" t="s">
        <v>1197</v>
      </c>
      <c r="E33" s="552" t="s">
        <v>1198</v>
      </c>
      <c r="F33" s="452" t="s">
        <v>1199</v>
      </c>
      <c r="G33" s="452" t="s">
        <v>1166</v>
      </c>
      <c r="J33" s="452" t="s">
        <v>1125</v>
      </c>
    </row>
    <row r="34" spans="1:10" ht="14.5" hidden="1">
      <c r="A34" s="550" t="s">
        <v>954</v>
      </c>
      <c r="B34" s="550" t="s">
        <v>951</v>
      </c>
      <c r="C34" s="551" t="s">
        <v>1200</v>
      </c>
      <c r="D34" s="550" t="s">
        <v>1201</v>
      </c>
      <c r="E34" s="552" t="s">
        <v>1202</v>
      </c>
      <c r="F34" s="452" t="s">
        <v>1203</v>
      </c>
      <c r="G34" s="452" t="s">
        <v>1204</v>
      </c>
      <c r="J34" s="452" t="s">
        <v>1125</v>
      </c>
    </row>
    <row r="35" spans="1:10" ht="14.5" hidden="1">
      <c r="A35" s="550" t="s">
        <v>954</v>
      </c>
      <c r="B35" s="550" t="s">
        <v>951</v>
      </c>
      <c r="C35" s="551" t="s">
        <v>1205</v>
      </c>
      <c r="D35" s="550" t="s">
        <v>1206</v>
      </c>
      <c r="E35" s="552" t="s">
        <v>1207</v>
      </c>
      <c r="F35" s="452" t="s">
        <v>1208</v>
      </c>
      <c r="G35" s="452" t="s">
        <v>1204</v>
      </c>
      <c r="J35" s="452" t="s">
        <v>1125</v>
      </c>
    </row>
    <row r="36" spans="1:10" ht="14.5" hidden="1">
      <c r="A36" s="550" t="s">
        <v>954</v>
      </c>
      <c r="B36" s="550" t="s">
        <v>951</v>
      </c>
      <c r="C36" s="551" t="s">
        <v>1209</v>
      </c>
      <c r="D36" s="550" t="s">
        <v>1210</v>
      </c>
      <c r="E36" s="552" t="s">
        <v>1211</v>
      </c>
      <c r="F36" s="452" t="s">
        <v>1212</v>
      </c>
      <c r="G36" s="452" t="s">
        <v>1204</v>
      </c>
      <c r="J36" s="452" t="s">
        <v>1125</v>
      </c>
    </row>
    <row r="37" spans="1:10" ht="14.5" hidden="1">
      <c r="A37" s="550" t="s">
        <v>954</v>
      </c>
      <c r="B37" s="550" t="s">
        <v>951</v>
      </c>
      <c r="C37" s="551" t="s">
        <v>1213</v>
      </c>
      <c r="D37" s="550" t="s">
        <v>1214</v>
      </c>
      <c r="E37" s="552" t="s">
        <v>1215</v>
      </c>
      <c r="F37" s="452" t="s">
        <v>1216</v>
      </c>
      <c r="G37" s="452" t="s">
        <v>1204</v>
      </c>
      <c r="J37" s="452" t="s">
        <v>1125</v>
      </c>
    </row>
    <row r="38" spans="1:10" ht="14.5" hidden="1">
      <c r="A38" s="550" t="s">
        <v>954</v>
      </c>
      <c r="B38" s="550" t="s">
        <v>951</v>
      </c>
      <c r="C38" s="551" t="s">
        <v>1217</v>
      </c>
      <c r="D38" s="550" t="s">
        <v>1218</v>
      </c>
      <c r="E38" s="552" t="s">
        <v>1219</v>
      </c>
      <c r="F38" s="452" t="s">
        <v>1220</v>
      </c>
      <c r="G38" s="452" t="s">
        <v>1204</v>
      </c>
      <c r="J38" s="452" t="s">
        <v>1125</v>
      </c>
    </row>
    <row r="39" spans="1:10" ht="14.5" hidden="1">
      <c r="A39" s="550" t="s">
        <v>954</v>
      </c>
      <c r="B39" s="550" t="s">
        <v>951</v>
      </c>
      <c r="C39" s="551" t="s">
        <v>1221</v>
      </c>
      <c r="D39" s="550" t="s">
        <v>1222</v>
      </c>
      <c r="E39" s="552" t="s">
        <v>1223</v>
      </c>
      <c r="F39" s="452" t="s">
        <v>1224</v>
      </c>
      <c r="G39" s="452" t="s">
        <v>1204</v>
      </c>
      <c r="J39" s="452" t="s">
        <v>1125</v>
      </c>
    </row>
    <row r="40" spans="1:10" ht="14.5" hidden="1">
      <c r="A40" s="550" t="s">
        <v>954</v>
      </c>
      <c r="B40" s="550" t="s">
        <v>951</v>
      </c>
      <c r="C40" s="551" t="s">
        <v>1225</v>
      </c>
      <c r="D40" s="550" t="s">
        <v>1226</v>
      </c>
      <c r="E40" s="552" t="s">
        <v>1227</v>
      </c>
      <c r="F40" s="452" t="s">
        <v>1228</v>
      </c>
      <c r="G40" s="452" t="s">
        <v>1204</v>
      </c>
      <c r="J40" s="452" t="s">
        <v>1125</v>
      </c>
    </row>
    <row r="41" spans="1:10" ht="14.5" hidden="1">
      <c r="A41" s="550" t="s">
        <v>954</v>
      </c>
      <c r="B41" s="550" t="s">
        <v>951</v>
      </c>
      <c r="C41" s="551" t="s">
        <v>1229</v>
      </c>
      <c r="D41" s="550" t="s">
        <v>1230</v>
      </c>
      <c r="E41" s="552" t="s">
        <v>1231</v>
      </c>
      <c r="F41" s="452" t="s">
        <v>1232</v>
      </c>
      <c r="G41" s="452" t="s">
        <v>1204</v>
      </c>
      <c r="J41" s="452" t="s">
        <v>1125</v>
      </c>
    </row>
    <row r="42" spans="1:10" ht="14.5" hidden="1">
      <c r="A42" s="550" t="s">
        <v>954</v>
      </c>
      <c r="B42" s="550" t="s">
        <v>951</v>
      </c>
      <c r="C42" s="551" t="s">
        <v>1233</v>
      </c>
      <c r="D42" s="550" t="s">
        <v>1234</v>
      </c>
      <c r="E42" s="552" t="s">
        <v>1235</v>
      </c>
      <c r="F42" s="452" t="s">
        <v>1236</v>
      </c>
      <c r="G42" s="452" t="s">
        <v>1204</v>
      </c>
      <c r="J42" s="452" t="s">
        <v>1125</v>
      </c>
    </row>
    <row r="43" spans="1:10" ht="14.5" hidden="1">
      <c r="A43" s="550" t="s">
        <v>954</v>
      </c>
      <c r="B43" s="550" t="s">
        <v>951</v>
      </c>
      <c r="C43" s="551" t="s">
        <v>1237</v>
      </c>
      <c r="D43" s="550" t="s">
        <v>1238</v>
      </c>
      <c r="E43" s="552" t="s">
        <v>1239</v>
      </c>
      <c r="F43" s="452" t="s">
        <v>1240</v>
      </c>
      <c r="G43" s="452" t="s">
        <v>1204</v>
      </c>
      <c r="J43" s="452" t="s">
        <v>1125</v>
      </c>
    </row>
    <row r="44" spans="1:10" ht="14.5" hidden="1">
      <c r="A44" s="550" t="s">
        <v>954</v>
      </c>
      <c r="B44" s="550" t="s">
        <v>951</v>
      </c>
      <c r="C44" s="551" t="s">
        <v>1241</v>
      </c>
      <c r="D44" s="550" t="s">
        <v>1242</v>
      </c>
      <c r="E44" s="552" t="s">
        <v>1243</v>
      </c>
      <c r="F44" s="452" t="s">
        <v>1244</v>
      </c>
      <c r="G44" s="452" t="s">
        <v>1204</v>
      </c>
      <c r="H44" s="452" t="s">
        <v>1123</v>
      </c>
      <c r="J44" s="452" t="s">
        <v>1125</v>
      </c>
    </row>
    <row r="45" spans="1:10" ht="14.5" hidden="1">
      <c r="A45" s="550" t="s">
        <v>954</v>
      </c>
      <c r="B45" s="550" t="s">
        <v>951</v>
      </c>
      <c r="C45" s="551" t="s">
        <v>1245</v>
      </c>
      <c r="D45" s="550" t="s">
        <v>1246</v>
      </c>
      <c r="E45" s="552" t="s">
        <v>1247</v>
      </c>
      <c r="F45" s="452" t="s">
        <v>1248</v>
      </c>
      <c r="G45" s="452" t="s">
        <v>1249</v>
      </c>
      <c r="J45" s="452" t="s">
        <v>1125</v>
      </c>
    </row>
    <row r="46" spans="1:10" ht="14.5" hidden="1">
      <c r="A46" s="550" t="s">
        <v>954</v>
      </c>
      <c r="B46" s="550" t="s">
        <v>951</v>
      </c>
      <c r="C46" s="551" t="s">
        <v>1250</v>
      </c>
      <c r="D46" s="550" t="s">
        <v>1251</v>
      </c>
      <c r="E46" s="552" t="s">
        <v>1252</v>
      </c>
      <c r="F46" s="452" t="s">
        <v>1253</v>
      </c>
      <c r="G46" s="452" t="s">
        <v>1249</v>
      </c>
      <c r="J46" s="452" t="s">
        <v>1125</v>
      </c>
    </row>
    <row r="47" spans="1:10" ht="14.5" hidden="1">
      <c r="A47" s="550" t="s">
        <v>954</v>
      </c>
      <c r="B47" s="550" t="s">
        <v>951</v>
      </c>
      <c r="C47" s="551" t="s">
        <v>1254</v>
      </c>
      <c r="D47" s="550" t="s">
        <v>1255</v>
      </c>
      <c r="E47" s="552" t="s">
        <v>1256</v>
      </c>
      <c r="F47" s="452" t="s">
        <v>1257</v>
      </c>
      <c r="G47" s="452" t="s">
        <v>1249</v>
      </c>
      <c r="J47" s="452" t="s">
        <v>1125</v>
      </c>
    </row>
    <row r="48" spans="1:10" ht="14.5" hidden="1">
      <c r="A48" s="550" t="s">
        <v>954</v>
      </c>
      <c r="B48" s="550" t="s">
        <v>951</v>
      </c>
      <c r="C48" s="551" t="s">
        <v>1258</v>
      </c>
      <c r="D48" s="550" t="s">
        <v>1259</v>
      </c>
      <c r="E48" s="552" t="s">
        <v>1260</v>
      </c>
      <c r="F48" s="452" t="s">
        <v>1261</v>
      </c>
      <c r="G48" s="452" t="s">
        <v>1249</v>
      </c>
      <c r="J48" s="452" t="s">
        <v>1125</v>
      </c>
    </row>
    <row r="49" spans="1:10" ht="14.5" hidden="1">
      <c r="A49" s="550" t="s">
        <v>954</v>
      </c>
      <c r="B49" s="550" t="s">
        <v>951</v>
      </c>
      <c r="C49" s="551" t="s">
        <v>1262</v>
      </c>
      <c r="D49" s="550" t="s">
        <v>1263</v>
      </c>
      <c r="E49" s="552" t="s">
        <v>1264</v>
      </c>
      <c r="F49" s="452" t="s">
        <v>1265</v>
      </c>
      <c r="G49" s="452" t="s">
        <v>1249</v>
      </c>
      <c r="J49" s="452" t="s">
        <v>1125</v>
      </c>
    </row>
    <row r="50" spans="1:10" ht="14.5" hidden="1">
      <c r="A50" s="550" t="s">
        <v>954</v>
      </c>
      <c r="B50" s="550" t="s">
        <v>951</v>
      </c>
      <c r="C50" s="551" t="s">
        <v>1266</v>
      </c>
      <c r="D50" s="550" t="s">
        <v>1267</v>
      </c>
      <c r="E50" s="552" t="s">
        <v>1268</v>
      </c>
      <c r="F50" s="452" t="s">
        <v>1269</v>
      </c>
      <c r="G50" s="452" t="s">
        <v>1249</v>
      </c>
      <c r="J50" s="452" t="s">
        <v>1125</v>
      </c>
    </row>
    <row r="51" spans="1:10" ht="14.5" hidden="1">
      <c r="A51" s="550" t="s">
        <v>954</v>
      </c>
      <c r="B51" s="550" t="s">
        <v>951</v>
      </c>
      <c r="C51" s="551" t="s">
        <v>1270</v>
      </c>
      <c r="D51" s="550" t="s">
        <v>1271</v>
      </c>
      <c r="E51" s="552" t="s">
        <v>1272</v>
      </c>
      <c r="F51" s="452" t="s">
        <v>1273</v>
      </c>
      <c r="G51" s="452" t="s">
        <v>1249</v>
      </c>
      <c r="J51" s="452" t="s">
        <v>1125</v>
      </c>
    </row>
    <row r="52" spans="1:10" ht="14.5" hidden="1">
      <c r="A52" s="550" t="s">
        <v>954</v>
      </c>
      <c r="B52" s="550" t="s">
        <v>951</v>
      </c>
      <c r="C52" s="551" t="s">
        <v>1274</v>
      </c>
      <c r="D52" s="550" t="s">
        <v>1275</v>
      </c>
      <c r="E52" s="552" t="s">
        <v>1276</v>
      </c>
      <c r="F52" s="452" t="s">
        <v>1277</v>
      </c>
      <c r="G52" s="452" t="s">
        <v>1249</v>
      </c>
      <c r="J52" s="452" t="s">
        <v>1125</v>
      </c>
    </row>
    <row r="53" spans="1:10" ht="14.5" hidden="1">
      <c r="A53" s="550" t="s">
        <v>954</v>
      </c>
      <c r="B53" s="550" t="s">
        <v>951</v>
      </c>
      <c r="C53" s="551" t="s">
        <v>1278</v>
      </c>
      <c r="D53" s="550" t="s">
        <v>1279</v>
      </c>
      <c r="E53" s="552" t="s">
        <v>1280</v>
      </c>
      <c r="F53" s="452" t="s">
        <v>1281</v>
      </c>
      <c r="G53" s="452" t="s">
        <v>1249</v>
      </c>
      <c r="J53" s="452" t="s">
        <v>1125</v>
      </c>
    </row>
    <row r="54" spans="1:10" ht="14.5" hidden="1">
      <c r="A54" s="550" t="s">
        <v>954</v>
      </c>
      <c r="B54" s="550" t="s">
        <v>951</v>
      </c>
      <c r="C54" s="551" t="s">
        <v>1282</v>
      </c>
      <c r="D54" s="550" t="s">
        <v>1283</v>
      </c>
      <c r="E54" s="552" t="s">
        <v>1284</v>
      </c>
      <c r="F54" s="452" t="s">
        <v>1285</v>
      </c>
      <c r="G54" s="452" t="s">
        <v>1249</v>
      </c>
      <c r="J54" s="452" t="s">
        <v>1125</v>
      </c>
    </row>
    <row r="55" spans="1:10" ht="14.5" hidden="1">
      <c r="A55" s="550" t="s">
        <v>954</v>
      </c>
      <c r="B55" s="550" t="s">
        <v>951</v>
      </c>
      <c r="C55" s="551" t="s">
        <v>1286</v>
      </c>
      <c r="D55" s="550" t="s">
        <v>1287</v>
      </c>
      <c r="E55" s="552" t="s">
        <v>1288</v>
      </c>
      <c r="F55" s="452" t="s">
        <v>1289</v>
      </c>
      <c r="G55" s="452" t="s">
        <v>1249</v>
      </c>
      <c r="J55" s="452" t="s">
        <v>1125</v>
      </c>
    </row>
    <row r="56" spans="1:10" ht="14.5" hidden="1">
      <c r="A56" s="550" t="s">
        <v>954</v>
      </c>
      <c r="B56" s="550" t="s">
        <v>951</v>
      </c>
      <c r="C56" s="551" t="s">
        <v>1290</v>
      </c>
      <c r="D56" s="550" t="s">
        <v>1291</v>
      </c>
      <c r="E56" s="552" t="s">
        <v>1292</v>
      </c>
      <c r="F56" s="452" t="s">
        <v>1293</v>
      </c>
      <c r="G56" s="452" t="s">
        <v>1249</v>
      </c>
      <c r="J56" s="452" t="s">
        <v>1125</v>
      </c>
    </row>
    <row r="57" spans="1:10" ht="14.5" hidden="1">
      <c r="A57" s="550" t="s">
        <v>954</v>
      </c>
      <c r="B57" s="550" t="s">
        <v>951</v>
      </c>
      <c r="C57" s="551" t="s">
        <v>1294</v>
      </c>
      <c r="D57" s="550" t="s">
        <v>1295</v>
      </c>
      <c r="E57" s="552" t="s">
        <v>1296</v>
      </c>
      <c r="F57" s="452" t="s">
        <v>1297</v>
      </c>
      <c r="G57" s="452" t="s">
        <v>1249</v>
      </c>
      <c r="J57" s="452" t="s">
        <v>1125</v>
      </c>
    </row>
    <row r="58" spans="1:10" ht="14.5" hidden="1">
      <c r="A58" s="550" t="s">
        <v>954</v>
      </c>
      <c r="B58" s="550" t="s">
        <v>951</v>
      </c>
      <c r="C58" s="551" t="s">
        <v>1298</v>
      </c>
      <c r="D58" s="550" t="s">
        <v>1299</v>
      </c>
      <c r="E58" s="552" t="s">
        <v>1300</v>
      </c>
      <c r="F58" s="452" t="s">
        <v>1301</v>
      </c>
      <c r="G58" s="452" t="s">
        <v>1249</v>
      </c>
      <c r="J58" s="452" t="s">
        <v>1125</v>
      </c>
    </row>
    <row r="59" spans="1:10" ht="14.5" hidden="1">
      <c r="A59" s="550" t="s">
        <v>954</v>
      </c>
      <c r="B59" s="550" t="s">
        <v>951</v>
      </c>
      <c r="C59" s="551" t="s">
        <v>1302</v>
      </c>
      <c r="D59" s="550" t="s">
        <v>1303</v>
      </c>
      <c r="E59" s="552" t="s">
        <v>1304</v>
      </c>
      <c r="F59" s="452" t="s">
        <v>1305</v>
      </c>
      <c r="G59" s="452" t="s">
        <v>1249</v>
      </c>
      <c r="J59" s="452" t="s">
        <v>1125</v>
      </c>
    </row>
    <row r="60" spans="1:10" ht="14.5" hidden="1">
      <c r="A60" s="550" t="s">
        <v>954</v>
      </c>
      <c r="B60" s="550" t="s">
        <v>951</v>
      </c>
      <c r="C60" s="551" t="s">
        <v>1306</v>
      </c>
      <c r="D60" s="550" t="s">
        <v>1303</v>
      </c>
      <c r="E60" s="552" t="s">
        <v>1304</v>
      </c>
      <c r="F60" s="452" t="s">
        <v>1307</v>
      </c>
      <c r="G60" s="452" t="s">
        <v>1249</v>
      </c>
      <c r="J60" s="452" t="s">
        <v>1125</v>
      </c>
    </row>
    <row r="61" spans="1:10" ht="14.5" hidden="1">
      <c r="A61" s="550" t="s">
        <v>954</v>
      </c>
      <c r="B61" s="550" t="s">
        <v>951</v>
      </c>
      <c r="C61" s="551" t="s">
        <v>1308</v>
      </c>
      <c r="D61" s="550" t="s">
        <v>1309</v>
      </c>
      <c r="E61" s="552" t="s">
        <v>1310</v>
      </c>
      <c r="F61" s="452" t="s">
        <v>1311</v>
      </c>
      <c r="G61" s="452" t="s">
        <v>1249</v>
      </c>
      <c r="J61" s="452" t="s">
        <v>1125</v>
      </c>
    </row>
    <row r="62" spans="1:10" ht="14.5" hidden="1">
      <c r="A62" s="550" t="s">
        <v>954</v>
      </c>
      <c r="B62" s="550" t="s">
        <v>951</v>
      </c>
      <c r="C62" s="551" t="s">
        <v>1312</v>
      </c>
      <c r="D62" s="550" t="s">
        <v>1313</v>
      </c>
      <c r="E62" s="552" t="s">
        <v>1314</v>
      </c>
      <c r="F62" s="452" t="s">
        <v>1315</v>
      </c>
      <c r="G62" s="452" t="s">
        <v>1249</v>
      </c>
      <c r="J62" s="452" t="s">
        <v>1125</v>
      </c>
    </row>
    <row r="63" spans="1:10" ht="14.5" hidden="1">
      <c r="A63" s="550" t="s">
        <v>954</v>
      </c>
      <c r="B63" s="550" t="s">
        <v>951</v>
      </c>
      <c r="C63" s="551" t="s">
        <v>1316</v>
      </c>
      <c r="D63" s="550" t="s">
        <v>1317</v>
      </c>
      <c r="E63" s="552" t="s">
        <v>1318</v>
      </c>
      <c r="F63" s="452" t="s">
        <v>1319</v>
      </c>
      <c r="G63" s="452" t="s">
        <v>1249</v>
      </c>
      <c r="J63" s="452" t="s">
        <v>1125</v>
      </c>
    </row>
    <row r="64" spans="1:10" ht="14.5" hidden="1">
      <c r="A64" s="550" t="s">
        <v>954</v>
      </c>
      <c r="B64" s="550" t="s">
        <v>951</v>
      </c>
      <c r="C64" s="551" t="s">
        <v>1320</v>
      </c>
      <c r="D64" s="550" t="s">
        <v>1321</v>
      </c>
      <c r="E64" s="552" t="s">
        <v>1322</v>
      </c>
      <c r="F64" s="452" t="s">
        <v>1323</v>
      </c>
      <c r="G64" s="452" t="s">
        <v>1249</v>
      </c>
      <c r="J64" s="452" t="s">
        <v>1125</v>
      </c>
    </row>
    <row r="65" spans="1:10" ht="14.5" hidden="1">
      <c r="A65" s="550" t="s">
        <v>954</v>
      </c>
      <c r="B65" s="550" t="s">
        <v>951</v>
      </c>
      <c r="C65" s="551" t="s">
        <v>1324</v>
      </c>
      <c r="D65" s="550" t="s">
        <v>1325</v>
      </c>
      <c r="E65" s="552" t="s">
        <v>1326</v>
      </c>
      <c r="F65" s="452" t="s">
        <v>1327</v>
      </c>
      <c r="G65" s="452" t="s">
        <v>1327</v>
      </c>
      <c r="J65" s="452" t="s">
        <v>1125</v>
      </c>
    </row>
    <row r="66" spans="1:10" ht="14.5" hidden="1">
      <c r="A66" s="550" t="s">
        <v>954</v>
      </c>
      <c r="B66" s="550" t="s">
        <v>951</v>
      </c>
      <c r="C66" s="551" t="s">
        <v>1328</v>
      </c>
      <c r="D66" s="550" t="s">
        <v>1329</v>
      </c>
      <c r="E66" s="552" t="s">
        <v>1330</v>
      </c>
      <c r="F66" s="452" t="s">
        <v>1331</v>
      </c>
      <c r="G66" s="452" t="s">
        <v>1332</v>
      </c>
      <c r="J66" s="452" t="s">
        <v>1125</v>
      </c>
    </row>
    <row r="67" spans="1:10" ht="14.5" hidden="1">
      <c r="A67" s="550" t="s">
        <v>954</v>
      </c>
      <c r="B67" s="550" t="s">
        <v>951</v>
      </c>
      <c r="C67" s="551" t="s">
        <v>1333</v>
      </c>
      <c r="D67" s="550" t="s">
        <v>1334</v>
      </c>
      <c r="E67" s="552" t="s">
        <v>1335</v>
      </c>
      <c r="F67" s="452" t="s">
        <v>1336</v>
      </c>
      <c r="G67" s="452" t="s">
        <v>1332</v>
      </c>
      <c r="J67" s="452" t="s">
        <v>1125</v>
      </c>
    </row>
    <row r="68" spans="1:10" ht="14.5" hidden="1">
      <c r="A68" s="550" t="s">
        <v>954</v>
      </c>
      <c r="B68" s="550" t="s">
        <v>951</v>
      </c>
      <c r="C68" s="551" t="s">
        <v>1337</v>
      </c>
      <c r="D68" s="550" t="s">
        <v>1338</v>
      </c>
      <c r="E68" s="552" t="s">
        <v>1339</v>
      </c>
      <c r="F68" s="452" t="s">
        <v>1340</v>
      </c>
      <c r="G68" s="452" t="s">
        <v>1332</v>
      </c>
      <c r="J68" s="452" t="s">
        <v>1125</v>
      </c>
    </row>
    <row r="69" spans="1:10" ht="14.5" hidden="1">
      <c r="A69" s="550" t="s">
        <v>954</v>
      </c>
      <c r="B69" s="550" t="s">
        <v>951</v>
      </c>
      <c r="C69" s="551" t="s">
        <v>1341</v>
      </c>
      <c r="D69" s="550" t="s">
        <v>1342</v>
      </c>
      <c r="E69" s="552" t="s">
        <v>1343</v>
      </c>
      <c r="F69" s="452" t="s">
        <v>1344</v>
      </c>
      <c r="G69" s="452" t="s">
        <v>1332</v>
      </c>
      <c r="J69" s="452" t="s">
        <v>1125</v>
      </c>
    </row>
    <row r="70" spans="1:10" ht="14.5" hidden="1">
      <c r="A70" s="550" t="s">
        <v>954</v>
      </c>
      <c r="B70" s="550" t="s">
        <v>951</v>
      </c>
      <c r="C70" s="551" t="s">
        <v>1345</v>
      </c>
      <c r="D70" s="550" t="s">
        <v>1342</v>
      </c>
      <c r="E70" s="552" t="s">
        <v>1343</v>
      </c>
      <c r="F70" s="452" t="s">
        <v>1346</v>
      </c>
      <c r="G70" s="452" t="s">
        <v>1332</v>
      </c>
      <c r="J70" s="452" t="s">
        <v>1125</v>
      </c>
    </row>
    <row r="71" spans="1:10" ht="14.5" hidden="1">
      <c r="A71" s="550" t="s">
        <v>954</v>
      </c>
      <c r="B71" s="550" t="s">
        <v>951</v>
      </c>
      <c r="C71" s="551" t="s">
        <v>1347</v>
      </c>
      <c r="D71" s="550" t="s">
        <v>1342</v>
      </c>
      <c r="E71" s="552" t="s">
        <v>1343</v>
      </c>
      <c r="F71" s="452" t="s">
        <v>1348</v>
      </c>
      <c r="G71" s="452" t="s">
        <v>1332</v>
      </c>
      <c r="J71" s="452" t="s">
        <v>1125</v>
      </c>
    </row>
    <row r="72" spans="1:10" ht="14.5" hidden="1">
      <c r="A72" s="550" t="s">
        <v>954</v>
      </c>
      <c r="B72" s="550" t="s">
        <v>951</v>
      </c>
      <c r="C72" s="551" t="s">
        <v>1349</v>
      </c>
      <c r="D72" s="550" t="s">
        <v>1342</v>
      </c>
      <c r="E72" s="552" t="s">
        <v>1343</v>
      </c>
      <c r="F72" s="452" t="s">
        <v>1350</v>
      </c>
      <c r="G72" s="452" t="s">
        <v>1332</v>
      </c>
      <c r="J72" s="452" t="s">
        <v>1125</v>
      </c>
    </row>
    <row r="73" spans="1:10" ht="14.5" hidden="1">
      <c r="A73" s="550" t="s">
        <v>954</v>
      </c>
      <c r="B73" s="550" t="s">
        <v>951</v>
      </c>
      <c r="C73" s="551" t="s">
        <v>1351</v>
      </c>
      <c r="D73" s="550" t="s">
        <v>1342</v>
      </c>
      <c r="E73" s="552" t="s">
        <v>1343</v>
      </c>
      <c r="F73" s="452" t="s">
        <v>1352</v>
      </c>
      <c r="G73" s="452" t="s">
        <v>1332</v>
      </c>
      <c r="J73" s="452" t="s">
        <v>1125</v>
      </c>
    </row>
    <row r="74" spans="1:10" ht="14.5" hidden="1">
      <c r="A74" s="550" t="s">
        <v>954</v>
      </c>
      <c r="B74" s="550" t="s">
        <v>951</v>
      </c>
      <c r="C74" s="551" t="s">
        <v>1353</v>
      </c>
      <c r="D74" s="550" t="s">
        <v>1342</v>
      </c>
      <c r="E74" s="552" t="s">
        <v>1343</v>
      </c>
      <c r="F74" s="452" t="s">
        <v>1354</v>
      </c>
      <c r="G74" s="452" t="s">
        <v>1332</v>
      </c>
      <c r="J74" s="452" t="s">
        <v>1125</v>
      </c>
    </row>
    <row r="75" spans="1:10" ht="14.5" hidden="1">
      <c r="A75" s="550" t="s">
        <v>954</v>
      </c>
      <c r="B75" s="550" t="s">
        <v>951</v>
      </c>
      <c r="C75" s="551" t="s">
        <v>1355</v>
      </c>
      <c r="D75" s="550" t="s">
        <v>1342</v>
      </c>
      <c r="E75" s="552" t="s">
        <v>1343</v>
      </c>
      <c r="F75" s="452" t="s">
        <v>1356</v>
      </c>
      <c r="G75" s="452" t="s">
        <v>1332</v>
      </c>
      <c r="H75" s="452" t="s">
        <v>1123</v>
      </c>
      <c r="J75" s="452" t="s">
        <v>1125</v>
      </c>
    </row>
    <row r="76" spans="1:10" ht="14.5" hidden="1">
      <c r="A76" s="550" t="s">
        <v>954</v>
      </c>
      <c r="B76" s="550" t="s">
        <v>951</v>
      </c>
      <c r="C76" s="551" t="s">
        <v>1357</v>
      </c>
      <c r="D76" s="550" t="s">
        <v>1342</v>
      </c>
      <c r="E76" s="552" t="s">
        <v>1343</v>
      </c>
      <c r="F76" s="452" t="s">
        <v>1358</v>
      </c>
      <c r="G76" s="452" t="s">
        <v>1332</v>
      </c>
      <c r="J76" s="452" t="s">
        <v>1125</v>
      </c>
    </row>
    <row r="77" spans="1:10" ht="14.5" hidden="1">
      <c r="A77" s="550" t="s">
        <v>954</v>
      </c>
      <c r="B77" s="550" t="s">
        <v>951</v>
      </c>
      <c r="C77" s="551" t="s">
        <v>1359</v>
      </c>
      <c r="D77" s="550" t="s">
        <v>1342</v>
      </c>
      <c r="E77" s="552" t="s">
        <v>1343</v>
      </c>
      <c r="F77" s="452" t="s">
        <v>1360</v>
      </c>
      <c r="G77" s="452" t="s">
        <v>1332</v>
      </c>
      <c r="J77" s="452" t="s">
        <v>1125</v>
      </c>
    </row>
    <row r="78" spans="1:10" ht="14.5" hidden="1">
      <c r="A78" s="550" t="s">
        <v>954</v>
      </c>
      <c r="B78" s="550" t="s">
        <v>951</v>
      </c>
      <c r="C78" s="551" t="s">
        <v>1361</v>
      </c>
      <c r="D78" s="550" t="s">
        <v>1342</v>
      </c>
      <c r="E78" s="552" t="s">
        <v>1343</v>
      </c>
      <c r="F78" s="452" t="s">
        <v>1362</v>
      </c>
      <c r="G78" s="452" t="s">
        <v>1332</v>
      </c>
      <c r="J78" s="452" t="s">
        <v>1125</v>
      </c>
    </row>
    <row r="79" spans="1:10" ht="14.5" hidden="1">
      <c r="A79" s="550" t="s">
        <v>954</v>
      </c>
      <c r="B79" s="550" t="s">
        <v>951</v>
      </c>
      <c r="C79" s="551" t="s">
        <v>1363</v>
      </c>
      <c r="D79" s="550" t="s">
        <v>1342</v>
      </c>
      <c r="E79" s="552" t="s">
        <v>1343</v>
      </c>
      <c r="F79" s="452" t="s">
        <v>1364</v>
      </c>
      <c r="G79" s="452" t="s">
        <v>1332</v>
      </c>
      <c r="J79" s="452" t="s">
        <v>1125</v>
      </c>
    </row>
    <row r="80" spans="1:10" ht="14.5" hidden="1">
      <c r="A80" s="550" t="s">
        <v>954</v>
      </c>
      <c r="B80" s="550" t="s">
        <v>951</v>
      </c>
      <c r="C80" s="551" t="s">
        <v>1365</v>
      </c>
      <c r="D80" s="550" t="s">
        <v>1342</v>
      </c>
      <c r="E80" s="552" t="s">
        <v>1343</v>
      </c>
      <c r="F80" s="452" t="s">
        <v>1366</v>
      </c>
      <c r="G80" s="452" t="s">
        <v>1332</v>
      </c>
      <c r="J80" s="452" t="s">
        <v>1125</v>
      </c>
    </row>
    <row r="81" spans="1:10" ht="14.5" hidden="1">
      <c r="A81" s="550" t="s">
        <v>954</v>
      </c>
      <c r="B81" s="550" t="s">
        <v>951</v>
      </c>
      <c r="C81" s="551" t="s">
        <v>1367</v>
      </c>
      <c r="D81" s="550" t="s">
        <v>1368</v>
      </c>
      <c r="E81" s="552" t="s">
        <v>1369</v>
      </c>
      <c r="F81" s="452" t="s">
        <v>1370</v>
      </c>
      <c r="G81" s="452" t="s">
        <v>1332</v>
      </c>
      <c r="J81" s="452" t="s">
        <v>1125</v>
      </c>
    </row>
    <row r="82" spans="1:10" ht="14.5" hidden="1">
      <c r="A82" s="550" t="s">
        <v>954</v>
      </c>
      <c r="B82" s="550" t="s">
        <v>951</v>
      </c>
      <c r="C82" s="551" t="s">
        <v>1371</v>
      </c>
      <c r="D82" s="550" t="s">
        <v>1372</v>
      </c>
      <c r="E82" s="552" t="s">
        <v>1373</v>
      </c>
      <c r="F82" s="452" t="s">
        <v>1374</v>
      </c>
      <c r="G82" s="452" t="s">
        <v>1332</v>
      </c>
      <c r="J82" s="452" t="s">
        <v>1125</v>
      </c>
    </row>
    <row r="83" spans="1:10" ht="14.5" hidden="1">
      <c r="A83" s="550" t="s">
        <v>954</v>
      </c>
      <c r="B83" s="550" t="s">
        <v>951</v>
      </c>
      <c r="C83" s="551" t="s">
        <v>1375</v>
      </c>
      <c r="D83" s="550" t="s">
        <v>1376</v>
      </c>
      <c r="E83" s="552" t="s">
        <v>1377</v>
      </c>
      <c r="F83" s="452" t="s">
        <v>1378</v>
      </c>
      <c r="G83" s="452" t="s">
        <v>1332</v>
      </c>
      <c r="J83" s="452" t="s">
        <v>1125</v>
      </c>
    </row>
    <row r="84" spans="1:10" ht="14.5" hidden="1">
      <c r="A84" s="550" t="s">
        <v>954</v>
      </c>
      <c r="B84" s="550" t="s">
        <v>951</v>
      </c>
      <c r="C84" s="551" t="s">
        <v>1379</v>
      </c>
      <c r="D84" s="550" t="s">
        <v>1380</v>
      </c>
      <c r="E84" s="552" t="s">
        <v>1381</v>
      </c>
      <c r="F84" s="452" t="s">
        <v>1382</v>
      </c>
      <c r="G84" s="452" t="s">
        <v>1332</v>
      </c>
      <c r="J84" s="452" t="s">
        <v>1125</v>
      </c>
    </row>
    <row r="85" spans="1:10" ht="14.5" hidden="1">
      <c r="A85" s="550" t="s">
        <v>954</v>
      </c>
      <c r="B85" s="550" t="s">
        <v>951</v>
      </c>
      <c r="C85" s="551" t="s">
        <v>1383</v>
      </c>
      <c r="D85" s="550" t="s">
        <v>1384</v>
      </c>
      <c r="E85" s="552" t="s">
        <v>1385</v>
      </c>
      <c r="F85" s="452" t="s">
        <v>1386</v>
      </c>
      <c r="G85" s="452" t="s">
        <v>1332</v>
      </c>
      <c r="J85" s="452" t="s">
        <v>1125</v>
      </c>
    </row>
    <row r="86" spans="1:10" ht="14.5" hidden="1">
      <c r="A86" s="550" t="s">
        <v>954</v>
      </c>
      <c r="B86" s="550" t="s">
        <v>951</v>
      </c>
      <c r="C86" s="551" t="s">
        <v>1387</v>
      </c>
      <c r="D86" s="550" t="s">
        <v>1388</v>
      </c>
      <c r="E86" s="552" t="s">
        <v>1389</v>
      </c>
      <c r="F86" s="452" t="s">
        <v>1390</v>
      </c>
      <c r="G86" s="452" t="s">
        <v>1332</v>
      </c>
      <c r="J86" s="452" t="s">
        <v>1125</v>
      </c>
    </row>
    <row r="87" spans="1:10" ht="14.5" hidden="1">
      <c r="A87" s="550" t="s">
        <v>954</v>
      </c>
      <c r="B87" s="550" t="s">
        <v>951</v>
      </c>
      <c r="C87" s="551" t="s">
        <v>1391</v>
      </c>
      <c r="D87" s="550" t="s">
        <v>1392</v>
      </c>
      <c r="E87" s="552" t="s">
        <v>1393</v>
      </c>
      <c r="F87" s="452" t="s">
        <v>1394</v>
      </c>
      <c r="G87" s="452" t="s">
        <v>1332</v>
      </c>
      <c r="J87" s="452" t="s">
        <v>1125</v>
      </c>
    </row>
    <row r="88" spans="1:10" ht="14.5" hidden="1">
      <c r="A88" s="550" t="s">
        <v>954</v>
      </c>
      <c r="B88" s="550" t="s">
        <v>951</v>
      </c>
      <c r="C88" s="551" t="s">
        <v>1395</v>
      </c>
      <c r="D88" s="550" t="s">
        <v>1396</v>
      </c>
      <c r="E88" s="552" t="s">
        <v>1397</v>
      </c>
      <c r="F88" s="452" t="s">
        <v>1398</v>
      </c>
      <c r="G88" s="452" t="s">
        <v>1332</v>
      </c>
      <c r="J88" s="452" t="s">
        <v>1125</v>
      </c>
    </row>
    <row r="89" spans="1:10" ht="14.5" hidden="1">
      <c r="A89" s="550" t="s">
        <v>954</v>
      </c>
      <c r="B89" s="550" t="s">
        <v>951</v>
      </c>
      <c r="C89" s="551" t="s">
        <v>1399</v>
      </c>
      <c r="D89" s="550" t="s">
        <v>1400</v>
      </c>
      <c r="E89" s="552" t="s">
        <v>1401</v>
      </c>
      <c r="F89" s="452" t="s">
        <v>1402</v>
      </c>
      <c r="G89" s="452" t="s">
        <v>1332</v>
      </c>
      <c r="J89" s="452" t="s">
        <v>1125</v>
      </c>
    </row>
    <row r="90" spans="1:10" ht="14.5" hidden="1">
      <c r="A90" s="550" t="s">
        <v>954</v>
      </c>
      <c r="B90" s="550" t="s">
        <v>951</v>
      </c>
      <c r="C90" s="551" t="s">
        <v>1403</v>
      </c>
      <c r="D90" s="550" t="s">
        <v>1404</v>
      </c>
      <c r="E90" s="552" t="s">
        <v>1405</v>
      </c>
      <c r="F90" s="452" t="s">
        <v>1406</v>
      </c>
      <c r="G90" s="452" t="s">
        <v>1332</v>
      </c>
      <c r="J90" s="452" t="s">
        <v>1125</v>
      </c>
    </row>
    <row r="91" spans="1:10" ht="14.5" hidden="1">
      <c r="A91" s="550" t="s">
        <v>954</v>
      </c>
      <c r="B91" s="550" t="s">
        <v>951</v>
      </c>
      <c r="C91" s="551" t="s">
        <v>1407</v>
      </c>
      <c r="D91" s="550" t="s">
        <v>1408</v>
      </c>
      <c r="E91" s="552" t="s">
        <v>1409</v>
      </c>
      <c r="F91" s="452" t="s">
        <v>1410</v>
      </c>
      <c r="G91" s="452" t="s">
        <v>1332</v>
      </c>
      <c r="J91" s="452" t="s">
        <v>1125</v>
      </c>
    </row>
    <row r="92" spans="1:10" ht="14.5" hidden="1">
      <c r="A92" s="550" t="s">
        <v>954</v>
      </c>
      <c r="B92" s="550" t="s">
        <v>951</v>
      </c>
      <c r="C92" s="551" t="s">
        <v>1411</v>
      </c>
      <c r="D92" s="550" t="s">
        <v>1412</v>
      </c>
      <c r="E92" s="552" t="s">
        <v>1413</v>
      </c>
      <c r="F92" s="452" t="s">
        <v>1414</v>
      </c>
      <c r="G92" s="452" t="s">
        <v>1332</v>
      </c>
      <c r="J92" s="452" t="s">
        <v>1125</v>
      </c>
    </row>
    <row r="93" spans="1:10" ht="14.5" hidden="1">
      <c r="A93" s="550" t="s">
        <v>954</v>
      </c>
      <c r="B93" s="550" t="s">
        <v>951</v>
      </c>
      <c r="C93" s="551" t="s">
        <v>1415</v>
      </c>
      <c r="D93" s="550" t="s">
        <v>1416</v>
      </c>
      <c r="E93" s="552" t="s">
        <v>1417</v>
      </c>
      <c r="F93" s="452" t="s">
        <v>1418</v>
      </c>
      <c r="G93" s="452" t="s">
        <v>1332</v>
      </c>
      <c r="J93" s="452" t="s">
        <v>1125</v>
      </c>
    </row>
    <row r="94" spans="1:10" ht="14.5" hidden="1">
      <c r="A94" s="550" t="s">
        <v>954</v>
      </c>
      <c r="B94" s="550" t="s">
        <v>951</v>
      </c>
      <c r="C94" s="551" t="s">
        <v>1419</v>
      </c>
      <c r="D94" s="550" t="s">
        <v>1420</v>
      </c>
      <c r="E94" s="552" t="s">
        <v>1421</v>
      </c>
      <c r="F94" s="452" t="s">
        <v>1422</v>
      </c>
      <c r="G94" s="452" t="s">
        <v>1332</v>
      </c>
      <c r="J94" s="452" t="s">
        <v>1125</v>
      </c>
    </row>
    <row r="95" spans="1:10" ht="14.5" hidden="1">
      <c r="A95" s="550" t="s">
        <v>954</v>
      </c>
      <c r="B95" s="550" t="s">
        <v>951</v>
      </c>
      <c r="C95" s="551" t="s">
        <v>1423</v>
      </c>
      <c r="D95" s="550" t="s">
        <v>1424</v>
      </c>
      <c r="E95" s="552" t="s">
        <v>1425</v>
      </c>
      <c r="F95" s="452" t="s">
        <v>1426</v>
      </c>
      <c r="G95" s="452" t="s">
        <v>1332</v>
      </c>
      <c r="J95" s="452" t="s">
        <v>1125</v>
      </c>
    </row>
    <row r="96" spans="1:10" ht="14.5" hidden="1">
      <c r="A96" s="550" t="s">
        <v>954</v>
      </c>
      <c r="B96" s="550" t="s">
        <v>951</v>
      </c>
      <c r="C96" s="551" t="s">
        <v>1427</v>
      </c>
      <c r="D96" s="550" t="s">
        <v>1428</v>
      </c>
      <c r="E96" s="552" t="s">
        <v>1429</v>
      </c>
      <c r="F96" s="452" t="s">
        <v>1430</v>
      </c>
      <c r="G96" s="452" t="s">
        <v>1332</v>
      </c>
      <c r="J96" s="452" t="s">
        <v>1125</v>
      </c>
    </row>
    <row r="97" spans="1:10" ht="14.5" hidden="1">
      <c r="A97" s="550" t="s">
        <v>954</v>
      </c>
      <c r="B97" s="550" t="s">
        <v>951</v>
      </c>
      <c r="C97" s="551" t="s">
        <v>1431</v>
      </c>
      <c r="D97" s="550" t="s">
        <v>1432</v>
      </c>
      <c r="E97" s="552" t="s">
        <v>1433</v>
      </c>
      <c r="F97" s="452" t="s">
        <v>1434</v>
      </c>
      <c r="G97" s="452" t="s">
        <v>1332</v>
      </c>
      <c r="J97" s="452" t="s">
        <v>1125</v>
      </c>
    </row>
    <row r="98" spans="1:10" ht="14.5" hidden="1">
      <c r="A98" s="550" t="s">
        <v>954</v>
      </c>
      <c r="B98" s="550" t="s">
        <v>951</v>
      </c>
      <c r="C98" s="551" t="s">
        <v>1435</v>
      </c>
      <c r="D98" s="550" t="s">
        <v>1436</v>
      </c>
      <c r="E98" s="552" t="s">
        <v>1437</v>
      </c>
      <c r="F98" s="452" t="s">
        <v>1438</v>
      </c>
      <c r="G98" s="452" t="s">
        <v>1332</v>
      </c>
      <c r="J98" s="452" t="s">
        <v>1125</v>
      </c>
    </row>
    <row r="99" spans="1:10" ht="14.5" hidden="1">
      <c r="A99" s="550" t="s">
        <v>954</v>
      </c>
      <c r="B99" s="550" t="s">
        <v>951</v>
      </c>
      <c r="C99" s="551" t="s">
        <v>1439</v>
      </c>
      <c r="D99" s="550" t="s">
        <v>1440</v>
      </c>
      <c r="E99" s="552" t="s">
        <v>1441</v>
      </c>
      <c r="F99" s="452" t="s">
        <v>1442</v>
      </c>
      <c r="G99" s="452" t="s">
        <v>1332</v>
      </c>
      <c r="J99" s="452" t="s">
        <v>1125</v>
      </c>
    </row>
    <row r="100" spans="1:10" ht="14.5" hidden="1">
      <c r="A100" s="550" t="s">
        <v>954</v>
      </c>
      <c r="B100" s="550" t="s">
        <v>951</v>
      </c>
      <c r="C100" s="551" t="s">
        <v>1443</v>
      </c>
      <c r="D100" s="550" t="s">
        <v>1444</v>
      </c>
      <c r="E100" s="552" t="s">
        <v>1445</v>
      </c>
      <c r="F100" s="452" t="s">
        <v>1446</v>
      </c>
      <c r="G100" s="452" t="s">
        <v>1332</v>
      </c>
      <c r="J100" s="452" t="s">
        <v>1125</v>
      </c>
    </row>
    <row r="101" spans="1:10" ht="14.5" hidden="1">
      <c r="A101" s="550" t="s">
        <v>954</v>
      </c>
      <c r="B101" s="550" t="s">
        <v>951</v>
      </c>
      <c r="C101" s="551" t="s">
        <v>1447</v>
      </c>
      <c r="D101" s="550" t="s">
        <v>1448</v>
      </c>
      <c r="E101" s="552" t="s">
        <v>1449</v>
      </c>
      <c r="F101" s="452" t="s">
        <v>1450</v>
      </c>
      <c r="G101" s="452" t="s">
        <v>1332</v>
      </c>
      <c r="J101" s="452" t="s">
        <v>1125</v>
      </c>
    </row>
    <row r="102" spans="1:10" ht="14.5" hidden="1">
      <c r="A102" s="550" t="s">
        <v>954</v>
      </c>
      <c r="B102" s="550" t="s">
        <v>951</v>
      </c>
      <c r="C102" s="551" t="s">
        <v>1451</v>
      </c>
      <c r="D102" s="550" t="s">
        <v>1452</v>
      </c>
      <c r="E102" s="552" t="s">
        <v>1453</v>
      </c>
      <c r="F102" s="452" t="s">
        <v>1454</v>
      </c>
      <c r="G102" s="452" t="s">
        <v>1332</v>
      </c>
      <c r="J102" s="452" t="s">
        <v>1125</v>
      </c>
    </row>
    <row r="103" spans="1:10" ht="14.5" hidden="1">
      <c r="A103" s="550" t="s">
        <v>954</v>
      </c>
      <c r="B103" s="550" t="s">
        <v>951</v>
      </c>
      <c r="C103" s="551" t="s">
        <v>1455</v>
      </c>
      <c r="D103" s="550" t="s">
        <v>1456</v>
      </c>
      <c r="E103" s="552" t="s">
        <v>1457</v>
      </c>
      <c r="F103" s="452" t="s">
        <v>1458</v>
      </c>
      <c r="G103" s="452" t="s">
        <v>1332</v>
      </c>
      <c r="J103" s="452" t="s">
        <v>1125</v>
      </c>
    </row>
    <row r="104" spans="1:10" ht="14.5" hidden="1">
      <c r="A104" s="550" t="s">
        <v>954</v>
      </c>
      <c r="B104" s="550" t="s">
        <v>951</v>
      </c>
      <c r="C104" s="551" t="s">
        <v>1459</v>
      </c>
      <c r="D104" s="550" t="s">
        <v>1460</v>
      </c>
      <c r="E104" s="552" t="s">
        <v>1461</v>
      </c>
      <c r="F104" s="452" t="s">
        <v>1462</v>
      </c>
      <c r="G104" s="452" t="s">
        <v>1332</v>
      </c>
      <c r="J104" s="452" t="s">
        <v>1125</v>
      </c>
    </row>
    <row r="105" spans="1:10" ht="14.5" hidden="1">
      <c r="A105" s="550" t="s">
        <v>954</v>
      </c>
      <c r="B105" s="550" t="s">
        <v>951</v>
      </c>
      <c r="C105" s="551" t="s">
        <v>1463</v>
      </c>
      <c r="D105" s="550" t="s">
        <v>1464</v>
      </c>
      <c r="E105" s="552" t="s">
        <v>1465</v>
      </c>
      <c r="F105" s="452" t="s">
        <v>1466</v>
      </c>
      <c r="G105" s="452" t="s">
        <v>1332</v>
      </c>
      <c r="J105" s="452" t="s">
        <v>1125</v>
      </c>
    </row>
    <row r="106" spans="1:10" ht="14.5" hidden="1">
      <c r="A106" s="550" t="s">
        <v>954</v>
      </c>
      <c r="B106" s="550" t="s">
        <v>951</v>
      </c>
      <c r="C106" s="551" t="s">
        <v>1467</v>
      </c>
      <c r="D106" s="550" t="s">
        <v>1468</v>
      </c>
      <c r="E106" s="552" t="s">
        <v>1469</v>
      </c>
      <c r="F106" s="452" t="s">
        <v>1470</v>
      </c>
      <c r="G106" s="452" t="s">
        <v>1332</v>
      </c>
      <c r="J106" s="452" t="s">
        <v>1125</v>
      </c>
    </row>
    <row r="107" spans="1:10" ht="14.5" hidden="1">
      <c r="A107" s="550" t="s">
        <v>954</v>
      </c>
      <c r="B107" s="550" t="s">
        <v>951</v>
      </c>
      <c r="C107" s="551" t="s">
        <v>1471</v>
      </c>
      <c r="D107" s="550" t="s">
        <v>1472</v>
      </c>
      <c r="E107" s="552" t="s">
        <v>1473</v>
      </c>
      <c r="F107" s="452" t="s">
        <v>1474</v>
      </c>
      <c r="G107" s="452" t="s">
        <v>1332</v>
      </c>
      <c r="J107" s="452" t="s">
        <v>1125</v>
      </c>
    </row>
    <row r="108" spans="1:10" ht="14.5" hidden="1">
      <c r="A108" s="550" t="s">
        <v>954</v>
      </c>
      <c r="B108" s="550" t="s">
        <v>951</v>
      </c>
      <c r="C108" s="551" t="s">
        <v>1475</v>
      </c>
      <c r="D108" s="550" t="s">
        <v>1476</v>
      </c>
      <c r="E108" s="552" t="s">
        <v>1477</v>
      </c>
      <c r="F108" s="452" t="s">
        <v>1478</v>
      </c>
      <c r="G108" s="452" t="s">
        <v>1332</v>
      </c>
      <c r="J108" s="452" t="s">
        <v>1125</v>
      </c>
    </row>
    <row r="109" spans="1:10" ht="14.5" hidden="1">
      <c r="A109" s="550" t="s">
        <v>954</v>
      </c>
      <c r="B109" s="550" t="s">
        <v>951</v>
      </c>
      <c r="C109" s="551" t="s">
        <v>1479</v>
      </c>
      <c r="D109" s="550" t="s">
        <v>1480</v>
      </c>
      <c r="E109" s="552" t="s">
        <v>1481</v>
      </c>
      <c r="F109" s="452" t="s">
        <v>1482</v>
      </c>
      <c r="G109" s="452" t="s">
        <v>1332</v>
      </c>
      <c r="J109" s="452" t="s">
        <v>1125</v>
      </c>
    </row>
    <row r="110" spans="1:10" ht="14.5" hidden="1">
      <c r="A110" s="550" t="s">
        <v>954</v>
      </c>
      <c r="B110" s="550" t="s">
        <v>951</v>
      </c>
      <c r="C110" s="551" t="s">
        <v>1483</v>
      </c>
      <c r="D110" s="550" t="s">
        <v>1484</v>
      </c>
      <c r="E110" s="552" t="s">
        <v>1485</v>
      </c>
      <c r="F110" s="452" t="s">
        <v>1486</v>
      </c>
      <c r="G110" s="452" t="s">
        <v>1332</v>
      </c>
      <c r="J110" s="452" t="s">
        <v>1125</v>
      </c>
    </row>
    <row r="111" spans="1:10" ht="14.5" hidden="1">
      <c r="A111" s="550" t="s">
        <v>954</v>
      </c>
      <c r="B111" s="550" t="s">
        <v>951</v>
      </c>
      <c r="C111" s="551" t="s">
        <v>1487</v>
      </c>
      <c r="D111" s="550" t="s">
        <v>1488</v>
      </c>
      <c r="E111" s="552" t="s">
        <v>1489</v>
      </c>
      <c r="F111" s="452" t="s">
        <v>1490</v>
      </c>
      <c r="G111" s="452" t="s">
        <v>1332</v>
      </c>
      <c r="J111" s="452" t="s">
        <v>1125</v>
      </c>
    </row>
    <row r="112" spans="1:10" ht="14.5" hidden="1">
      <c r="A112" s="550" t="s">
        <v>954</v>
      </c>
      <c r="B112" s="550" t="s">
        <v>951</v>
      </c>
      <c r="C112" s="551" t="s">
        <v>1491</v>
      </c>
      <c r="D112" s="550" t="s">
        <v>1492</v>
      </c>
      <c r="E112" s="552" t="s">
        <v>1493</v>
      </c>
      <c r="F112" s="452" t="s">
        <v>1494</v>
      </c>
      <c r="G112" s="452" t="s">
        <v>1332</v>
      </c>
      <c r="J112" s="452" t="s">
        <v>1125</v>
      </c>
    </row>
    <row r="113" spans="1:10" ht="14.5" hidden="1">
      <c r="A113" s="550" t="s">
        <v>954</v>
      </c>
      <c r="B113" s="550" t="s">
        <v>951</v>
      </c>
      <c r="C113" s="551" t="s">
        <v>1495</v>
      </c>
      <c r="D113" s="550" t="s">
        <v>1496</v>
      </c>
      <c r="E113" s="552" t="s">
        <v>1497</v>
      </c>
      <c r="F113" s="452" t="s">
        <v>1498</v>
      </c>
      <c r="G113" s="452" t="s">
        <v>1332</v>
      </c>
      <c r="J113" s="452" t="s">
        <v>1125</v>
      </c>
    </row>
    <row r="114" spans="1:10" ht="14.5" hidden="1">
      <c r="A114" s="550" t="s">
        <v>954</v>
      </c>
      <c r="B114" s="550" t="s">
        <v>951</v>
      </c>
      <c r="C114" s="551" t="s">
        <v>1499</v>
      </c>
      <c r="D114" s="550" t="s">
        <v>1500</v>
      </c>
      <c r="E114" s="552" t="s">
        <v>1501</v>
      </c>
      <c r="F114" s="452" t="s">
        <v>1502</v>
      </c>
      <c r="G114" s="452" t="s">
        <v>1332</v>
      </c>
      <c r="J114" s="452" t="s">
        <v>1125</v>
      </c>
    </row>
    <row r="115" spans="1:10" ht="14.5" hidden="1">
      <c r="A115" s="550" t="s">
        <v>954</v>
      </c>
      <c r="B115" s="550" t="s">
        <v>951</v>
      </c>
      <c r="C115" s="551" t="s">
        <v>1503</v>
      </c>
      <c r="D115" s="550" t="s">
        <v>1504</v>
      </c>
      <c r="E115" s="552" t="s">
        <v>1505</v>
      </c>
      <c r="F115" s="452" t="s">
        <v>1506</v>
      </c>
      <c r="G115" s="452" t="s">
        <v>1332</v>
      </c>
      <c r="J115" s="452" t="s">
        <v>1125</v>
      </c>
    </row>
    <row r="116" spans="1:10" ht="14.5" hidden="1">
      <c r="A116" s="550" t="s">
        <v>954</v>
      </c>
      <c r="B116" s="550" t="s">
        <v>951</v>
      </c>
      <c r="C116" s="551" t="s">
        <v>1507</v>
      </c>
      <c r="D116" s="550" t="s">
        <v>1508</v>
      </c>
      <c r="E116" s="552" t="s">
        <v>1509</v>
      </c>
      <c r="F116" s="452" t="s">
        <v>1510</v>
      </c>
      <c r="G116" s="452" t="s">
        <v>1332</v>
      </c>
      <c r="J116" s="452" t="s">
        <v>1125</v>
      </c>
    </row>
    <row r="117" spans="1:10" ht="14.5" hidden="1">
      <c r="A117" s="550" t="s">
        <v>954</v>
      </c>
      <c r="B117" s="550" t="s">
        <v>951</v>
      </c>
      <c r="C117" s="551" t="s">
        <v>1511</v>
      </c>
      <c r="D117" s="550" t="s">
        <v>1512</v>
      </c>
      <c r="E117" s="552" t="s">
        <v>1513</v>
      </c>
      <c r="F117" s="452" t="s">
        <v>1514</v>
      </c>
      <c r="G117" s="452" t="s">
        <v>1332</v>
      </c>
      <c r="J117" s="452" t="s">
        <v>1125</v>
      </c>
    </row>
    <row r="118" spans="1:10" ht="14.5" hidden="1">
      <c r="A118" s="550" t="s">
        <v>954</v>
      </c>
      <c r="B118" s="550" t="s">
        <v>951</v>
      </c>
      <c r="C118" s="551" t="s">
        <v>1515</v>
      </c>
      <c r="D118" s="550" t="s">
        <v>1516</v>
      </c>
      <c r="E118" s="552" t="s">
        <v>1517</v>
      </c>
      <c r="F118" s="452" t="s">
        <v>1518</v>
      </c>
      <c r="G118" s="452" t="s">
        <v>1332</v>
      </c>
      <c r="J118" s="452" t="s">
        <v>1125</v>
      </c>
    </row>
    <row r="119" spans="1:10" ht="14.5" hidden="1">
      <c r="A119" s="550" t="s">
        <v>954</v>
      </c>
      <c r="B119" s="550" t="s">
        <v>951</v>
      </c>
      <c r="C119" s="551" t="s">
        <v>1519</v>
      </c>
      <c r="D119" s="550" t="s">
        <v>1520</v>
      </c>
      <c r="E119" s="552" t="s">
        <v>1521</v>
      </c>
      <c r="F119" s="452" t="s">
        <v>1522</v>
      </c>
      <c r="G119" s="452" t="s">
        <v>1332</v>
      </c>
      <c r="J119" s="452" t="s">
        <v>1125</v>
      </c>
    </row>
    <row r="120" spans="1:10" ht="14.5" hidden="1">
      <c r="A120" s="550" t="s">
        <v>954</v>
      </c>
      <c r="B120" s="550" t="s">
        <v>951</v>
      </c>
      <c r="C120" s="551" t="s">
        <v>1523</v>
      </c>
      <c r="D120" s="550" t="s">
        <v>1524</v>
      </c>
      <c r="E120" s="552" t="s">
        <v>1525</v>
      </c>
      <c r="F120" s="452" t="s">
        <v>1526</v>
      </c>
      <c r="G120" s="452" t="s">
        <v>1332</v>
      </c>
      <c r="J120" s="452" t="s">
        <v>1125</v>
      </c>
    </row>
    <row r="121" spans="1:10" ht="14.5" hidden="1">
      <c r="A121" s="550" t="s">
        <v>954</v>
      </c>
      <c r="B121" s="550" t="s">
        <v>951</v>
      </c>
      <c r="C121" s="551" t="s">
        <v>1527</v>
      </c>
      <c r="D121" s="550" t="s">
        <v>1528</v>
      </c>
      <c r="E121" s="552" t="s">
        <v>1529</v>
      </c>
      <c r="F121" s="452" t="s">
        <v>1530</v>
      </c>
      <c r="G121" s="452" t="s">
        <v>1531</v>
      </c>
      <c r="J121" s="452" t="s">
        <v>1125</v>
      </c>
    </row>
    <row r="122" spans="1:10" ht="14.5" hidden="1">
      <c r="A122" s="550" t="s">
        <v>954</v>
      </c>
      <c r="B122" s="550" t="s">
        <v>951</v>
      </c>
      <c r="C122" s="551" t="s">
        <v>1532</v>
      </c>
      <c r="D122" s="550" t="s">
        <v>1533</v>
      </c>
      <c r="E122" s="552" t="s">
        <v>1534</v>
      </c>
      <c r="F122" s="452" t="s">
        <v>1535</v>
      </c>
      <c r="G122" s="452" t="s">
        <v>1531</v>
      </c>
      <c r="J122" s="452" t="s">
        <v>1125</v>
      </c>
    </row>
    <row r="123" spans="1:10" ht="14.5" hidden="1">
      <c r="A123" s="550" t="s">
        <v>954</v>
      </c>
      <c r="B123" s="550" t="s">
        <v>951</v>
      </c>
      <c r="C123" s="551" t="s">
        <v>1536</v>
      </c>
      <c r="D123" s="550" t="s">
        <v>1537</v>
      </c>
      <c r="E123" s="552" t="s">
        <v>1538</v>
      </c>
      <c r="F123" s="452" t="s">
        <v>1539</v>
      </c>
      <c r="G123" s="452" t="s">
        <v>1531</v>
      </c>
      <c r="J123" s="452" t="s">
        <v>1125</v>
      </c>
    </row>
    <row r="124" spans="1:10" ht="14.5" hidden="1">
      <c r="A124" s="550" t="s">
        <v>954</v>
      </c>
      <c r="B124" s="550" t="s">
        <v>951</v>
      </c>
      <c r="C124" s="551" t="s">
        <v>1540</v>
      </c>
      <c r="D124" s="550" t="s">
        <v>1541</v>
      </c>
      <c r="E124" s="552" t="s">
        <v>1542</v>
      </c>
      <c r="F124" s="452" t="s">
        <v>1543</v>
      </c>
      <c r="G124" s="452" t="s">
        <v>1531</v>
      </c>
      <c r="J124" s="452" t="s">
        <v>1125</v>
      </c>
    </row>
    <row r="125" spans="1:10" ht="14.5" hidden="1">
      <c r="A125" s="550" t="s">
        <v>954</v>
      </c>
      <c r="B125" s="550" t="s">
        <v>951</v>
      </c>
      <c r="C125" s="551" t="s">
        <v>1544</v>
      </c>
      <c r="D125" s="550" t="s">
        <v>1545</v>
      </c>
      <c r="E125" s="552" t="s">
        <v>1546</v>
      </c>
      <c r="F125" s="452" t="s">
        <v>1547</v>
      </c>
      <c r="G125" s="452" t="s">
        <v>1531</v>
      </c>
      <c r="J125" s="452" t="s">
        <v>1125</v>
      </c>
    </row>
    <row r="126" spans="1:10" ht="14.5" hidden="1">
      <c r="A126" s="550" t="s">
        <v>954</v>
      </c>
      <c r="B126" s="550" t="s">
        <v>951</v>
      </c>
      <c r="C126" s="551" t="s">
        <v>1548</v>
      </c>
      <c r="D126" s="550" t="s">
        <v>1549</v>
      </c>
      <c r="E126" s="552" t="s">
        <v>1550</v>
      </c>
      <c r="F126" s="452" t="s">
        <v>1551</v>
      </c>
      <c r="G126" s="452" t="s">
        <v>1531</v>
      </c>
      <c r="J126" s="452" t="s">
        <v>1125</v>
      </c>
    </row>
    <row r="127" spans="1:10" ht="14.5" hidden="1">
      <c r="A127" s="550" t="s">
        <v>954</v>
      </c>
      <c r="B127" s="550" t="s">
        <v>951</v>
      </c>
      <c r="C127" s="551" t="s">
        <v>1552</v>
      </c>
      <c r="D127" s="550" t="s">
        <v>1553</v>
      </c>
      <c r="E127" s="552" t="s">
        <v>1554</v>
      </c>
      <c r="F127" s="452" t="s">
        <v>1555</v>
      </c>
      <c r="G127" s="452" t="s">
        <v>1531</v>
      </c>
      <c r="J127" s="452" t="s">
        <v>1125</v>
      </c>
    </row>
    <row r="128" spans="1:10" ht="14.5" hidden="1">
      <c r="A128" s="550" t="s">
        <v>954</v>
      </c>
      <c r="B128" s="550" t="s">
        <v>951</v>
      </c>
      <c r="C128" s="551" t="s">
        <v>1556</v>
      </c>
      <c r="D128" s="550" t="s">
        <v>1557</v>
      </c>
      <c r="E128" s="552" t="s">
        <v>1558</v>
      </c>
      <c r="F128" s="452" t="s">
        <v>1559</v>
      </c>
      <c r="G128" s="452" t="s">
        <v>1531</v>
      </c>
      <c r="H128" s="452" t="s">
        <v>1123</v>
      </c>
      <c r="J128" s="452" t="s">
        <v>1125</v>
      </c>
    </row>
    <row r="129" spans="1:10" ht="14.5" hidden="1">
      <c r="A129" s="550" t="s">
        <v>954</v>
      </c>
      <c r="B129" s="550" t="s">
        <v>951</v>
      </c>
      <c r="C129" s="551" t="s">
        <v>1560</v>
      </c>
      <c r="D129" s="550" t="s">
        <v>1561</v>
      </c>
      <c r="E129" s="552" t="s">
        <v>1562</v>
      </c>
      <c r="F129" s="452" t="s">
        <v>1563</v>
      </c>
      <c r="G129" s="452" t="s">
        <v>1531</v>
      </c>
      <c r="H129" s="452" t="s">
        <v>1123</v>
      </c>
      <c r="J129" s="452" t="s">
        <v>1125</v>
      </c>
    </row>
    <row r="130" spans="1:10" ht="14.5" hidden="1">
      <c r="A130" s="550" t="s">
        <v>954</v>
      </c>
      <c r="B130" s="550" t="s">
        <v>951</v>
      </c>
      <c r="C130" s="551" t="s">
        <v>1564</v>
      </c>
      <c r="D130" s="550" t="s">
        <v>1565</v>
      </c>
      <c r="E130" s="552" t="s">
        <v>1566</v>
      </c>
      <c r="F130" s="452" t="s">
        <v>1567</v>
      </c>
      <c r="G130" s="452" t="s">
        <v>1531</v>
      </c>
      <c r="J130" s="452" t="s">
        <v>1125</v>
      </c>
    </row>
    <row r="131" spans="1:10" ht="14.5" hidden="1">
      <c r="A131" s="550" t="s">
        <v>954</v>
      </c>
      <c r="B131" s="550" t="s">
        <v>951</v>
      </c>
      <c r="C131" s="551" t="s">
        <v>1568</v>
      </c>
      <c r="D131" s="550" t="s">
        <v>1569</v>
      </c>
      <c r="E131" s="552" t="s">
        <v>1570</v>
      </c>
      <c r="F131" s="452" t="s">
        <v>1571</v>
      </c>
      <c r="G131" s="452" t="s">
        <v>1531</v>
      </c>
      <c r="J131" s="452" t="s">
        <v>1125</v>
      </c>
    </row>
    <row r="132" spans="1:10" ht="14.5" hidden="1">
      <c r="A132" s="550" t="s">
        <v>954</v>
      </c>
      <c r="B132" s="550" t="s">
        <v>951</v>
      </c>
      <c r="C132" s="551" t="s">
        <v>1572</v>
      </c>
      <c r="D132" s="550" t="s">
        <v>1573</v>
      </c>
      <c r="E132" s="552" t="s">
        <v>1574</v>
      </c>
      <c r="F132" s="452" t="s">
        <v>1575</v>
      </c>
      <c r="G132" s="452" t="s">
        <v>1531</v>
      </c>
      <c r="J132" s="452" t="s">
        <v>1125</v>
      </c>
    </row>
    <row r="133" spans="1:10" ht="14.5" hidden="1">
      <c r="A133" s="550" t="s">
        <v>954</v>
      </c>
      <c r="B133" s="550" t="s">
        <v>951</v>
      </c>
      <c r="C133" s="551" t="s">
        <v>1576</v>
      </c>
      <c r="D133" s="550" t="s">
        <v>1577</v>
      </c>
      <c r="E133" s="552" t="s">
        <v>1578</v>
      </c>
      <c r="F133" s="452" t="s">
        <v>1579</v>
      </c>
      <c r="G133" s="452" t="s">
        <v>1531</v>
      </c>
      <c r="J133" s="452" t="s">
        <v>1125</v>
      </c>
    </row>
    <row r="134" spans="1:10" ht="14.5" hidden="1">
      <c r="A134" s="550" t="s">
        <v>954</v>
      </c>
      <c r="B134" s="550" t="s">
        <v>951</v>
      </c>
      <c r="C134" s="551" t="s">
        <v>1580</v>
      </c>
      <c r="D134" s="550" t="s">
        <v>1581</v>
      </c>
      <c r="E134" s="552" t="s">
        <v>1582</v>
      </c>
      <c r="F134" s="452" t="s">
        <v>1583</v>
      </c>
      <c r="G134" s="452" t="s">
        <v>1531</v>
      </c>
      <c r="J134" s="452" t="s">
        <v>1125</v>
      </c>
    </row>
    <row r="135" spans="1:10" ht="14.5" hidden="1">
      <c r="A135" s="550" t="s">
        <v>954</v>
      </c>
      <c r="B135" s="550" t="s">
        <v>951</v>
      </c>
      <c r="C135" s="551" t="s">
        <v>1584</v>
      </c>
      <c r="D135" s="550" t="s">
        <v>1585</v>
      </c>
      <c r="E135" s="552" t="s">
        <v>1586</v>
      </c>
      <c r="F135" s="452" t="s">
        <v>1587</v>
      </c>
      <c r="G135" s="452" t="s">
        <v>1531</v>
      </c>
      <c r="J135" s="452" t="s">
        <v>1125</v>
      </c>
    </row>
    <row r="136" spans="1:10" ht="14.5" hidden="1">
      <c r="A136" s="550" t="s">
        <v>954</v>
      </c>
      <c r="B136" s="550" t="s">
        <v>951</v>
      </c>
      <c r="C136" s="551" t="s">
        <v>1588</v>
      </c>
      <c r="D136" s="550" t="s">
        <v>1589</v>
      </c>
      <c r="E136" s="552" t="s">
        <v>1590</v>
      </c>
      <c r="F136" s="452" t="s">
        <v>1591</v>
      </c>
      <c r="G136" s="452" t="s">
        <v>1531</v>
      </c>
      <c r="J136" s="452" t="s">
        <v>1125</v>
      </c>
    </row>
    <row r="137" spans="1:10" ht="14.5" hidden="1">
      <c r="A137" s="550" t="s">
        <v>954</v>
      </c>
      <c r="B137" s="550" t="s">
        <v>951</v>
      </c>
      <c r="C137" s="551" t="s">
        <v>1592</v>
      </c>
      <c r="D137" s="550" t="s">
        <v>1593</v>
      </c>
      <c r="E137" s="552" t="s">
        <v>1594</v>
      </c>
      <c r="F137" s="452" t="s">
        <v>1595</v>
      </c>
      <c r="G137" s="452" t="s">
        <v>1531</v>
      </c>
      <c r="J137" s="452" t="s">
        <v>1125</v>
      </c>
    </row>
    <row r="138" spans="1:10" ht="14.5" hidden="1">
      <c r="A138" s="550" t="s">
        <v>954</v>
      </c>
      <c r="B138" s="550" t="s">
        <v>951</v>
      </c>
      <c r="C138" s="551" t="s">
        <v>1596</v>
      </c>
      <c r="D138" s="550" t="s">
        <v>1597</v>
      </c>
      <c r="E138" s="552" t="s">
        <v>1598</v>
      </c>
      <c r="F138" s="452" t="s">
        <v>1599</v>
      </c>
      <c r="G138" s="452" t="s">
        <v>1531</v>
      </c>
      <c r="J138" s="452" t="s">
        <v>1125</v>
      </c>
    </row>
    <row r="139" spans="1:10" ht="14.5" hidden="1">
      <c r="A139" s="550" t="s">
        <v>954</v>
      </c>
      <c r="B139" s="550" t="s">
        <v>951</v>
      </c>
      <c r="C139" s="551" t="s">
        <v>1600</v>
      </c>
      <c r="D139" s="550" t="s">
        <v>1601</v>
      </c>
      <c r="E139" s="552" t="s">
        <v>1602</v>
      </c>
      <c r="F139" s="452" t="s">
        <v>1603</v>
      </c>
      <c r="G139" s="452" t="s">
        <v>1531</v>
      </c>
      <c r="J139" s="452" t="s">
        <v>1125</v>
      </c>
    </row>
    <row r="140" spans="1:10" ht="14.5" hidden="1">
      <c r="A140" s="550" t="s">
        <v>954</v>
      </c>
      <c r="B140" s="550" t="s">
        <v>951</v>
      </c>
      <c r="C140" s="551" t="s">
        <v>1604</v>
      </c>
      <c r="D140" s="550" t="s">
        <v>1605</v>
      </c>
      <c r="E140" s="552" t="s">
        <v>1606</v>
      </c>
      <c r="F140" s="452" t="s">
        <v>1607</v>
      </c>
      <c r="G140" s="452" t="s">
        <v>1531</v>
      </c>
      <c r="J140" s="452" t="s">
        <v>1125</v>
      </c>
    </row>
    <row r="141" spans="1:10" ht="14.5" hidden="1">
      <c r="A141" s="550" t="s">
        <v>954</v>
      </c>
      <c r="B141" s="550" t="s">
        <v>951</v>
      </c>
      <c r="C141" s="551" t="s">
        <v>1608</v>
      </c>
      <c r="D141" s="550" t="s">
        <v>1609</v>
      </c>
      <c r="E141" s="552" t="s">
        <v>1610</v>
      </c>
      <c r="F141" s="452" t="s">
        <v>1611</v>
      </c>
      <c r="G141" s="452" t="s">
        <v>1531</v>
      </c>
      <c r="J141" s="452" t="s">
        <v>1125</v>
      </c>
    </row>
    <row r="142" spans="1:10" ht="14.5" hidden="1">
      <c r="A142" s="550" t="s">
        <v>954</v>
      </c>
      <c r="B142" s="550" t="s">
        <v>951</v>
      </c>
      <c r="C142" s="551" t="s">
        <v>1612</v>
      </c>
      <c r="D142" s="550" t="s">
        <v>1613</v>
      </c>
      <c r="E142" s="552" t="s">
        <v>1614</v>
      </c>
      <c r="F142" s="452" t="s">
        <v>1615</v>
      </c>
      <c r="G142" s="452" t="s">
        <v>1531</v>
      </c>
      <c r="J142" s="452" t="s">
        <v>1125</v>
      </c>
    </row>
    <row r="143" spans="1:10" ht="14.5" hidden="1">
      <c r="A143" s="550" t="s">
        <v>954</v>
      </c>
      <c r="B143" s="550" t="s">
        <v>951</v>
      </c>
      <c r="C143" s="551" t="s">
        <v>1616</v>
      </c>
      <c r="D143" s="550" t="s">
        <v>1617</v>
      </c>
      <c r="E143" s="552" t="s">
        <v>1618</v>
      </c>
      <c r="F143" s="452" t="s">
        <v>1619</v>
      </c>
      <c r="G143" s="452" t="s">
        <v>1531</v>
      </c>
      <c r="J143" s="452" t="s">
        <v>1125</v>
      </c>
    </row>
    <row r="144" spans="1:10" ht="14.5" hidden="1">
      <c r="A144" s="550" t="s">
        <v>954</v>
      </c>
      <c r="B144" s="550" t="s">
        <v>951</v>
      </c>
      <c r="C144" s="551" t="s">
        <v>1620</v>
      </c>
      <c r="D144" s="550" t="s">
        <v>1621</v>
      </c>
      <c r="E144" s="552" t="s">
        <v>1622</v>
      </c>
      <c r="F144" s="452" t="s">
        <v>1623</v>
      </c>
      <c r="G144" s="452" t="s">
        <v>1531</v>
      </c>
      <c r="J144" s="452" t="s">
        <v>1125</v>
      </c>
    </row>
    <row r="145" spans="1:10" ht="14.5" hidden="1">
      <c r="A145" s="550" t="s">
        <v>954</v>
      </c>
      <c r="B145" s="550" t="s">
        <v>951</v>
      </c>
      <c r="C145" s="551" t="s">
        <v>1624</v>
      </c>
      <c r="D145" s="550" t="s">
        <v>1625</v>
      </c>
      <c r="E145" s="552" t="s">
        <v>1626</v>
      </c>
      <c r="F145" s="452" t="s">
        <v>1627</v>
      </c>
      <c r="G145" s="452" t="s">
        <v>1531</v>
      </c>
      <c r="J145" s="452" t="s">
        <v>1125</v>
      </c>
    </row>
    <row r="146" spans="1:10" ht="14.5" hidden="1">
      <c r="A146" s="550" t="s">
        <v>954</v>
      </c>
      <c r="B146" s="550" t="s">
        <v>951</v>
      </c>
      <c r="C146" s="551" t="s">
        <v>1628</v>
      </c>
      <c r="D146" s="550" t="s">
        <v>1629</v>
      </c>
      <c r="E146" s="552" t="s">
        <v>1630</v>
      </c>
      <c r="F146" s="452" t="s">
        <v>1631</v>
      </c>
      <c r="G146" s="452" t="s">
        <v>1531</v>
      </c>
      <c r="J146" s="452" t="s">
        <v>1125</v>
      </c>
    </row>
    <row r="147" spans="1:10" ht="14.5" hidden="1">
      <c r="A147" s="550" t="s">
        <v>954</v>
      </c>
      <c r="B147" s="550" t="s">
        <v>951</v>
      </c>
      <c r="C147" s="551" t="s">
        <v>1632</v>
      </c>
      <c r="D147" s="550" t="s">
        <v>1633</v>
      </c>
      <c r="E147" s="552" t="s">
        <v>1634</v>
      </c>
      <c r="F147" s="452" t="s">
        <v>1635</v>
      </c>
      <c r="G147" s="452" t="s">
        <v>1531</v>
      </c>
      <c r="J147" s="452" t="s">
        <v>1125</v>
      </c>
    </row>
    <row r="148" spans="1:10" ht="14.5" hidden="1">
      <c r="A148" s="550" t="s">
        <v>954</v>
      </c>
      <c r="B148" s="550" t="s">
        <v>951</v>
      </c>
      <c r="C148" s="551" t="s">
        <v>1636</v>
      </c>
      <c r="D148" s="550" t="s">
        <v>1637</v>
      </c>
      <c r="E148" s="552" t="s">
        <v>1638</v>
      </c>
      <c r="F148" s="452" t="s">
        <v>1639</v>
      </c>
      <c r="G148" s="452" t="s">
        <v>1531</v>
      </c>
      <c r="J148" s="452" t="s">
        <v>1125</v>
      </c>
    </row>
    <row r="149" spans="1:10" ht="14.5" hidden="1">
      <c r="A149" s="550" t="s">
        <v>954</v>
      </c>
      <c r="B149" s="550" t="s">
        <v>951</v>
      </c>
      <c r="C149" s="551" t="s">
        <v>1640</v>
      </c>
      <c r="D149" s="550" t="s">
        <v>1641</v>
      </c>
      <c r="E149" s="552" t="s">
        <v>1642</v>
      </c>
      <c r="F149" s="452" t="s">
        <v>1643</v>
      </c>
      <c r="G149" s="452" t="s">
        <v>1531</v>
      </c>
      <c r="H149" s="452" t="s">
        <v>1123</v>
      </c>
      <c r="J149" s="452" t="s">
        <v>1125</v>
      </c>
    </row>
    <row r="150" spans="1:10" ht="14.5" hidden="1">
      <c r="A150" s="550" t="s">
        <v>954</v>
      </c>
      <c r="B150" s="550" t="s">
        <v>951</v>
      </c>
      <c r="C150" s="551" t="s">
        <v>1644</v>
      </c>
      <c r="D150" s="550" t="s">
        <v>1645</v>
      </c>
      <c r="E150" s="552" t="s">
        <v>1646</v>
      </c>
      <c r="F150" s="452" t="s">
        <v>1647</v>
      </c>
      <c r="G150" s="452" t="s">
        <v>1531</v>
      </c>
      <c r="J150" s="452" t="s">
        <v>1125</v>
      </c>
    </row>
    <row r="151" spans="1:10" ht="14.5" hidden="1">
      <c r="A151" s="550" t="s">
        <v>954</v>
      </c>
      <c r="B151" s="550" t="s">
        <v>951</v>
      </c>
      <c r="C151" s="551" t="s">
        <v>1648</v>
      </c>
      <c r="D151" s="550" t="s">
        <v>1649</v>
      </c>
      <c r="E151" s="552" t="s">
        <v>1650</v>
      </c>
      <c r="F151" s="452" t="s">
        <v>1651</v>
      </c>
      <c r="G151" s="452" t="s">
        <v>1531</v>
      </c>
      <c r="J151" s="452" t="s">
        <v>1125</v>
      </c>
    </row>
    <row r="152" spans="1:10" ht="14.5" hidden="1">
      <c r="A152" s="550" t="s">
        <v>954</v>
      </c>
      <c r="B152" s="550" t="s">
        <v>951</v>
      </c>
      <c r="C152" s="551" t="s">
        <v>1652</v>
      </c>
      <c r="D152" s="550" t="s">
        <v>1653</v>
      </c>
      <c r="E152" s="552" t="s">
        <v>1654</v>
      </c>
      <c r="F152" s="452" t="s">
        <v>1655</v>
      </c>
      <c r="G152" s="452" t="s">
        <v>1531</v>
      </c>
      <c r="J152" s="452" t="s">
        <v>1125</v>
      </c>
    </row>
    <row r="153" spans="1:10" ht="14.5" hidden="1">
      <c r="A153" s="550" t="s">
        <v>954</v>
      </c>
      <c r="B153" s="550" t="s">
        <v>951</v>
      </c>
      <c r="C153" s="551" t="s">
        <v>1656</v>
      </c>
      <c r="D153" s="550" t="s">
        <v>1657</v>
      </c>
      <c r="E153" s="552" t="s">
        <v>1658</v>
      </c>
      <c r="F153" s="452" t="s">
        <v>1659</v>
      </c>
      <c r="G153" s="452" t="s">
        <v>1531</v>
      </c>
      <c r="J153" s="452" t="s">
        <v>1125</v>
      </c>
    </row>
    <row r="154" spans="1:10" ht="14.5" hidden="1">
      <c r="A154" s="550" t="s">
        <v>954</v>
      </c>
      <c r="B154" s="550" t="s">
        <v>951</v>
      </c>
      <c r="C154" s="551" t="s">
        <v>1660</v>
      </c>
      <c r="D154" s="550" t="s">
        <v>1661</v>
      </c>
      <c r="E154" s="552" t="s">
        <v>1662</v>
      </c>
      <c r="F154" s="452" t="s">
        <v>1663</v>
      </c>
      <c r="G154" s="452" t="s">
        <v>1531</v>
      </c>
      <c r="J154" s="452" t="s">
        <v>1125</v>
      </c>
    </row>
    <row r="155" spans="1:10" ht="14.5" hidden="1">
      <c r="A155" s="550" t="s">
        <v>954</v>
      </c>
      <c r="B155" s="550" t="s">
        <v>951</v>
      </c>
      <c r="C155" s="551" t="s">
        <v>1664</v>
      </c>
      <c r="D155" s="550" t="s">
        <v>1665</v>
      </c>
      <c r="E155" s="552" t="s">
        <v>1666</v>
      </c>
      <c r="F155" s="452" t="s">
        <v>1667</v>
      </c>
      <c r="G155" s="452" t="s">
        <v>1531</v>
      </c>
      <c r="J155" s="452" t="s">
        <v>1125</v>
      </c>
    </row>
    <row r="156" spans="1:10" ht="14.5" hidden="1">
      <c r="A156" s="550" t="s">
        <v>954</v>
      </c>
      <c r="B156" s="550" t="s">
        <v>951</v>
      </c>
      <c r="C156" s="551" t="s">
        <v>1668</v>
      </c>
      <c r="D156" s="550" t="s">
        <v>1669</v>
      </c>
      <c r="E156" s="552" t="s">
        <v>1670</v>
      </c>
      <c r="F156" s="452" t="s">
        <v>1671</v>
      </c>
      <c r="G156" s="452" t="s">
        <v>1531</v>
      </c>
      <c r="J156" s="452" t="s">
        <v>1125</v>
      </c>
    </row>
    <row r="157" spans="1:10" ht="14.5" hidden="1">
      <c r="A157" s="550" t="s">
        <v>954</v>
      </c>
      <c r="B157" s="550" t="s">
        <v>951</v>
      </c>
      <c r="C157" s="551" t="s">
        <v>1672</v>
      </c>
      <c r="D157" s="550" t="s">
        <v>1673</v>
      </c>
      <c r="E157" s="552" t="s">
        <v>1674</v>
      </c>
      <c r="F157" s="452" t="s">
        <v>1675</v>
      </c>
      <c r="G157" s="452" t="s">
        <v>1531</v>
      </c>
      <c r="J157" s="452" t="s">
        <v>1125</v>
      </c>
    </row>
    <row r="158" spans="1:10" ht="14.5" hidden="1">
      <c r="A158" s="550" t="s">
        <v>954</v>
      </c>
      <c r="B158" s="550" t="s">
        <v>951</v>
      </c>
      <c r="C158" s="551" t="s">
        <v>1676</v>
      </c>
      <c r="D158" s="550" t="s">
        <v>1677</v>
      </c>
      <c r="E158" s="552" t="s">
        <v>1678</v>
      </c>
      <c r="F158" s="452" t="s">
        <v>1679</v>
      </c>
      <c r="G158" s="452" t="s">
        <v>1531</v>
      </c>
      <c r="J158" s="452" t="s">
        <v>1125</v>
      </c>
    </row>
    <row r="159" spans="1:10" ht="14.5" hidden="1">
      <c r="A159" s="550" t="s">
        <v>954</v>
      </c>
      <c r="B159" s="550" t="s">
        <v>951</v>
      </c>
      <c r="C159" s="551" t="s">
        <v>1680</v>
      </c>
      <c r="D159" s="550" t="s">
        <v>1681</v>
      </c>
      <c r="E159" s="552" t="s">
        <v>1682</v>
      </c>
      <c r="F159" s="452" t="s">
        <v>1683</v>
      </c>
      <c r="G159" s="452" t="s">
        <v>1531</v>
      </c>
      <c r="J159" s="452" t="s">
        <v>1125</v>
      </c>
    </row>
    <row r="160" spans="1:10" ht="14.5" hidden="1">
      <c r="A160" s="550" t="s">
        <v>954</v>
      </c>
      <c r="B160" s="550" t="s">
        <v>951</v>
      </c>
      <c r="C160" s="551" t="s">
        <v>1684</v>
      </c>
      <c r="D160" s="550" t="s">
        <v>1685</v>
      </c>
      <c r="E160" s="552" t="s">
        <v>1686</v>
      </c>
      <c r="F160" s="452" t="s">
        <v>1687</v>
      </c>
      <c r="G160" s="452" t="s">
        <v>1688</v>
      </c>
      <c r="J160" s="452" t="s">
        <v>1125</v>
      </c>
    </row>
    <row r="161" spans="1:10" ht="14.5" hidden="1">
      <c r="A161" s="550" t="s">
        <v>954</v>
      </c>
      <c r="B161" s="550" t="s">
        <v>951</v>
      </c>
      <c r="C161" s="551" t="s">
        <v>1689</v>
      </c>
      <c r="D161" s="550" t="s">
        <v>1690</v>
      </c>
      <c r="E161" s="552" t="s">
        <v>1691</v>
      </c>
      <c r="F161" s="452" t="s">
        <v>1692</v>
      </c>
      <c r="G161" s="452" t="s">
        <v>1688</v>
      </c>
      <c r="J161" s="452" t="s">
        <v>1125</v>
      </c>
    </row>
    <row r="162" spans="1:10" ht="14.5" hidden="1">
      <c r="A162" s="550" t="s">
        <v>954</v>
      </c>
      <c r="B162" s="550" t="s">
        <v>951</v>
      </c>
      <c r="C162" s="551" t="s">
        <v>1693</v>
      </c>
      <c r="D162" s="550" t="s">
        <v>1694</v>
      </c>
      <c r="E162" s="552" t="s">
        <v>1695</v>
      </c>
      <c r="F162" s="452" t="s">
        <v>1688</v>
      </c>
      <c r="G162" s="452" t="s">
        <v>1688</v>
      </c>
      <c r="H162" s="452" t="s">
        <v>1123</v>
      </c>
      <c r="J162" s="452" t="s">
        <v>1125</v>
      </c>
    </row>
    <row r="163" spans="1:10" ht="14.5" hidden="1">
      <c r="A163" s="550" t="s">
        <v>954</v>
      </c>
      <c r="B163" s="550" t="s">
        <v>951</v>
      </c>
      <c r="C163" s="551" t="s">
        <v>1696</v>
      </c>
      <c r="D163" s="550" t="s">
        <v>1694</v>
      </c>
      <c r="E163" s="552" t="s">
        <v>1695</v>
      </c>
      <c r="F163" s="452" t="s">
        <v>1697</v>
      </c>
      <c r="G163" s="452" t="s">
        <v>1688</v>
      </c>
      <c r="J163" s="452" t="s">
        <v>1125</v>
      </c>
    </row>
    <row r="164" spans="1:10" ht="14.5" hidden="1">
      <c r="A164" s="550" t="s">
        <v>954</v>
      </c>
      <c r="B164" s="550" t="s">
        <v>951</v>
      </c>
      <c r="C164" s="551" t="s">
        <v>1698</v>
      </c>
      <c r="D164" s="550" t="s">
        <v>1694</v>
      </c>
      <c r="E164" s="552" t="s">
        <v>1695</v>
      </c>
      <c r="F164" s="452" t="s">
        <v>1699</v>
      </c>
      <c r="G164" s="452" t="s">
        <v>1688</v>
      </c>
      <c r="J164" s="452" t="s">
        <v>1125</v>
      </c>
    </row>
    <row r="165" spans="1:10" ht="14.5" hidden="1">
      <c r="A165" s="550" t="s">
        <v>954</v>
      </c>
      <c r="B165" s="550" t="s">
        <v>951</v>
      </c>
      <c r="C165" s="551" t="s">
        <v>1700</v>
      </c>
      <c r="D165" s="550" t="s">
        <v>1694</v>
      </c>
      <c r="E165" s="552" t="s">
        <v>1695</v>
      </c>
      <c r="F165" s="452" t="s">
        <v>1701</v>
      </c>
      <c r="G165" s="452" t="s">
        <v>1688</v>
      </c>
      <c r="J165" s="452" t="s">
        <v>1125</v>
      </c>
    </row>
    <row r="166" spans="1:10" ht="14.5" hidden="1">
      <c r="A166" s="550" t="s">
        <v>954</v>
      </c>
      <c r="B166" s="550" t="s">
        <v>951</v>
      </c>
      <c r="C166" s="551" t="s">
        <v>1702</v>
      </c>
      <c r="D166" s="550" t="s">
        <v>1703</v>
      </c>
      <c r="E166" s="552" t="s">
        <v>1704</v>
      </c>
      <c r="F166" s="452" t="s">
        <v>1705</v>
      </c>
      <c r="G166" s="452" t="s">
        <v>1688</v>
      </c>
      <c r="J166" s="452" t="s">
        <v>1125</v>
      </c>
    </row>
    <row r="167" spans="1:10" ht="14.5" hidden="1">
      <c r="A167" s="550" t="s">
        <v>954</v>
      </c>
      <c r="B167" s="550" t="s">
        <v>951</v>
      </c>
      <c r="C167" s="551" t="s">
        <v>1706</v>
      </c>
      <c r="D167" s="550" t="s">
        <v>1707</v>
      </c>
      <c r="E167" s="552" t="s">
        <v>1708</v>
      </c>
      <c r="F167" s="452" t="s">
        <v>1709</v>
      </c>
      <c r="G167" s="452" t="s">
        <v>1688</v>
      </c>
      <c r="J167" s="452" t="s">
        <v>1125</v>
      </c>
    </row>
    <row r="168" spans="1:10" ht="14.5" hidden="1">
      <c r="A168" s="550" t="s">
        <v>954</v>
      </c>
      <c r="B168" s="550" t="s">
        <v>951</v>
      </c>
      <c r="C168" s="551" t="s">
        <v>1710</v>
      </c>
      <c r="D168" s="550" t="s">
        <v>1711</v>
      </c>
      <c r="E168" s="552" t="s">
        <v>1712</v>
      </c>
      <c r="F168" s="452" t="s">
        <v>1713</v>
      </c>
      <c r="G168" s="452" t="s">
        <v>1688</v>
      </c>
      <c r="J168" s="452" t="s">
        <v>1125</v>
      </c>
    </row>
    <row r="169" spans="1:10" ht="14.5" hidden="1">
      <c r="A169" s="550" t="s">
        <v>954</v>
      </c>
      <c r="B169" s="550" t="s">
        <v>951</v>
      </c>
      <c r="C169" s="551" t="s">
        <v>1714</v>
      </c>
      <c r="D169" s="550" t="s">
        <v>1715</v>
      </c>
      <c r="E169" s="552" t="s">
        <v>1716</v>
      </c>
      <c r="F169" s="452" t="s">
        <v>1717</v>
      </c>
      <c r="G169" s="452" t="s">
        <v>1688</v>
      </c>
      <c r="J169" s="452" t="s">
        <v>1125</v>
      </c>
    </row>
    <row r="170" spans="1:10" ht="14.5" hidden="1">
      <c r="A170" s="550" t="s">
        <v>954</v>
      </c>
      <c r="B170" s="550" t="s">
        <v>951</v>
      </c>
      <c r="C170" s="551" t="s">
        <v>1718</v>
      </c>
      <c r="D170" s="550" t="s">
        <v>1719</v>
      </c>
      <c r="E170" s="552" t="s">
        <v>1720</v>
      </c>
      <c r="F170" s="452" t="s">
        <v>1721</v>
      </c>
      <c r="G170" s="452" t="s">
        <v>1688</v>
      </c>
      <c r="J170" s="452" t="s">
        <v>1125</v>
      </c>
    </row>
    <row r="171" spans="1:10" ht="14.5" hidden="1">
      <c r="A171" s="550" t="s">
        <v>954</v>
      </c>
      <c r="B171" s="550" t="s">
        <v>951</v>
      </c>
      <c r="C171" s="551" t="s">
        <v>1722</v>
      </c>
      <c r="D171" s="550" t="s">
        <v>1723</v>
      </c>
      <c r="E171" s="552" t="s">
        <v>1724</v>
      </c>
      <c r="F171" s="452" t="s">
        <v>1725</v>
      </c>
      <c r="G171" s="452" t="s">
        <v>1688</v>
      </c>
      <c r="J171" s="452" t="s">
        <v>1125</v>
      </c>
    </row>
    <row r="172" spans="1:10" ht="14.5" hidden="1">
      <c r="A172" s="550" t="s">
        <v>954</v>
      </c>
      <c r="B172" s="550" t="s">
        <v>951</v>
      </c>
      <c r="C172" s="551" t="s">
        <v>1726</v>
      </c>
      <c r="D172" s="550" t="s">
        <v>1727</v>
      </c>
      <c r="E172" s="552" t="s">
        <v>1728</v>
      </c>
      <c r="F172" s="452" t="s">
        <v>1729</v>
      </c>
      <c r="G172" s="452" t="s">
        <v>1730</v>
      </c>
      <c r="J172" s="452" t="s">
        <v>1125</v>
      </c>
    </row>
    <row r="173" spans="1:10" ht="14.5" hidden="1">
      <c r="A173" s="550" t="s">
        <v>954</v>
      </c>
      <c r="B173" s="550" t="s">
        <v>951</v>
      </c>
      <c r="C173" s="551" t="s">
        <v>1731</v>
      </c>
      <c r="D173" s="550" t="s">
        <v>1727</v>
      </c>
      <c r="E173" s="552" t="s">
        <v>1728</v>
      </c>
      <c r="F173" s="452" t="s">
        <v>1732</v>
      </c>
      <c r="G173" s="452" t="s">
        <v>1730</v>
      </c>
      <c r="J173" s="452" t="s">
        <v>1125</v>
      </c>
    </row>
    <row r="174" spans="1:10" ht="14.5" hidden="1">
      <c r="A174" s="550" t="s">
        <v>954</v>
      </c>
      <c r="B174" s="550" t="s">
        <v>951</v>
      </c>
      <c r="C174" s="551" t="s">
        <v>1733</v>
      </c>
      <c r="D174" s="550" t="s">
        <v>1727</v>
      </c>
      <c r="E174" s="552" t="s">
        <v>1728</v>
      </c>
      <c r="F174" s="452" t="s">
        <v>1734</v>
      </c>
      <c r="G174" s="452" t="s">
        <v>1730</v>
      </c>
      <c r="J174" s="452" t="s">
        <v>1125</v>
      </c>
    </row>
    <row r="175" spans="1:10" ht="14.5" hidden="1">
      <c r="A175" s="550" t="s">
        <v>954</v>
      </c>
      <c r="B175" s="550" t="s">
        <v>951</v>
      </c>
      <c r="C175" s="551" t="s">
        <v>1735</v>
      </c>
      <c r="D175" s="550" t="s">
        <v>1736</v>
      </c>
      <c r="E175" s="552" t="s">
        <v>1737</v>
      </c>
      <c r="F175" s="452" t="s">
        <v>1738</v>
      </c>
      <c r="G175" s="452" t="s">
        <v>1730</v>
      </c>
      <c r="J175" s="452" t="s">
        <v>1125</v>
      </c>
    </row>
    <row r="176" spans="1:10" ht="14.5" hidden="1">
      <c r="A176" s="550" t="s">
        <v>954</v>
      </c>
      <c r="B176" s="550" t="s">
        <v>951</v>
      </c>
      <c r="C176" s="551" t="s">
        <v>1739</v>
      </c>
      <c r="D176" s="550" t="s">
        <v>1740</v>
      </c>
      <c r="E176" s="552" t="s">
        <v>1741</v>
      </c>
      <c r="F176" s="452" t="s">
        <v>1742</v>
      </c>
      <c r="G176" s="452" t="s">
        <v>1730</v>
      </c>
      <c r="J176" s="452" t="s">
        <v>1125</v>
      </c>
    </row>
    <row r="177" spans="1:10" ht="14.5" hidden="1">
      <c r="A177" s="550" t="s">
        <v>954</v>
      </c>
      <c r="B177" s="550" t="s">
        <v>951</v>
      </c>
      <c r="C177" s="551" t="s">
        <v>1743</v>
      </c>
      <c r="D177" s="550" t="s">
        <v>1744</v>
      </c>
      <c r="E177" s="552" t="s">
        <v>1745</v>
      </c>
      <c r="F177" s="452" t="s">
        <v>1746</v>
      </c>
      <c r="G177" s="452" t="s">
        <v>1730</v>
      </c>
      <c r="J177" s="452" t="s">
        <v>1125</v>
      </c>
    </row>
    <row r="178" spans="1:10" ht="14.5" hidden="1">
      <c r="A178" s="550" t="s">
        <v>954</v>
      </c>
      <c r="B178" s="550" t="s">
        <v>951</v>
      </c>
      <c r="C178" s="551" t="s">
        <v>1747</v>
      </c>
      <c r="D178" s="550" t="s">
        <v>1744</v>
      </c>
      <c r="E178" s="552" t="s">
        <v>1745</v>
      </c>
      <c r="F178" s="452" t="s">
        <v>1748</v>
      </c>
      <c r="G178" s="452" t="s">
        <v>1730</v>
      </c>
      <c r="J178" s="452" t="s">
        <v>1125</v>
      </c>
    </row>
    <row r="179" spans="1:10" ht="14.5" hidden="1">
      <c r="A179" s="550" t="s">
        <v>954</v>
      </c>
      <c r="B179" s="550" t="s">
        <v>951</v>
      </c>
      <c r="C179" s="551" t="s">
        <v>1749</v>
      </c>
      <c r="D179" s="550" t="s">
        <v>1744</v>
      </c>
      <c r="E179" s="552" t="s">
        <v>1745</v>
      </c>
      <c r="F179" s="452" t="s">
        <v>1750</v>
      </c>
      <c r="G179" s="452" t="s">
        <v>1730</v>
      </c>
      <c r="J179" s="452" t="s">
        <v>1125</v>
      </c>
    </row>
    <row r="180" spans="1:10" ht="14.5" hidden="1">
      <c r="A180" s="550" t="s">
        <v>954</v>
      </c>
      <c r="B180" s="550" t="s">
        <v>951</v>
      </c>
      <c r="C180" s="551" t="s">
        <v>1751</v>
      </c>
      <c r="D180" s="550" t="s">
        <v>1744</v>
      </c>
      <c r="E180" s="552" t="s">
        <v>1745</v>
      </c>
      <c r="F180" s="452" t="s">
        <v>1752</v>
      </c>
      <c r="G180" s="452" t="s">
        <v>1730</v>
      </c>
      <c r="H180" s="452" t="s">
        <v>1123</v>
      </c>
      <c r="J180" s="452" t="s">
        <v>1125</v>
      </c>
    </row>
    <row r="181" spans="1:10" ht="14.5" hidden="1">
      <c r="A181" s="550" t="s">
        <v>954</v>
      </c>
      <c r="B181" s="550" t="s">
        <v>951</v>
      </c>
      <c r="C181" s="551" t="s">
        <v>1753</v>
      </c>
      <c r="D181" s="550" t="s">
        <v>1744</v>
      </c>
      <c r="E181" s="552" t="s">
        <v>1745</v>
      </c>
      <c r="F181" s="452" t="s">
        <v>1754</v>
      </c>
      <c r="G181" s="452" t="s">
        <v>1730</v>
      </c>
      <c r="J181" s="452" t="s">
        <v>1125</v>
      </c>
    </row>
    <row r="182" spans="1:10" ht="14.5" hidden="1">
      <c r="A182" s="550" t="s">
        <v>954</v>
      </c>
      <c r="B182" s="550" t="s">
        <v>951</v>
      </c>
      <c r="C182" s="551" t="s">
        <v>1755</v>
      </c>
      <c r="D182" s="550" t="s">
        <v>1744</v>
      </c>
      <c r="E182" s="552" t="s">
        <v>1745</v>
      </c>
      <c r="F182" s="452" t="s">
        <v>1756</v>
      </c>
      <c r="G182" s="452" t="s">
        <v>1730</v>
      </c>
      <c r="J182" s="452" t="s">
        <v>1125</v>
      </c>
    </row>
    <row r="183" spans="1:10" ht="14.5" hidden="1">
      <c r="A183" s="550" t="s">
        <v>954</v>
      </c>
      <c r="B183" s="550" t="s">
        <v>951</v>
      </c>
      <c r="C183" s="551" t="s">
        <v>1757</v>
      </c>
      <c r="D183" s="550" t="s">
        <v>1744</v>
      </c>
      <c r="E183" s="552" t="s">
        <v>1745</v>
      </c>
      <c r="F183" s="452" t="s">
        <v>1758</v>
      </c>
      <c r="G183" s="452" t="s">
        <v>1730</v>
      </c>
      <c r="J183" s="452" t="s">
        <v>1125</v>
      </c>
    </row>
    <row r="184" spans="1:10" ht="14.5" hidden="1">
      <c r="A184" s="550" t="s">
        <v>954</v>
      </c>
      <c r="B184" s="550" t="s">
        <v>951</v>
      </c>
      <c r="C184" s="551" t="s">
        <v>1759</v>
      </c>
      <c r="D184" s="550" t="s">
        <v>1744</v>
      </c>
      <c r="E184" s="552" t="s">
        <v>1745</v>
      </c>
      <c r="F184" s="452" t="s">
        <v>1760</v>
      </c>
      <c r="G184" s="452" t="s">
        <v>1730</v>
      </c>
      <c r="J184" s="452" t="s">
        <v>1125</v>
      </c>
    </row>
    <row r="185" spans="1:10" ht="14.5" hidden="1">
      <c r="A185" s="550" t="s">
        <v>954</v>
      </c>
      <c r="B185" s="550" t="s">
        <v>951</v>
      </c>
      <c r="C185" s="551" t="s">
        <v>1761</v>
      </c>
      <c r="D185" s="550" t="s">
        <v>1744</v>
      </c>
      <c r="E185" s="552" t="s">
        <v>1745</v>
      </c>
      <c r="F185" s="452" t="s">
        <v>1762</v>
      </c>
      <c r="G185" s="452" t="s">
        <v>1730</v>
      </c>
      <c r="J185" s="452" t="s">
        <v>1125</v>
      </c>
    </row>
    <row r="186" spans="1:10" ht="14.5" hidden="1">
      <c r="A186" s="550" t="s">
        <v>954</v>
      </c>
      <c r="B186" s="550" t="s">
        <v>951</v>
      </c>
      <c r="C186" s="551" t="s">
        <v>1763</v>
      </c>
      <c r="D186" s="550" t="s">
        <v>1744</v>
      </c>
      <c r="E186" s="552" t="s">
        <v>1745</v>
      </c>
      <c r="F186" s="452" t="s">
        <v>1764</v>
      </c>
      <c r="G186" s="452" t="s">
        <v>1730</v>
      </c>
      <c r="J186" s="452" t="s">
        <v>1125</v>
      </c>
    </row>
    <row r="187" spans="1:10" ht="14.5" hidden="1">
      <c r="A187" s="550" t="s">
        <v>954</v>
      </c>
      <c r="B187" s="550" t="s">
        <v>951</v>
      </c>
      <c r="C187" s="551" t="s">
        <v>1765</v>
      </c>
      <c r="D187" s="550" t="s">
        <v>1766</v>
      </c>
      <c r="E187" s="552" t="s">
        <v>1767</v>
      </c>
      <c r="F187" s="452" t="s">
        <v>1768</v>
      </c>
      <c r="G187" s="452" t="s">
        <v>1730</v>
      </c>
      <c r="H187" s="452" t="s">
        <v>1123</v>
      </c>
      <c r="J187" s="452" t="s">
        <v>1125</v>
      </c>
    </row>
    <row r="188" spans="1:10" ht="14.5" hidden="1">
      <c r="A188" s="550" t="s">
        <v>954</v>
      </c>
      <c r="B188" s="550" t="s">
        <v>951</v>
      </c>
      <c r="C188" s="551" t="s">
        <v>1769</v>
      </c>
      <c r="D188" s="550" t="s">
        <v>1770</v>
      </c>
      <c r="E188" s="552" t="s">
        <v>1771</v>
      </c>
      <c r="F188" s="452" t="s">
        <v>1772</v>
      </c>
      <c r="G188" s="452" t="s">
        <v>1730</v>
      </c>
      <c r="J188" s="452" t="s">
        <v>1125</v>
      </c>
    </row>
    <row r="189" spans="1:10" ht="14.5" hidden="1">
      <c r="A189" s="550" t="s">
        <v>954</v>
      </c>
      <c r="B189" s="550" t="s">
        <v>951</v>
      </c>
      <c r="C189" s="551" t="s">
        <v>1773</v>
      </c>
      <c r="D189" s="550" t="s">
        <v>1774</v>
      </c>
      <c r="E189" s="552" t="s">
        <v>1775</v>
      </c>
      <c r="F189" s="452" t="s">
        <v>1776</v>
      </c>
      <c r="G189" s="452" t="s">
        <v>1730</v>
      </c>
      <c r="J189" s="452" t="s">
        <v>1125</v>
      </c>
    </row>
    <row r="190" spans="1:10" ht="14.5" hidden="1">
      <c r="A190" s="550" t="s">
        <v>954</v>
      </c>
      <c r="B190" s="550" t="s">
        <v>951</v>
      </c>
      <c r="C190" s="551" t="s">
        <v>1777</v>
      </c>
      <c r="D190" s="550" t="s">
        <v>1778</v>
      </c>
      <c r="E190" s="552" t="s">
        <v>1779</v>
      </c>
      <c r="F190" s="452" t="s">
        <v>1780</v>
      </c>
      <c r="G190" s="452" t="s">
        <v>1730</v>
      </c>
      <c r="J190" s="452" t="s">
        <v>1125</v>
      </c>
    </row>
    <row r="191" spans="1:10" ht="14.5" hidden="1">
      <c r="A191" s="550" t="s">
        <v>954</v>
      </c>
      <c r="B191" s="550" t="s">
        <v>951</v>
      </c>
      <c r="C191" s="551" t="s">
        <v>1781</v>
      </c>
      <c r="D191" s="550" t="s">
        <v>1782</v>
      </c>
      <c r="E191" s="552" t="s">
        <v>1783</v>
      </c>
      <c r="F191" s="452" t="s">
        <v>1784</v>
      </c>
      <c r="G191" s="452" t="s">
        <v>1730</v>
      </c>
      <c r="J191" s="452" t="s">
        <v>1125</v>
      </c>
    </row>
    <row r="192" spans="1:10" ht="14.5" hidden="1">
      <c r="A192" s="550" t="s">
        <v>954</v>
      </c>
      <c r="B192" s="550" t="s">
        <v>951</v>
      </c>
      <c r="C192" s="551" t="s">
        <v>1785</v>
      </c>
      <c r="D192" s="550" t="s">
        <v>1786</v>
      </c>
      <c r="E192" s="552" t="s">
        <v>1787</v>
      </c>
      <c r="F192" s="452" t="s">
        <v>1788</v>
      </c>
      <c r="G192" s="452" t="s">
        <v>1730</v>
      </c>
      <c r="J192" s="452" t="s">
        <v>1125</v>
      </c>
    </row>
    <row r="193" spans="1:10" ht="14.5" hidden="1">
      <c r="A193" s="550" t="s">
        <v>954</v>
      </c>
      <c r="B193" s="550" t="s">
        <v>951</v>
      </c>
      <c r="C193" s="551" t="s">
        <v>1789</v>
      </c>
      <c r="D193" s="550" t="s">
        <v>1790</v>
      </c>
      <c r="E193" s="552" t="s">
        <v>1791</v>
      </c>
      <c r="F193" s="452" t="s">
        <v>1792</v>
      </c>
      <c r="G193" s="452" t="s">
        <v>1730</v>
      </c>
      <c r="J193" s="452" t="s">
        <v>1125</v>
      </c>
    </row>
    <row r="194" spans="1:10" ht="14.5" hidden="1">
      <c r="A194" s="550" t="s">
        <v>954</v>
      </c>
      <c r="B194" s="550" t="s">
        <v>951</v>
      </c>
      <c r="C194" s="551" t="s">
        <v>1793</v>
      </c>
      <c r="D194" s="550" t="s">
        <v>1794</v>
      </c>
      <c r="E194" s="552" t="s">
        <v>1795</v>
      </c>
      <c r="F194" s="452" t="s">
        <v>1796</v>
      </c>
      <c r="G194" s="452" t="s">
        <v>1730</v>
      </c>
      <c r="J194" s="452" t="s">
        <v>1125</v>
      </c>
    </row>
    <row r="195" spans="1:10" ht="14.5" hidden="1">
      <c r="A195" s="550" t="s">
        <v>954</v>
      </c>
      <c r="B195" s="550" t="s">
        <v>951</v>
      </c>
      <c r="C195" s="551" t="s">
        <v>1797</v>
      </c>
      <c r="D195" s="550" t="s">
        <v>1798</v>
      </c>
      <c r="E195" s="552" t="s">
        <v>1799</v>
      </c>
      <c r="F195" s="452" t="s">
        <v>1800</v>
      </c>
      <c r="G195" s="452" t="s">
        <v>1730</v>
      </c>
      <c r="J195" s="452" t="s">
        <v>1125</v>
      </c>
    </row>
    <row r="196" spans="1:10" ht="14.5" hidden="1">
      <c r="A196" s="550" t="s">
        <v>954</v>
      </c>
      <c r="B196" s="550" t="s">
        <v>951</v>
      </c>
      <c r="C196" s="551" t="s">
        <v>1801</v>
      </c>
      <c r="D196" s="550" t="s">
        <v>1802</v>
      </c>
      <c r="E196" s="552" t="s">
        <v>1803</v>
      </c>
      <c r="F196" s="452" t="s">
        <v>1804</v>
      </c>
      <c r="G196" s="452" t="s">
        <v>1730</v>
      </c>
      <c r="J196" s="452" t="s">
        <v>1125</v>
      </c>
    </row>
    <row r="197" spans="1:10" ht="14.5" hidden="1">
      <c r="A197" s="550" t="s">
        <v>954</v>
      </c>
      <c r="B197" s="550" t="s">
        <v>951</v>
      </c>
      <c r="C197" s="551" t="s">
        <v>1805</v>
      </c>
      <c r="D197" s="550" t="s">
        <v>1806</v>
      </c>
      <c r="E197" s="552" t="s">
        <v>1807</v>
      </c>
      <c r="F197" s="452" t="s">
        <v>1808</v>
      </c>
      <c r="G197" s="452" t="s">
        <v>1808</v>
      </c>
      <c r="J197" s="452" t="s">
        <v>1125</v>
      </c>
    </row>
    <row r="198" spans="1:10" ht="14.5" hidden="1">
      <c r="A198" s="550" t="s">
        <v>954</v>
      </c>
      <c r="B198" s="550" t="s">
        <v>951</v>
      </c>
      <c r="C198" s="551" t="s">
        <v>1809</v>
      </c>
      <c r="D198" s="550" t="s">
        <v>1810</v>
      </c>
      <c r="E198" s="552" t="s">
        <v>1811</v>
      </c>
      <c r="F198" s="452" t="s">
        <v>1812</v>
      </c>
      <c r="G198" s="452" t="s">
        <v>1813</v>
      </c>
      <c r="J198" s="452" t="s">
        <v>1125</v>
      </c>
    </row>
    <row r="199" spans="1:10" ht="14.5" hidden="1">
      <c r="A199" s="550" t="s">
        <v>954</v>
      </c>
      <c r="B199" s="550" t="s">
        <v>951</v>
      </c>
      <c r="C199" s="551" t="s">
        <v>1814</v>
      </c>
      <c r="D199" s="550" t="s">
        <v>1815</v>
      </c>
      <c r="E199" s="552" t="s">
        <v>1816</v>
      </c>
      <c r="F199" s="452" t="s">
        <v>1817</v>
      </c>
      <c r="G199" s="452" t="s">
        <v>1813</v>
      </c>
      <c r="J199" s="452" t="s">
        <v>1125</v>
      </c>
    </row>
    <row r="200" spans="1:10" ht="14.5" hidden="1">
      <c r="A200" s="550" t="s">
        <v>954</v>
      </c>
      <c r="B200" s="550" t="s">
        <v>951</v>
      </c>
      <c r="C200" s="551" t="s">
        <v>1818</v>
      </c>
      <c r="D200" s="550" t="s">
        <v>1815</v>
      </c>
      <c r="E200" s="552" t="s">
        <v>1816</v>
      </c>
      <c r="F200" s="452" t="s">
        <v>1819</v>
      </c>
      <c r="G200" s="452" t="s">
        <v>1813</v>
      </c>
      <c r="J200" s="452" t="s">
        <v>1125</v>
      </c>
    </row>
    <row r="201" spans="1:10" ht="14.5" hidden="1">
      <c r="A201" s="550" t="s">
        <v>954</v>
      </c>
      <c r="B201" s="550" t="s">
        <v>951</v>
      </c>
      <c r="C201" s="551" t="s">
        <v>1820</v>
      </c>
      <c r="D201" s="550" t="s">
        <v>1815</v>
      </c>
      <c r="E201" s="552" t="s">
        <v>1816</v>
      </c>
      <c r="F201" s="452" t="s">
        <v>1821</v>
      </c>
      <c r="G201" s="452" t="s">
        <v>1813</v>
      </c>
      <c r="H201" s="452" t="s">
        <v>1123</v>
      </c>
      <c r="I201" s="553" t="s">
        <v>1822</v>
      </c>
      <c r="J201" s="452" t="s">
        <v>1125</v>
      </c>
    </row>
    <row r="202" spans="1:10" ht="14.5" hidden="1">
      <c r="A202" s="550" t="s">
        <v>954</v>
      </c>
      <c r="B202" s="550" t="s">
        <v>951</v>
      </c>
      <c r="C202" s="551" t="s">
        <v>1823</v>
      </c>
      <c r="D202" s="550" t="s">
        <v>1815</v>
      </c>
      <c r="E202" s="552" t="s">
        <v>1816</v>
      </c>
      <c r="F202" s="452" t="s">
        <v>1824</v>
      </c>
      <c r="G202" s="452" t="s">
        <v>1813</v>
      </c>
      <c r="J202" s="452" t="s">
        <v>1125</v>
      </c>
    </row>
    <row r="203" spans="1:10" ht="14.5" hidden="1">
      <c r="A203" s="550" t="s">
        <v>954</v>
      </c>
      <c r="B203" s="550" t="s">
        <v>951</v>
      </c>
      <c r="C203" s="551" t="s">
        <v>1825</v>
      </c>
      <c r="D203" s="550" t="s">
        <v>1815</v>
      </c>
      <c r="E203" s="552" t="s">
        <v>1816</v>
      </c>
      <c r="F203" s="452" t="s">
        <v>1826</v>
      </c>
      <c r="G203" s="452" t="s">
        <v>1813</v>
      </c>
      <c r="J203" s="452" t="s">
        <v>1125</v>
      </c>
    </row>
    <row r="204" spans="1:10" ht="14.5" hidden="1">
      <c r="A204" s="550" t="s">
        <v>954</v>
      </c>
      <c r="B204" s="550" t="s">
        <v>951</v>
      </c>
      <c r="C204" s="551" t="s">
        <v>1827</v>
      </c>
      <c r="D204" s="550" t="s">
        <v>1828</v>
      </c>
      <c r="E204" s="552" t="s">
        <v>1829</v>
      </c>
      <c r="F204" s="452" t="s">
        <v>1830</v>
      </c>
      <c r="G204" s="452" t="s">
        <v>1813</v>
      </c>
      <c r="H204" s="452" t="s">
        <v>1123</v>
      </c>
      <c r="J204" s="452" t="s">
        <v>1125</v>
      </c>
    </row>
    <row r="205" spans="1:10" ht="14.5" hidden="1">
      <c r="A205" s="550" t="s">
        <v>954</v>
      </c>
      <c r="B205" s="550" t="s">
        <v>951</v>
      </c>
      <c r="C205" s="551" t="s">
        <v>1831</v>
      </c>
      <c r="D205" s="550" t="s">
        <v>1832</v>
      </c>
      <c r="E205" s="552" t="s">
        <v>1833</v>
      </c>
      <c r="F205" s="452" t="s">
        <v>1834</v>
      </c>
      <c r="G205" s="452" t="s">
        <v>1813</v>
      </c>
      <c r="J205" s="452" t="s">
        <v>1125</v>
      </c>
    </row>
    <row r="206" spans="1:10" ht="14.5" hidden="1">
      <c r="A206" s="550" t="s">
        <v>954</v>
      </c>
      <c r="B206" s="550" t="s">
        <v>951</v>
      </c>
      <c r="C206" s="551" t="s">
        <v>1835</v>
      </c>
      <c r="D206" s="550" t="s">
        <v>1836</v>
      </c>
      <c r="E206" s="552" t="s">
        <v>1837</v>
      </c>
      <c r="F206" s="452" t="s">
        <v>1838</v>
      </c>
      <c r="G206" s="452" t="s">
        <v>1813</v>
      </c>
      <c r="J206" s="452" t="s">
        <v>1125</v>
      </c>
    </row>
    <row r="207" spans="1:10" ht="14.5" hidden="1">
      <c r="A207" s="550" t="s">
        <v>954</v>
      </c>
      <c r="B207" s="550" t="s">
        <v>951</v>
      </c>
      <c r="C207" s="551" t="s">
        <v>1839</v>
      </c>
      <c r="D207" s="550" t="s">
        <v>1840</v>
      </c>
      <c r="E207" s="552" t="s">
        <v>1841</v>
      </c>
      <c r="F207" s="452" t="s">
        <v>1842</v>
      </c>
      <c r="G207" s="452" t="s">
        <v>1813</v>
      </c>
      <c r="J207" s="452" t="s">
        <v>1125</v>
      </c>
    </row>
    <row r="208" spans="1:10" ht="14.5" hidden="1">
      <c r="A208" s="550" t="s">
        <v>954</v>
      </c>
      <c r="B208" s="550" t="s">
        <v>951</v>
      </c>
      <c r="C208" s="551" t="s">
        <v>1843</v>
      </c>
      <c r="D208" s="550" t="s">
        <v>1844</v>
      </c>
      <c r="E208" s="552" t="s">
        <v>1845</v>
      </c>
      <c r="F208" s="452" t="s">
        <v>1846</v>
      </c>
      <c r="G208" s="452" t="s">
        <v>1813</v>
      </c>
      <c r="J208" s="452" t="s">
        <v>1125</v>
      </c>
    </row>
    <row r="209" spans="1:10" ht="14.5" hidden="1">
      <c r="A209" s="550" t="s">
        <v>954</v>
      </c>
      <c r="B209" s="550" t="s">
        <v>951</v>
      </c>
      <c r="C209" s="551" t="s">
        <v>1847</v>
      </c>
      <c r="D209" s="550" t="s">
        <v>1848</v>
      </c>
      <c r="E209" s="552" t="s">
        <v>1849</v>
      </c>
      <c r="F209" s="452" t="s">
        <v>1850</v>
      </c>
      <c r="G209" s="452" t="s">
        <v>1813</v>
      </c>
      <c r="J209" s="452" t="s">
        <v>1125</v>
      </c>
    </row>
    <row r="210" spans="1:10" ht="14.5" hidden="1">
      <c r="A210" s="550" t="s">
        <v>954</v>
      </c>
      <c r="B210" s="550" t="s">
        <v>951</v>
      </c>
      <c r="C210" s="551" t="s">
        <v>1851</v>
      </c>
      <c r="D210" s="550" t="s">
        <v>1852</v>
      </c>
      <c r="E210" s="552" t="s">
        <v>1853</v>
      </c>
      <c r="F210" s="452" t="s">
        <v>1854</v>
      </c>
      <c r="G210" s="452" t="s">
        <v>1813</v>
      </c>
      <c r="J210" s="452" t="s">
        <v>1125</v>
      </c>
    </row>
    <row r="211" spans="1:10" ht="13.9" hidden="1" customHeight="1">
      <c r="A211" s="550" t="s">
        <v>954</v>
      </c>
      <c r="B211" s="550" t="s">
        <v>951</v>
      </c>
      <c r="C211" s="551" t="s">
        <v>1855</v>
      </c>
      <c r="D211" s="550" t="s">
        <v>1856</v>
      </c>
      <c r="E211" s="72" t="s">
        <v>1857</v>
      </c>
      <c r="F211" s="452" t="s">
        <v>1858</v>
      </c>
      <c r="G211" s="452" t="s">
        <v>1813</v>
      </c>
      <c r="J211" s="554" t="s">
        <v>1859</v>
      </c>
    </row>
    <row r="212" spans="1:10" ht="14.5" hidden="1">
      <c r="A212" s="550" t="s">
        <v>954</v>
      </c>
      <c r="B212" s="550" t="s">
        <v>951</v>
      </c>
      <c r="C212" s="551" t="s">
        <v>1860</v>
      </c>
      <c r="D212" s="550" t="s">
        <v>1861</v>
      </c>
      <c r="E212" s="552" t="s">
        <v>1862</v>
      </c>
      <c r="F212" s="452" t="s">
        <v>1863</v>
      </c>
      <c r="G212" s="452" t="s">
        <v>1864</v>
      </c>
      <c r="J212" s="452" t="s">
        <v>1125</v>
      </c>
    </row>
    <row r="213" spans="1:10" ht="14.5" hidden="1">
      <c r="A213" s="550" t="s">
        <v>954</v>
      </c>
      <c r="B213" s="550" t="s">
        <v>951</v>
      </c>
      <c r="C213" s="551" t="s">
        <v>1865</v>
      </c>
      <c r="D213" s="550" t="s">
        <v>1866</v>
      </c>
      <c r="E213" s="552" t="s">
        <v>1867</v>
      </c>
      <c r="F213" s="452" t="s">
        <v>1868</v>
      </c>
      <c r="G213" s="452" t="s">
        <v>1864</v>
      </c>
      <c r="J213" s="452" t="s">
        <v>1125</v>
      </c>
    </row>
    <row r="214" spans="1:10" ht="14.5" hidden="1">
      <c r="A214" s="550" t="s">
        <v>954</v>
      </c>
      <c r="B214" s="550" t="s">
        <v>951</v>
      </c>
      <c r="C214" s="551" t="s">
        <v>1869</v>
      </c>
      <c r="D214" s="550" t="s">
        <v>1866</v>
      </c>
      <c r="E214" s="552" t="s">
        <v>1867</v>
      </c>
      <c r="F214" s="452" t="s">
        <v>1870</v>
      </c>
      <c r="G214" s="452" t="s">
        <v>1864</v>
      </c>
      <c r="J214" s="452" t="s">
        <v>1125</v>
      </c>
    </row>
    <row r="215" spans="1:10" ht="14.5" hidden="1">
      <c r="A215" s="550" t="s">
        <v>954</v>
      </c>
      <c r="B215" s="550" t="s">
        <v>951</v>
      </c>
      <c r="C215" s="551" t="s">
        <v>1871</v>
      </c>
      <c r="D215" s="550" t="s">
        <v>1866</v>
      </c>
      <c r="E215" s="552" t="s">
        <v>1867</v>
      </c>
      <c r="F215" s="452" t="s">
        <v>1872</v>
      </c>
      <c r="G215" s="452" t="s">
        <v>1864</v>
      </c>
      <c r="J215" s="452" t="s">
        <v>1125</v>
      </c>
    </row>
    <row r="216" spans="1:10" ht="14.5" hidden="1">
      <c r="A216" s="550" t="s">
        <v>954</v>
      </c>
      <c r="B216" s="550" t="s">
        <v>951</v>
      </c>
      <c r="C216" s="551" t="s">
        <v>1873</v>
      </c>
      <c r="D216" s="550" t="s">
        <v>1866</v>
      </c>
      <c r="E216" s="552" t="s">
        <v>1867</v>
      </c>
      <c r="F216" s="452" t="s">
        <v>1864</v>
      </c>
      <c r="G216" s="452" t="s">
        <v>1864</v>
      </c>
      <c r="H216" s="452" t="s">
        <v>1123</v>
      </c>
      <c r="J216" s="452" t="s">
        <v>1125</v>
      </c>
    </row>
    <row r="217" spans="1:10" ht="14.5" hidden="1">
      <c r="A217" s="550" t="s">
        <v>954</v>
      </c>
      <c r="B217" s="550" t="s">
        <v>951</v>
      </c>
      <c r="C217" s="551" t="s">
        <v>1874</v>
      </c>
      <c r="D217" s="550" t="s">
        <v>1866</v>
      </c>
      <c r="E217" s="552" t="s">
        <v>1867</v>
      </c>
      <c r="F217" s="452" t="s">
        <v>1875</v>
      </c>
      <c r="G217" s="452" t="s">
        <v>1864</v>
      </c>
      <c r="J217" s="452" t="s">
        <v>1125</v>
      </c>
    </row>
    <row r="218" spans="1:10" ht="14.5" hidden="1">
      <c r="A218" s="550" t="s">
        <v>954</v>
      </c>
      <c r="B218" s="550" t="s">
        <v>951</v>
      </c>
      <c r="C218" s="551" t="s">
        <v>1876</v>
      </c>
      <c r="D218" s="550" t="s">
        <v>1866</v>
      </c>
      <c r="E218" s="552" t="s">
        <v>1867</v>
      </c>
      <c r="F218" s="452" t="s">
        <v>1877</v>
      </c>
      <c r="G218" s="452" t="s">
        <v>1864</v>
      </c>
      <c r="J218" s="452" t="s">
        <v>1125</v>
      </c>
    </row>
    <row r="219" spans="1:10" ht="14.5" hidden="1">
      <c r="A219" s="550" t="s">
        <v>954</v>
      </c>
      <c r="B219" s="550" t="s">
        <v>951</v>
      </c>
      <c r="C219" s="551" t="s">
        <v>1878</v>
      </c>
      <c r="D219" s="550" t="s">
        <v>1866</v>
      </c>
      <c r="E219" s="552" t="s">
        <v>1867</v>
      </c>
      <c r="F219" s="452" t="s">
        <v>1879</v>
      </c>
      <c r="G219" s="452" t="s">
        <v>1864</v>
      </c>
      <c r="J219" s="452" t="s">
        <v>1125</v>
      </c>
    </row>
    <row r="220" spans="1:10" ht="14.5" hidden="1">
      <c r="A220" s="550" t="s">
        <v>954</v>
      </c>
      <c r="B220" s="550" t="s">
        <v>951</v>
      </c>
      <c r="C220" s="551" t="s">
        <v>1880</v>
      </c>
      <c r="D220" s="550" t="s">
        <v>1866</v>
      </c>
      <c r="E220" s="552" t="s">
        <v>1867</v>
      </c>
      <c r="F220" s="452" t="s">
        <v>1881</v>
      </c>
      <c r="G220" s="452" t="s">
        <v>1864</v>
      </c>
      <c r="J220" s="452" t="s">
        <v>1125</v>
      </c>
    </row>
    <row r="221" spans="1:10" ht="14.5" hidden="1">
      <c r="A221" s="550" t="s">
        <v>954</v>
      </c>
      <c r="B221" s="550" t="s">
        <v>951</v>
      </c>
      <c r="C221" s="551" t="s">
        <v>1882</v>
      </c>
      <c r="D221" s="550" t="s">
        <v>1866</v>
      </c>
      <c r="E221" s="552" t="s">
        <v>1867</v>
      </c>
      <c r="F221" s="452" t="s">
        <v>1883</v>
      </c>
      <c r="G221" s="452" t="s">
        <v>1864</v>
      </c>
      <c r="J221" s="452" t="s">
        <v>1125</v>
      </c>
    </row>
    <row r="222" spans="1:10" ht="14.5" hidden="1">
      <c r="A222" s="550" t="s">
        <v>954</v>
      </c>
      <c r="B222" s="550" t="s">
        <v>951</v>
      </c>
      <c r="C222" s="551" t="s">
        <v>1884</v>
      </c>
      <c r="D222" s="550" t="s">
        <v>1866</v>
      </c>
      <c r="E222" s="552" t="s">
        <v>1867</v>
      </c>
      <c r="F222" s="452" t="s">
        <v>1885</v>
      </c>
      <c r="G222" s="452" t="s">
        <v>1864</v>
      </c>
      <c r="J222" s="452" t="s">
        <v>1125</v>
      </c>
    </row>
    <row r="223" spans="1:10" ht="14.5" hidden="1">
      <c r="A223" s="550" t="s">
        <v>954</v>
      </c>
      <c r="B223" s="550" t="s">
        <v>951</v>
      </c>
      <c r="C223" s="551" t="s">
        <v>1886</v>
      </c>
      <c r="D223" s="550" t="s">
        <v>1866</v>
      </c>
      <c r="E223" s="552" t="s">
        <v>1867</v>
      </c>
      <c r="F223" s="452" t="s">
        <v>1887</v>
      </c>
      <c r="G223" s="452" t="s">
        <v>1864</v>
      </c>
      <c r="J223" s="452" t="s">
        <v>1125</v>
      </c>
    </row>
    <row r="224" spans="1:10" ht="14.5" hidden="1">
      <c r="A224" s="550" t="s">
        <v>954</v>
      </c>
      <c r="B224" s="550" t="s">
        <v>951</v>
      </c>
      <c r="C224" s="551" t="s">
        <v>1888</v>
      </c>
      <c r="D224" s="550" t="s">
        <v>1866</v>
      </c>
      <c r="E224" s="552" t="s">
        <v>1867</v>
      </c>
      <c r="F224" s="452" t="s">
        <v>1889</v>
      </c>
      <c r="G224" s="452" t="s">
        <v>1864</v>
      </c>
      <c r="J224" s="452" t="s">
        <v>1125</v>
      </c>
    </row>
    <row r="225" spans="1:10" ht="14.5" hidden="1">
      <c r="A225" s="550" t="s">
        <v>954</v>
      </c>
      <c r="B225" s="550" t="s">
        <v>951</v>
      </c>
      <c r="C225" s="551" t="s">
        <v>1890</v>
      </c>
      <c r="D225" s="550" t="s">
        <v>1866</v>
      </c>
      <c r="E225" s="552" t="s">
        <v>1867</v>
      </c>
      <c r="F225" s="452" t="s">
        <v>1891</v>
      </c>
      <c r="G225" s="452" t="s">
        <v>1864</v>
      </c>
      <c r="J225" s="452" t="s">
        <v>1125</v>
      </c>
    </row>
    <row r="226" spans="1:10" ht="14.5" hidden="1">
      <c r="A226" s="550" t="s">
        <v>954</v>
      </c>
      <c r="B226" s="550" t="s">
        <v>951</v>
      </c>
      <c r="C226" s="551" t="s">
        <v>1892</v>
      </c>
      <c r="D226" s="550" t="s">
        <v>1866</v>
      </c>
      <c r="E226" s="552" t="s">
        <v>1867</v>
      </c>
      <c r="F226" s="452" t="s">
        <v>1893</v>
      </c>
      <c r="G226" s="452" t="s">
        <v>1864</v>
      </c>
      <c r="J226" s="452" t="s">
        <v>1125</v>
      </c>
    </row>
    <row r="227" spans="1:10" ht="14.5" hidden="1">
      <c r="A227" s="550" t="s">
        <v>954</v>
      </c>
      <c r="B227" s="550" t="s">
        <v>951</v>
      </c>
      <c r="C227" s="551" t="s">
        <v>1894</v>
      </c>
      <c r="D227" s="550" t="s">
        <v>1866</v>
      </c>
      <c r="E227" s="552" t="s">
        <v>1867</v>
      </c>
      <c r="F227" s="452" t="s">
        <v>1895</v>
      </c>
      <c r="G227" s="452" t="s">
        <v>1864</v>
      </c>
      <c r="J227" s="452" t="s">
        <v>1125</v>
      </c>
    </row>
    <row r="228" spans="1:10" ht="14.5" hidden="1">
      <c r="A228" s="550" t="s">
        <v>954</v>
      </c>
      <c r="B228" s="550" t="s">
        <v>951</v>
      </c>
      <c r="C228" s="551" t="s">
        <v>1896</v>
      </c>
      <c r="D228" s="550" t="s">
        <v>1866</v>
      </c>
      <c r="E228" s="552" t="s">
        <v>1867</v>
      </c>
      <c r="F228" s="452" t="s">
        <v>1897</v>
      </c>
      <c r="G228" s="452" t="s">
        <v>1864</v>
      </c>
      <c r="J228" s="452" t="s">
        <v>1125</v>
      </c>
    </row>
    <row r="229" spans="1:10" ht="14.5" hidden="1">
      <c r="A229" s="550" t="s">
        <v>954</v>
      </c>
      <c r="B229" s="550" t="s">
        <v>951</v>
      </c>
      <c r="C229" s="551" t="s">
        <v>1898</v>
      </c>
      <c r="D229" s="550" t="s">
        <v>1866</v>
      </c>
      <c r="E229" s="552" t="s">
        <v>1867</v>
      </c>
      <c r="F229" s="452" t="s">
        <v>1899</v>
      </c>
      <c r="G229" s="452" t="s">
        <v>1864</v>
      </c>
      <c r="J229" s="452" t="s">
        <v>1125</v>
      </c>
    </row>
    <row r="230" spans="1:10" ht="14.5" hidden="1">
      <c r="A230" s="550" t="s">
        <v>954</v>
      </c>
      <c r="B230" s="550" t="s">
        <v>951</v>
      </c>
      <c r="C230" s="551" t="s">
        <v>1900</v>
      </c>
      <c r="D230" s="550" t="s">
        <v>1866</v>
      </c>
      <c r="E230" s="552" t="s">
        <v>1867</v>
      </c>
      <c r="F230" s="452" t="s">
        <v>1901</v>
      </c>
      <c r="G230" s="452" t="s">
        <v>1864</v>
      </c>
      <c r="J230" s="452" t="s">
        <v>1125</v>
      </c>
    </row>
    <row r="231" spans="1:10" ht="14.5" hidden="1">
      <c r="A231" s="550" t="s">
        <v>954</v>
      </c>
      <c r="B231" s="550" t="s">
        <v>951</v>
      </c>
      <c r="C231" s="551" t="s">
        <v>1902</v>
      </c>
      <c r="D231" s="550" t="s">
        <v>1903</v>
      </c>
      <c r="E231" s="552" t="s">
        <v>1904</v>
      </c>
      <c r="F231" s="452" t="s">
        <v>1905</v>
      </c>
      <c r="G231" s="452" t="s">
        <v>1864</v>
      </c>
      <c r="J231" s="452" t="s">
        <v>1125</v>
      </c>
    </row>
    <row r="232" spans="1:10" ht="14.5" hidden="1">
      <c r="A232" s="550" t="s">
        <v>954</v>
      </c>
      <c r="B232" s="550" t="s">
        <v>951</v>
      </c>
      <c r="C232" s="551" t="s">
        <v>1906</v>
      </c>
      <c r="D232" s="550" t="s">
        <v>1907</v>
      </c>
      <c r="E232" s="552" t="s">
        <v>1908</v>
      </c>
      <c r="F232" s="452" t="s">
        <v>1909</v>
      </c>
      <c r="G232" s="452" t="s">
        <v>1864</v>
      </c>
      <c r="H232" s="452" t="s">
        <v>1123</v>
      </c>
      <c r="J232" s="452" t="s">
        <v>1125</v>
      </c>
    </row>
    <row r="233" spans="1:10" ht="14.5" hidden="1">
      <c r="A233" s="550" t="s">
        <v>954</v>
      </c>
      <c r="B233" s="550" t="s">
        <v>951</v>
      </c>
      <c r="C233" s="551" t="s">
        <v>1910</v>
      </c>
      <c r="D233" s="550" t="s">
        <v>1911</v>
      </c>
      <c r="E233" s="552" t="s">
        <v>1912</v>
      </c>
      <c r="F233" s="452" t="s">
        <v>1913</v>
      </c>
      <c r="G233" s="452" t="s">
        <v>1914</v>
      </c>
      <c r="J233" s="452" t="s">
        <v>1125</v>
      </c>
    </row>
    <row r="234" spans="1:10" ht="14.5" hidden="1">
      <c r="A234" s="550" t="s">
        <v>954</v>
      </c>
      <c r="B234" s="550" t="s">
        <v>951</v>
      </c>
      <c r="C234" s="551" t="s">
        <v>1915</v>
      </c>
      <c r="D234" s="550" t="s">
        <v>1911</v>
      </c>
      <c r="E234" s="552" t="s">
        <v>1912</v>
      </c>
      <c r="F234" s="452" t="s">
        <v>1916</v>
      </c>
      <c r="G234" s="452" t="s">
        <v>1914</v>
      </c>
      <c r="H234" s="452" t="s">
        <v>1123</v>
      </c>
      <c r="J234" s="452" t="s">
        <v>1125</v>
      </c>
    </row>
    <row r="235" spans="1:10" ht="14.5" hidden="1">
      <c r="A235" s="550" t="s">
        <v>954</v>
      </c>
      <c r="B235" s="550" t="s">
        <v>951</v>
      </c>
      <c r="C235" s="551" t="s">
        <v>1917</v>
      </c>
      <c r="D235" s="550" t="s">
        <v>1911</v>
      </c>
      <c r="E235" s="552" t="s">
        <v>1912</v>
      </c>
      <c r="F235" s="452" t="s">
        <v>1918</v>
      </c>
      <c r="G235" s="452" t="s">
        <v>1914</v>
      </c>
      <c r="J235" s="452" t="s">
        <v>1125</v>
      </c>
    </row>
    <row r="236" spans="1:10" ht="14.5" hidden="1">
      <c r="A236" s="550" t="s">
        <v>954</v>
      </c>
      <c r="B236" s="550" t="s">
        <v>951</v>
      </c>
      <c r="C236" s="551" t="s">
        <v>1919</v>
      </c>
      <c r="D236" s="550" t="s">
        <v>1911</v>
      </c>
      <c r="E236" s="552" t="s">
        <v>1912</v>
      </c>
      <c r="F236" s="452" t="s">
        <v>1920</v>
      </c>
      <c r="G236" s="452" t="s">
        <v>1914</v>
      </c>
      <c r="J236" s="452" t="s">
        <v>1125</v>
      </c>
    </row>
    <row r="237" spans="1:10" ht="14.5" hidden="1">
      <c r="A237" s="550" t="s">
        <v>954</v>
      </c>
      <c r="B237" s="550" t="s">
        <v>951</v>
      </c>
      <c r="C237" s="551" t="s">
        <v>1921</v>
      </c>
      <c r="D237" s="550" t="s">
        <v>1911</v>
      </c>
      <c r="E237" s="552" t="s">
        <v>1912</v>
      </c>
      <c r="F237" s="452" t="s">
        <v>1922</v>
      </c>
      <c r="G237" s="452" t="s">
        <v>1914</v>
      </c>
      <c r="J237" s="452" t="s">
        <v>1125</v>
      </c>
    </row>
    <row r="238" spans="1:10" ht="14.5" hidden="1">
      <c r="A238" s="550" t="s">
        <v>954</v>
      </c>
      <c r="B238" s="550" t="s">
        <v>951</v>
      </c>
      <c r="C238" s="551" t="s">
        <v>1923</v>
      </c>
      <c r="D238" s="550" t="s">
        <v>1911</v>
      </c>
      <c r="E238" s="552" t="s">
        <v>1912</v>
      </c>
      <c r="F238" s="452" t="s">
        <v>1924</v>
      </c>
      <c r="G238" s="452" t="s">
        <v>1914</v>
      </c>
      <c r="J238" s="452" t="s">
        <v>1125</v>
      </c>
    </row>
    <row r="239" spans="1:10" ht="14.5" hidden="1">
      <c r="A239" s="550" t="s">
        <v>954</v>
      </c>
      <c r="B239" s="550" t="s">
        <v>951</v>
      </c>
      <c r="C239" s="551" t="s">
        <v>1925</v>
      </c>
      <c r="D239" s="550" t="s">
        <v>1911</v>
      </c>
      <c r="E239" s="552" t="s">
        <v>1912</v>
      </c>
      <c r="F239" s="452" t="s">
        <v>1926</v>
      </c>
      <c r="G239" s="452" t="s">
        <v>1914</v>
      </c>
      <c r="J239" s="452" t="s">
        <v>1125</v>
      </c>
    </row>
    <row r="240" spans="1:10" ht="14.5" hidden="1">
      <c r="A240" s="550" t="s">
        <v>954</v>
      </c>
      <c r="B240" s="550" t="s">
        <v>951</v>
      </c>
      <c r="C240" s="551" t="s">
        <v>1927</v>
      </c>
      <c r="D240" s="550" t="s">
        <v>1911</v>
      </c>
      <c r="E240" s="552" t="s">
        <v>1912</v>
      </c>
      <c r="F240" s="452" t="s">
        <v>1928</v>
      </c>
      <c r="G240" s="452" t="s">
        <v>1914</v>
      </c>
      <c r="J240" s="452" t="s">
        <v>1125</v>
      </c>
    </row>
    <row r="241" spans="1:10" ht="14.5" hidden="1">
      <c r="A241" s="550" t="s">
        <v>954</v>
      </c>
      <c r="B241" s="550" t="s">
        <v>951</v>
      </c>
      <c r="C241" s="551" t="s">
        <v>1929</v>
      </c>
      <c r="D241" s="550" t="s">
        <v>1911</v>
      </c>
      <c r="E241" s="552" t="s">
        <v>1912</v>
      </c>
      <c r="F241" s="452" t="s">
        <v>1930</v>
      </c>
      <c r="G241" s="452" t="s">
        <v>1914</v>
      </c>
      <c r="J241" s="452" t="s">
        <v>1125</v>
      </c>
    </row>
    <row r="242" spans="1:10" ht="14.5" hidden="1">
      <c r="A242" s="550" t="s">
        <v>954</v>
      </c>
      <c r="B242" s="550" t="s">
        <v>951</v>
      </c>
      <c r="C242" s="551" t="s">
        <v>1931</v>
      </c>
      <c r="D242" s="550" t="s">
        <v>1932</v>
      </c>
      <c r="E242" s="552" t="s">
        <v>1933</v>
      </c>
      <c r="F242" s="452" t="s">
        <v>1934</v>
      </c>
      <c r="G242" s="452" t="s">
        <v>1914</v>
      </c>
      <c r="J242" s="452" t="s">
        <v>1125</v>
      </c>
    </row>
    <row r="243" spans="1:10" ht="14.5" hidden="1">
      <c r="A243" s="550" t="s">
        <v>954</v>
      </c>
      <c r="B243" s="550" t="s">
        <v>951</v>
      </c>
      <c r="C243" s="551" t="s">
        <v>1935</v>
      </c>
      <c r="D243" s="550" t="s">
        <v>1936</v>
      </c>
      <c r="E243" s="552" t="s">
        <v>1937</v>
      </c>
      <c r="F243" s="452" t="s">
        <v>1938</v>
      </c>
      <c r="G243" s="452" t="s">
        <v>1939</v>
      </c>
      <c r="J243" s="452" t="s">
        <v>1125</v>
      </c>
    </row>
    <row r="244" spans="1:10" ht="14.5" hidden="1">
      <c r="A244" s="550" t="s">
        <v>954</v>
      </c>
      <c r="B244" s="550" t="s">
        <v>951</v>
      </c>
      <c r="C244" s="551" t="s">
        <v>1940</v>
      </c>
      <c r="D244" s="550" t="s">
        <v>1941</v>
      </c>
      <c r="E244" s="552" t="s">
        <v>1942</v>
      </c>
      <c r="F244" s="452" t="s">
        <v>1943</v>
      </c>
      <c r="G244" s="452" t="s">
        <v>1939</v>
      </c>
      <c r="J244" s="452" t="s">
        <v>1125</v>
      </c>
    </row>
    <row r="245" spans="1:10" ht="14.5" hidden="1">
      <c r="A245" s="550" t="s">
        <v>954</v>
      </c>
      <c r="B245" s="550" t="s">
        <v>951</v>
      </c>
      <c r="C245" s="551" t="s">
        <v>1944</v>
      </c>
      <c r="D245" s="550" t="s">
        <v>1945</v>
      </c>
      <c r="E245" s="552" t="s">
        <v>1946</v>
      </c>
      <c r="F245" s="452" t="s">
        <v>1947</v>
      </c>
      <c r="G245" s="452" t="s">
        <v>1939</v>
      </c>
      <c r="H245" s="452" t="s">
        <v>1123</v>
      </c>
      <c r="I245" s="553" t="s">
        <v>1948</v>
      </c>
      <c r="J245" s="452" t="s">
        <v>1125</v>
      </c>
    </row>
    <row r="246" spans="1:10" ht="14.5" hidden="1">
      <c r="A246" s="550" t="s">
        <v>954</v>
      </c>
      <c r="B246" s="550" t="s">
        <v>951</v>
      </c>
      <c r="C246" s="551" t="s">
        <v>1949</v>
      </c>
      <c r="D246" s="550" t="s">
        <v>1950</v>
      </c>
      <c r="E246" s="552" t="s">
        <v>1951</v>
      </c>
      <c r="F246" s="452" t="s">
        <v>1952</v>
      </c>
      <c r="G246" s="452" t="s">
        <v>1939</v>
      </c>
      <c r="J246" s="452" t="s">
        <v>1125</v>
      </c>
    </row>
    <row r="247" spans="1:10" ht="14.5" hidden="1">
      <c r="A247" s="550" t="s">
        <v>954</v>
      </c>
      <c r="B247" s="550" t="s">
        <v>951</v>
      </c>
      <c r="C247" s="551" t="s">
        <v>1953</v>
      </c>
      <c r="D247" s="550" t="s">
        <v>1954</v>
      </c>
      <c r="E247" s="552" t="s">
        <v>1955</v>
      </c>
      <c r="F247" s="452" t="s">
        <v>1956</v>
      </c>
      <c r="G247" s="452" t="s">
        <v>1939</v>
      </c>
      <c r="J247" s="452" t="s">
        <v>1125</v>
      </c>
    </row>
    <row r="248" spans="1:10" ht="14.5" hidden="1">
      <c r="A248" s="550" t="s">
        <v>954</v>
      </c>
      <c r="B248" s="550" t="s">
        <v>951</v>
      </c>
      <c r="C248" s="551" t="s">
        <v>1957</v>
      </c>
      <c r="D248" s="550" t="s">
        <v>1958</v>
      </c>
      <c r="E248" s="552" t="s">
        <v>1959</v>
      </c>
      <c r="F248" s="452" t="s">
        <v>1960</v>
      </c>
      <c r="G248" s="452" t="s">
        <v>1939</v>
      </c>
      <c r="H248" s="452" t="s">
        <v>1123</v>
      </c>
      <c r="J248" s="452" t="s">
        <v>1125</v>
      </c>
    </row>
    <row r="249" spans="1:10" ht="14.5" hidden="1">
      <c r="A249" s="550" t="s">
        <v>954</v>
      </c>
      <c r="B249" s="550" t="s">
        <v>951</v>
      </c>
      <c r="C249" s="551" t="s">
        <v>1961</v>
      </c>
      <c r="D249" s="550" t="s">
        <v>1962</v>
      </c>
      <c r="E249" s="552" t="s">
        <v>1963</v>
      </c>
      <c r="F249" s="452" t="s">
        <v>1964</v>
      </c>
      <c r="G249" s="452" t="s">
        <v>1939</v>
      </c>
      <c r="J249" s="452" t="s">
        <v>1125</v>
      </c>
    </row>
    <row r="250" spans="1:10" ht="14.5" hidden="1">
      <c r="A250" s="550" t="s">
        <v>954</v>
      </c>
      <c r="B250" s="550" t="s">
        <v>951</v>
      </c>
      <c r="C250" s="551" t="s">
        <v>1965</v>
      </c>
      <c r="D250" s="550" t="s">
        <v>1962</v>
      </c>
      <c r="E250" s="552" t="s">
        <v>1963</v>
      </c>
      <c r="F250" s="452" t="s">
        <v>1966</v>
      </c>
      <c r="G250" s="452" t="s">
        <v>1939</v>
      </c>
      <c r="J250" s="452" t="s">
        <v>1125</v>
      </c>
    </row>
    <row r="251" spans="1:10" ht="14.5" hidden="1">
      <c r="A251" s="550" t="s">
        <v>954</v>
      </c>
      <c r="B251" s="550" t="s">
        <v>951</v>
      </c>
      <c r="C251" s="551" t="s">
        <v>1967</v>
      </c>
      <c r="D251" s="550" t="s">
        <v>1962</v>
      </c>
      <c r="E251" s="552" t="s">
        <v>1963</v>
      </c>
      <c r="F251" s="452" t="s">
        <v>1968</v>
      </c>
      <c r="G251" s="452" t="s">
        <v>1939</v>
      </c>
      <c r="J251" s="452" t="s">
        <v>1125</v>
      </c>
    </row>
    <row r="252" spans="1:10" ht="14.5" hidden="1">
      <c r="A252" s="550" t="s">
        <v>954</v>
      </c>
      <c r="B252" s="550" t="s">
        <v>951</v>
      </c>
      <c r="C252" s="551" t="s">
        <v>1969</v>
      </c>
      <c r="D252" s="550" t="s">
        <v>1962</v>
      </c>
      <c r="E252" s="552" t="s">
        <v>1963</v>
      </c>
      <c r="F252" s="452" t="s">
        <v>1970</v>
      </c>
      <c r="G252" s="452" t="s">
        <v>1939</v>
      </c>
      <c r="J252" s="452" t="s">
        <v>1125</v>
      </c>
    </row>
    <row r="253" spans="1:10" ht="14.5" hidden="1">
      <c r="A253" s="550" t="s">
        <v>954</v>
      </c>
      <c r="B253" s="550" t="s">
        <v>951</v>
      </c>
      <c r="C253" s="551" t="s">
        <v>1971</v>
      </c>
      <c r="D253" s="550" t="s">
        <v>1962</v>
      </c>
      <c r="E253" s="552" t="s">
        <v>1963</v>
      </c>
      <c r="F253" s="452" t="s">
        <v>1972</v>
      </c>
      <c r="G253" s="452" t="s">
        <v>1939</v>
      </c>
      <c r="J253" s="452" t="s">
        <v>1125</v>
      </c>
    </row>
    <row r="254" spans="1:10" ht="14.5" hidden="1">
      <c r="A254" s="550" t="s">
        <v>954</v>
      </c>
      <c r="B254" s="550" t="s">
        <v>951</v>
      </c>
      <c r="C254" s="551" t="s">
        <v>1973</v>
      </c>
      <c r="D254" s="550" t="s">
        <v>1962</v>
      </c>
      <c r="E254" s="552" t="s">
        <v>1963</v>
      </c>
      <c r="F254" s="452" t="s">
        <v>1974</v>
      </c>
      <c r="G254" s="452" t="s">
        <v>1939</v>
      </c>
      <c r="J254" s="452" t="s">
        <v>1125</v>
      </c>
    </row>
    <row r="255" spans="1:10" ht="14.5" hidden="1">
      <c r="A255" s="550" t="s">
        <v>954</v>
      </c>
      <c r="B255" s="550" t="s">
        <v>951</v>
      </c>
      <c r="C255" s="551" t="s">
        <v>1975</v>
      </c>
      <c r="D255" s="550" t="s">
        <v>1962</v>
      </c>
      <c r="E255" s="552" t="s">
        <v>1963</v>
      </c>
      <c r="F255" s="452" t="s">
        <v>1976</v>
      </c>
      <c r="G255" s="452" t="s">
        <v>1939</v>
      </c>
      <c r="J255" s="452" t="s">
        <v>1125</v>
      </c>
    </row>
    <row r="256" spans="1:10" ht="14.5" hidden="1">
      <c r="A256" s="550" t="s">
        <v>954</v>
      </c>
      <c r="B256" s="550" t="s">
        <v>951</v>
      </c>
      <c r="C256" s="551" t="s">
        <v>1977</v>
      </c>
      <c r="D256" s="550" t="s">
        <v>1962</v>
      </c>
      <c r="E256" s="552" t="s">
        <v>1963</v>
      </c>
      <c r="F256" s="452" t="s">
        <v>1978</v>
      </c>
      <c r="G256" s="452" t="s">
        <v>1939</v>
      </c>
      <c r="J256" s="452" t="s">
        <v>1125</v>
      </c>
    </row>
    <row r="257" spans="1:10" ht="14.5" hidden="1">
      <c r="A257" s="550" t="s">
        <v>954</v>
      </c>
      <c r="B257" s="550" t="s">
        <v>951</v>
      </c>
      <c r="C257" s="551" t="s">
        <v>1979</v>
      </c>
      <c r="D257" s="550" t="s">
        <v>1962</v>
      </c>
      <c r="E257" s="552" t="s">
        <v>1963</v>
      </c>
      <c r="F257" s="452" t="s">
        <v>1980</v>
      </c>
      <c r="G257" s="452" t="s">
        <v>1939</v>
      </c>
      <c r="J257" s="452" t="s">
        <v>1125</v>
      </c>
    </row>
    <row r="258" spans="1:10" ht="14.5" hidden="1">
      <c r="A258" s="550" t="s">
        <v>954</v>
      </c>
      <c r="B258" s="550" t="s">
        <v>951</v>
      </c>
      <c r="C258" s="551" t="s">
        <v>1981</v>
      </c>
      <c r="D258" s="550" t="s">
        <v>1962</v>
      </c>
      <c r="E258" s="552" t="s">
        <v>1963</v>
      </c>
      <c r="F258" s="452" t="s">
        <v>1982</v>
      </c>
      <c r="G258" s="452" t="s">
        <v>1939</v>
      </c>
      <c r="J258" s="452" t="s">
        <v>1125</v>
      </c>
    </row>
    <row r="259" spans="1:10" ht="14.5" hidden="1">
      <c r="A259" s="550" t="s">
        <v>954</v>
      </c>
      <c r="B259" s="550" t="s">
        <v>951</v>
      </c>
      <c r="C259" s="551" t="s">
        <v>1983</v>
      </c>
      <c r="D259" s="550" t="s">
        <v>1962</v>
      </c>
      <c r="E259" s="552" t="s">
        <v>1963</v>
      </c>
      <c r="F259" s="452" t="s">
        <v>1984</v>
      </c>
      <c r="G259" s="452" t="s">
        <v>1939</v>
      </c>
      <c r="J259" s="452" t="s">
        <v>1125</v>
      </c>
    </row>
    <row r="260" spans="1:10" ht="14.5" hidden="1">
      <c r="A260" s="550" t="s">
        <v>954</v>
      </c>
      <c r="B260" s="550" t="s">
        <v>951</v>
      </c>
      <c r="C260" s="551" t="s">
        <v>1985</v>
      </c>
      <c r="D260" s="550" t="s">
        <v>1962</v>
      </c>
      <c r="E260" s="552" t="s">
        <v>1963</v>
      </c>
      <c r="F260" s="452" t="s">
        <v>1986</v>
      </c>
      <c r="G260" s="452" t="s">
        <v>1939</v>
      </c>
      <c r="H260" s="452" t="s">
        <v>1123</v>
      </c>
      <c r="I260" s="553" t="s">
        <v>1987</v>
      </c>
      <c r="J260" s="452" t="s">
        <v>1125</v>
      </c>
    </row>
    <row r="261" spans="1:10" ht="14.5" hidden="1">
      <c r="A261" s="550" t="s">
        <v>954</v>
      </c>
      <c r="B261" s="550" t="s">
        <v>951</v>
      </c>
      <c r="C261" s="551" t="s">
        <v>1988</v>
      </c>
      <c r="D261" s="550" t="s">
        <v>1962</v>
      </c>
      <c r="E261" s="552" t="s">
        <v>1963</v>
      </c>
      <c r="F261" s="452" t="s">
        <v>1989</v>
      </c>
      <c r="G261" s="452" t="s">
        <v>1939</v>
      </c>
      <c r="J261" s="452" t="s">
        <v>1125</v>
      </c>
    </row>
    <row r="262" spans="1:10" ht="14.5" hidden="1">
      <c r="A262" s="550" t="s">
        <v>954</v>
      </c>
      <c r="B262" s="550" t="s">
        <v>951</v>
      </c>
      <c r="C262" s="551" t="s">
        <v>1990</v>
      </c>
      <c r="D262" s="550" t="s">
        <v>1962</v>
      </c>
      <c r="E262" s="552" t="s">
        <v>1963</v>
      </c>
      <c r="F262" s="452" t="s">
        <v>1991</v>
      </c>
      <c r="G262" s="452" t="s">
        <v>1939</v>
      </c>
      <c r="J262" s="452" t="s">
        <v>1125</v>
      </c>
    </row>
    <row r="263" spans="1:10" ht="14.5" hidden="1">
      <c r="A263" s="550" t="s">
        <v>954</v>
      </c>
      <c r="B263" s="550" t="s">
        <v>951</v>
      </c>
      <c r="C263" s="551" t="s">
        <v>1992</v>
      </c>
      <c r="D263" s="550" t="s">
        <v>1962</v>
      </c>
      <c r="E263" s="552" t="s">
        <v>1963</v>
      </c>
      <c r="F263" s="452" t="s">
        <v>1993</v>
      </c>
      <c r="G263" s="452" t="s">
        <v>1939</v>
      </c>
      <c r="J263" s="452" t="s">
        <v>1125</v>
      </c>
    </row>
    <row r="264" spans="1:10" ht="14.5" hidden="1">
      <c r="A264" s="550" t="s">
        <v>954</v>
      </c>
      <c r="B264" s="550" t="s">
        <v>951</v>
      </c>
      <c r="C264" s="551" t="s">
        <v>1994</v>
      </c>
      <c r="D264" s="550" t="s">
        <v>1962</v>
      </c>
      <c r="E264" s="552" t="s">
        <v>1963</v>
      </c>
      <c r="F264" s="452" t="s">
        <v>1995</v>
      </c>
      <c r="G264" s="452" t="s">
        <v>1939</v>
      </c>
      <c r="J264" s="452" t="s">
        <v>1125</v>
      </c>
    </row>
    <row r="265" spans="1:10" ht="14.5" hidden="1">
      <c r="A265" s="550" t="s">
        <v>954</v>
      </c>
      <c r="B265" s="550" t="s">
        <v>951</v>
      </c>
      <c r="C265" s="551" t="s">
        <v>1996</v>
      </c>
      <c r="D265" s="550" t="s">
        <v>1962</v>
      </c>
      <c r="E265" s="552" t="s">
        <v>1963</v>
      </c>
      <c r="F265" s="452" t="s">
        <v>1997</v>
      </c>
      <c r="G265" s="452" t="s">
        <v>1939</v>
      </c>
      <c r="J265" s="452" t="s">
        <v>1125</v>
      </c>
    </row>
    <row r="266" spans="1:10" ht="14.5" hidden="1">
      <c r="A266" s="550" t="s">
        <v>954</v>
      </c>
      <c r="B266" s="550" t="s">
        <v>951</v>
      </c>
      <c r="C266" s="551" t="s">
        <v>1998</v>
      </c>
      <c r="D266" s="550" t="s">
        <v>1962</v>
      </c>
      <c r="E266" s="552" t="s">
        <v>1963</v>
      </c>
      <c r="F266" s="452" t="s">
        <v>1999</v>
      </c>
      <c r="G266" s="452" t="s">
        <v>1939</v>
      </c>
      <c r="J266" s="452" t="s">
        <v>1125</v>
      </c>
    </row>
    <row r="267" spans="1:10" ht="14.5" hidden="1">
      <c r="A267" s="550" t="s">
        <v>954</v>
      </c>
      <c r="B267" s="550" t="s">
        <v>951</v>
      </c>
      <c r="C267" s="551" t="s">
        <v>2000</v>
      </c>
      <c r="D267" s="550" t="s">
        <v>1962</v>
      </c>
      <c r="E267" s="552" t="s">
        <v>1963</v>
      </c>
      <c r="F267" s="452" t="s">
        <v>2001</v>
      </c>
      <c r="G267" s="452" t="s">
        <v>1939</v>
      </c>
      <c r="J267" s="452" t="s">
        <v>1125</v>
      </c>
    </row>
    <row r="268" spans="1:10" ht="14.5" hidden="1">
      <c r="A268" s="550" t="s">
        <v>954</v>
      </c>
      <c r="B268" s="550" t="s">
        <v>951</v>
      </c>
      <c r="C268" s="551" t="s">
        <v>2002</v>
      </c>
      <c r="D268" s="550" t="s">
        <v>2003</v>
      </c>
      <c r="E268" s="552" t="s">
        <v>2004</v>
      </c>
      <c r="F268" s="452" t="s">
        <v>2005</v>
      </c>
      <c r="G268" s="452" t="s">
        <v>1939</v>
      </c>
      <c r="J268" s="452" t="s">
        <v>1125</v>
      </c>
    </row>
    <row r="269" spans="1:10" ht="14.5" hidden="1">
      <c r="A269" s="550" t="s">
        <v>954</v>
      </c>
      <c r="B269" s="550" t="s">
        <v>951</v>
      </c>
      <c r="C269" s="551" t="s">
        <v>2006</v>
      </c>
      <c r="D269" s="550" t="s">
        <v>2007</v>
      </c>
      <c r="E269" s="552" t="s">
        <v>2008</v>
      </c>
      <c r="F269" s="452" t="s">
        <v>2009</v>
      </c>
      <c r="G269" s="452" t="s">
        <v>1939</v>
      </c>
      <c r="J269" s="452" t="s">
        <v>1125</v>
      </c>
    </row>
    <row r="270" spans="1:10" ht="14.5" hidden="1">
      <c r="A270" s="550" t="s">
        <v>954</v>
      </c>
      <c r="B270" s="550" t="s">
        <v>951</v>
      </c>
      <c r="C270" s="551" t="s">
        <v>2010</v>
      </c>
      <c r="D270" s="550" t="s">
        <v>2011</v>
      </c>
      <c r="E270" s="552" t="s">
        <v>2012</v>
      </c>
      <c r="F270" s="452" t="s">
        <v>2013</v>
      </c>
      <c r="G270" s="452" t="s">
        <v>1939</v>
      </c>
      <c r="J270" s="452" t="s">
        <v>1125</v>
      </c>
    </row>
    <row r="271" spans="1:10" ht="14.5" hidden="1">
      <c r="A271" s="550" t="s">
        <v>954</v>
      </c>
      <c r="B271" s="550" t="s">
        <v>951</v>
      </c>
      <c r="C271" s="551" t="s">
        <v>2014</v>
      </c>
      <c r="D271" s="550" t="s">
        <v>2015</v>
      </c>
      <c r="E271" s="552" t="s">
        <v>2016</v>
      </c>
      <c r="F271" s="452" t="s">
        <v>2017</v>
      </c>
      <c r="G271" s="452" t="s">
        <v>1939</v>
      </c>
      <c r="J271" s="452" t="s">
        <v>1125</v>
      </c>
    </row>
    <row r="272" spans="1:10" ht="14.5" hidden="1">
      <c r="A272" s="550" t="s">
        <v>954</v>
      </c>
      <c r="B272" s="550" t="s">
        <v>951</v>
      </c>
      <c r="C272" s="551" t="s">
        <v>2018</v>
      </c>
      <c r="D272" s="550" t="s">
        <v>2019</v>
      </c>
      <c r="E272" s="552" t="s">
        <v>2020</v>
      </c>
      <c r="F272" s="452" t="s">
        <v>2021</v>
      </c>
      <c r="G272" s="452" t="s">
        <v>1939</v>
      </c>
      <c r="J272" s="452" t="s">
        <v>1125</v>
      </c>
    </row>
    <row r="273" spans="1:10" ht="14.5" hidden="1">
      <c r="A273" s="550" t="s">
        <v>954</v>
      </c>
      <c r="B273" s="550" t="s">
        <v>951</v>
      </c>
      <c r="C273" s="551" t="s">
        <v>2022</v>
      </c>
      <c r="D273" s="550" t="s">
        <v>2023</v>
      </c>
      <c r="E273" s="552" t="s">
        <v>2024</v>
      </c>
      <c r="F273" s="452" t="s">
        <v>2025</v>
      </c>
      <c r="G273" s="452" t="s">
        <v>1939</v>
      </c>
      <c r="J273" s="452" t="s">
        <v>1125</v>
      </c>
    </row>
    <row r="274" spans="1:10" ht="14.5" hidden="1">
      <c r="A274" s="550" t="s">
        <v>954</v>
      </c>
      <c r="B274" s="550" t="s">
        <v>951</v>
      </c>
      <c r="C274" s="551" t="s">
        <v>2026</v>
      </c>
      <c r="D274" s="550" t="s">
        <v>2027</v>
      </c>
      <c r="E274" s="552" t="s">
        <v>2028</v>
      </c>
      <c r="F274" s="452" t="s">
        <v>2029</v>
      </c>
      <c r="G274" s="452" t="s">
        <v>1939</v>
      </c>
      <c r="J274" s="452" t="s">
        <v>1125</v>
      </c>
    </row>
    <row r="275" spans="1:10" ht="14.5" hidden="1">
      <c r="A275" s="550" t="s">
        <v>954</v>
      </c>
      <c r="B275" s="550" t="s">
        <v>951</v>
      </c>
      <c r="C275" s="551" t="s">
        <v>2030</v>
      </c>
      <c r="D275" s="550" t="s">
        <v>2031</v>
      </c>
      <c r="E275" s="552" t="s">
        <v>2032</v>
      </c>
      <c r="F275" s="452" t="s">
        <v>2033</v>
      </c>
      <c r="G275" s="452" t="s">
        <v>1939</v>
      </c>
      <c r="J275" s="452" t="s">
        <v>1125</v>
      </c>
    </row>
    <row r="276" spans="1:10" ht="14.5" hidden="1">
      <c r="A276" s="550" t="s">
        <v>954</v>
      </c>
      <c r="B276" s="550" t="s">
        <v>951</v>
      </c>
      <c r="C276" s="551" t="s">
        <v>2034</v>
      </c>
      <c r="D276" s="550" t="s">
        <v>2035</v>
      </c>
      <c r="E276" s="552" t="s">
        <v>2036</v>
      </c>
      <c r="F276" s="452" t="s">
        <v>2037</v>
      </c>
      <c r="G276" s="452" t="s">
        <v>1939</v>
      </c>
      <c r="J276" s="452" t="s">
        <v>1125</v>
      </c>
    </row>
    <row r="277" spans="1:10" ht="14.5" hidden="1">
      <c r="A277" s="550" t="s">
        <v>954</v>
      </c>
      <c r="B277" s="550" t="s">
        <v>951</v>
      </c>
      <c r="C277" s="551" t="s">
        <v>2038</v>
      </c>
      <c r="D277" s="550" t="s">
        <v>2039</v>
      </c>
      <c r="E277" s="552" t="s">
        <v>2040</v>
      </c>
      <c r="F277" s="452" t="s">
        <v>2041</v>
      </c>
      <c r="G277" s="452" t="s">
        <v>1939</v>
      </c>
      <c r="J277" s="452" t="s">
        <v>1125</v>
      </c>
    </row>
    <row r="278" spans="1:10" ht="14.5" hidden="1">
      <c r="A278" s="550" t="s">
        <v>954</v>
      </c>
      <c r="B278" s="550" t="s">
        <v>951</v>
      </c>
      <c r="C278" s="551" t="s">
        <v>2042</v>
      </c>
      <c r="D278" s="550" t="s">
        <v>2043</v>
      </c>
      <c r="E278" s="552" t="s">
        <v>2044</v>
      </c>
      <c r="F278" s="452" t="s">
        <v>2045</v>
      </c>
      <c r="G278" s="452" t="s">
        <v>1939</v>
      </c>
      <c r="J278" s="452" t="s">
        <v>1125</v>
      </c>
    </row>
    <row r="279" spans="1:10" ht="14.5" hidden="1">
      <c r="A279" s="550" t="s">
        <v>954</v>
      </c>
      <c r="B279" s="550" t="s">
        <v>951</v>
      </c>
      <c r="C279" s="551" t="s">
        <v>2046</v>
      </c>
      <c r="D279" s="550" t="s">
        <v>2047</v>
      </c>
      <c r="E279" s="552" t="s">
        <v>2048</v>
      </c>
      <c r="F279" s="452" t="s">
        <v>2049</v>
      </c>
      <c r="G279" s="452" t="s">
        <v>1939</v>
      </c>
      <c r="J279" s="452" t="s">
        <v>1125</v>
      </c>
    </row>
    <row r="280" spans="1:10" ht="14.5" hidden="1">
      <c r="A280" s="550" t="s">
        <v>954</v>
      </c>
      <c r="B280" s="550" t="s">
        <v>951</v>
      </c>
      <c r="C280" s="551" t="s">
        <v>2050</v>
      </c>
      <c r="D280" s="550" t="s">
        <v>2051</v>
      </c>
      <c r="E280" s="552" t="s">
        <v>2052</v>
      </c>
      <c r="F280" s="452" t="s">
        <v>2053</v>
      </c>
      <c r="G280" s="452" t="s">
        <v>1939</v>
      </c>
      <c r="J280" s="452" t="s">
        <v>1125</v>
      </c>
    </row>
    <row r="281" spans="1:10" ht="14.5" hidden="1">
      <c r="A281" s="550" t="s">
        <v>954</v>
      </c>
      <c r="B281" s="550" t="s">
        <v>951</v>
      </c>
      <c r="C281" s="551" t="s">
        <v>2054</v>
      </c>
      <c r="D281" s="550" t="s">
        <v>2055</v>
      </c>
      <c r="E281" s="552" t="s">
        <v>2056</v>
      </c>
      <c r="F281" s="452" t="s">
        <v>2057</v>
      </c>
      <c r="G281" s="452" t="s">
        <v>1939</v>
      </c>
      <c r="J281" s="452" t="s">
        <v>1125</v>
      </c>
    </row>
    <row r="282" spans="1:10" ht="14.5" hidden="1">
      <c r="A282" s="550" t="s">
        <v>954</v>
      </c>
      <c r="B282" s="550" t="s">
        <v>951</v>
      </c>
      <c r="C282" s="551" t="s">
        <v>2058</v>
      </c>
      <c r="D282" s="550" t="s">
        <v>2059</v>
      </c>
      <c r="E282" s="552" t="s">
        <v>2060</v>
      </c>
      <c r="F282" s="452" t="s">
        <v>2061</v>
      </c>
      <c r="G282" s="452" t="s">
        <v>1939</v>
      </c>
      <c r="J282" s="452" t="s">
        <v>1125</v>
      </c>
    </row>
    <row r="283" spans="1:10" ht="14.5" hidden="1">
      <c r="A283" s="550" t="s">
        <v>954</v>
      </c>
      <c r="B283" s="550" t="s">
        <v>951</v>
      </c>
      <c r="C283" s="551" t="s">
        <v>2062</v>
      </c>
      <c r="D283" s="550" t="s">
        <v>2063</v>
      </c>
      <c r="E283" s="552" t="s">
        <v>2064</v>
      </c>
      <c r="F283" s="452" t="s">
        <v>2065</v>
      </c>
      <c r="G283" s="452" t="s">
        <v>1939</v>
      </c>
      <c r="J283" s="452" t="s">
        <v>1125</v>
      </c>
    </row>
    <row r="284" spans="1:10" ht="14.5" hidden="1">
      <c r="A284" s="550" t="s">
        <v>954</v>
      </c>
      <c r="B284" s="550" t="s">
        <v>951</v>
      </c>
      <c r="C284" s="551" t="s">
        <v>2066</v>
      </c>
      <c r="D284" s="550" t="s">
        <v>2067</v>
      </c>
      <c r="E284" s="552" t="s">
        <v>2068</v>
      </c>
      <c r="F284" s="452" t="s">
        <v>2069</v>
      </c>
      <c r="G284" s="452" t="s">
        <v>1939</v>
      </c>
      <c r="J284" s="452" t="s">
        <v>1125</v>
      </c>
    </row>
    <row r="285" spans="1:10" ht="14.5" hidden="1">
      <c r="A285" s="550" t="s">
        <v>954</v>
      </c>
      <c r="B285" s="550" t="s">
        <v>951</v>
      </c>
      <c r="C285" s="551" t="s">
        <v>2070</v>
      </c>
      <c r="D285" s="550" t="s">
        <v>2071</v>
      </c>
      <c r="E285" s="552" t="s">
        <v>2072</v>
      </c>
      <c r="F285" s="452" t="s">
        <v>2073</v>
      </c>
      <c r="G285" s="452" t="s">
        <v>1939</v>
      </c>
      <c r="J285" s="452" t="s">
        <v>1125</v>
      </c>
    </row>
    <row r="286" spans="1:10" ht="14.5" hidden="1">
      <c r="A286" s="550" t="s">
        <v>954</v>
      </c>
      <c r="B286" s="550" t="s">
        <v>951</v>
      </c>
      <c r="C286" s="551" t="s">
        <v>2074</v>
      </c>
      <c r="D286" s="550" t="s">
        <v>2075</v>
      </c>
      <c r="E286" s="552" t="s">
        <v>2076</v>
      </c>
      <c r="F286" s="452" t="s">
        <v>2077</v>
      </c>
      <c r="G286" s="452" t="s">
        <v>2078</v>
      </c>
      <c r="J286" s="452" t="s">
        <v>1125</v>
      </c>
    </row>
    <row r="287" spans="1:10" ht="14.5" hidden="1">
      <c r="A287" s="550" t="s">
        <v>954</v>
      </c>
      <c r="B287" s="550" t="s">
        <v>951</v>
      </c>
      <c r="C287" s="551" t="s">
        <v>2079</v>
      </c>
      <c r="D287" s="550" t="s">
        <v>2080</v>
      </c>
      <c r="E287" s="552" t="s">
        <v>2081</v>
      </c>
      <c r="F287" s="452" t="s">
        <v>2082</v>
      </c>
      <c r="G287" s="452" t="s">
        <v>2083</v>
      </c>
      <c r="J287" s="452" t="s">
        <v>1125</v>
      </c>
    </row>
    <row r="288" spans="1:10" ht="14.5" hidden="1">
      <c r="A288" s="550" t="s">
        <v>954</v>
      </c>
      <c r="B288" s="550" t="s">
        <v>951</v>
      </c>
      <c r="C288" s="551" t="s">
        <v>2084</v>
      </c>
      <c r="D288" s="550" t="s">
        <v>2080</v>
      </c>
      <c r="E288" s="552" t="s">
        <v>2081</v>
      </c>
      <c r="F288" s="452" t="s">
        <v>2085</v>
      </c>
      <c r="G288" s="452" t="s">
        <v>2083</v>
      </c>
      <c r="J288" s="452" t="s">
        <v>1125</v>
      </c>
    </row>
    <row r="289" spans="1:10" ht="14.5" hidden="1">
      <c r="A289" s="550" t="s">
        <v>954</v>
      </c>
      <c r="B289" s="550" t="s">
        <v>951</v>
      </c>
      <c r="C289" s="551" t="s">
        <v>2086</v>
      </c>
      <c r="D289" s="550" t="s">
        <v>2080</v>
      </c>
      <c r="E289" s="552" t="s">
        <v>2081</v>
      </c>
      <c r="F289" s="452" t="s">
        <v>2087</v>
      </c>
      <c r="G289" s="452" t="s">
        <v>2083</v>
      </c>
      <c r="J289" s="452" t="s">
        <v>1125</v>
      </c>
    </row>
    <row r="290" spans="1:10" ht="14.5" hidden="1">
      <c r="A290" s="550" t="s">
        <v>954</v>
      </c>
      <c r="B290" s="550" t="s">
        <v>951</v>
      </c>
      <c r="C290" s="551" t="s">
        <v>2088</v>
      </c>
      <c r="D290" s="550" t="s">
        <v>2080</v>
      </c>
      <c r="E290" s="552" t="s">
        <v>2081</v>
      </c>
      <c r="F290" s="452" t="s">
        <v>2089</v>
      </c>
      <c r="G290" s="452" t="s">
        <v>2083</v>
      </c>
      <c r="J290" s="452" t="s">
        <v>1125</v>
      </c>
    </row>
    <row r="291" spans="1:10" ht="14.5" hidden="1">
      <c r="A291" s="550" t="s">
        <v>954</v>
      </c>
      <c r="B291" s="550" t="s">
        <v>951</v>
      </c>
      <c r="C291" s="551" t="s">
        <v>2090</v>
      </c>
      <c r="D291" s="550" t="s">
        <v>2080</v>
      </c>
      <c r="E291" s="552" t="s">
        <v>2081</v>
      </c>
      <c r="F291" s="452" t="s">
        <v>2091</v>
      </c>
      <c r="G291" s="452" t="s">
        <v>2083</v>
      </c>
      <c r="J291" s="452" t="s">
        <v>1125</v>
      </c>
    </row>
    <row r="292" spans="1:10" ht="14.5" hidden="1">
      <c r="A292" s="550" t="s">
        <v>954</v>
      </c>
      <c r="B292" s="550" t="s">
        <v>951</v>
      </c>
      <c r="C292" s="551" t="s">
        <v>2092</v>
      </c>
      <c r="D292" s="550" t="s">
        <v>2080</v>
      </c>
      <c r="E292" s="552" t="s">
        <v>2081</v>
      </c>
      <c r="F292" s="452" t="s">
        <v>2083</v>
      </c>
      <c r="G292" s="452" t="s">
        <v>2083</v>
      </c>
      <c r="J292" s="452" t="s">
        <v>1125</v>
      </c>
    </row>
    <row r="293" spans="1:10" ht="14.5" hidden="1">
      <c r="A293" s="550" t="s">
        <v>954</v>
      </c>
      <c r="B293" s="550" t="s">
        <v>951</v>
      </c>
      <c r="C293" s="551" t="s">
        <v>2093</v>
      </c>
      <c r="D293" s="550" t="s">
        <v>2080</v>
      </c>
      <c r="E293" s="552" t="s">
        <v>2081</v>
      </c>
      <c r="F293" s="452" t="s">
        <v>2094</v>
      </c>
      <c r="G293" s="452" t="s">
        <v>2083</v>
      </c>
      <c r="J293" s="452" t="s">
        <v>1125</v>
      </c>
    </row>
    <row r="294" spans="1:10" ht="14.5" hidden="1">
      <c r="A294" s="550" t="s">
        <v>954</v>
      </c>
      <c r="B294" s="550" t="s">
        <v>951</v>
      </c>
      <c r="C294" s="551" t="s">
        <v>2095</v>
      </c>
      <c r="D294" s="550" t="s">
        <v>2096</v>
      </c>
      <c r="E294" s="552" t="s">
        <v>2097</v>
      </c>
      <c r="F294" s="452" t="s">
        <v>2098</v>
      </c>
      <c r="G294" s="452" t="s">
        <v>2099</v>
      </c>
      <c r="J294" s="452" t="s">
        <v>1125</v>
      </c>
    </row>
    <row r="295" spans="1:10" ht="14.5" hidden="1">
      <c r="A295" s="550" t="s">
        <v>954</v>
      </c>
      <c r="B295" s="550" t="s">
        <v>951</v>
      </c>
      <c r="C295" s="551" t="s">
        <v>2100</v>
      </c>
      <c r="D295" s="550" t="s">
        <v>2096</v>
      </c>
      <c r="E295" s="552" t="s">
        <v>2097</v>
      </c>
      <c r="F295" s="452" t="s">
        <v>2101</v>
      </c>
      <c r="G295" s="452" t="s">
        <v>2099</v>
      </c>
      <c r="J295" s="452" t="s">
        <v>1125</v>
      </c>
    </row>
    <row r="296" spans="1:10" ht="14.5" hidden="1">
      <c r="A296" s="550" t="s">
        <v>954</v>
      </c>
      <c r="B296" s="550" t="s">
        <v>951</v>
      </c>
      <c r="C296" s="551" t="s">
        <v>2102</v>
      </c>
      <c r="D296" s="550" t="s">
        <v>2096</v>
      </c>
      <c r="E296" s="552" t="s">
        <v>2097</v>
      </c>
      <c r="F296" s="452" t="s">
        <v>2103</v>
      </c>
      <c r="G296" s="452" t="s">
        <v>2099</v>
      </c>
      <c r="J296" s="452" t="s">
        <v>1125</v>
      </c>
    </row>
    <row r="297" spans="1:10" ht="14.5" hidden="1">
      <c r="A297" s="550" t="s">
        <v>954</v>
      </c>
      <c r="B297" s="550" t="s">
        <v>951</v>
      </c>
      <c r="C297" s="551" t="s">
        <v>2104</v>
      </c>
      <c r="D297" s="550" t="s">
        <v>2105</v>
      </c>
      <c r="E297" s="552" t="s">
        <v>2106</v>
      </c>
      <c r="F297" s="452" t="s">
        <v>2107</v>
      </c>
      <c r="G297" s="452" t="s">
        <v>2108</v>
      </c>
      <c r="J297" s="452" t="s">
        <v>1125</v>
      </c>
    </row>
    <row r="298" spans="1:10" ht="14.5" hidden="1">
      <c r="A298" s="550" t="s">
        <v>954</v>
      </c>
      <c r="B298" s="550" t="s">
        <v>951</v>
      </c>
      <c r="C298" s="551" t="s">
        <v>2109</v>
      </c>
      <c r="D298" s="550" t="s">
        <v>2096</v>
      </c>
      <c r="E298" s="552" t="s">
        <v>2097</v>
      </c>
      <c r="F298" s="452" t="s">
        <v>2108</v>
      </c>
      <c r="G298" s="452" t="s">
        <v>2108</v>
      </c>
      <c r="J298" s="452" t="s">
        <v>1125</v>
      </c>
    </row>
    <row r="299" spans="1:10" ht="14.5" hidden="1">
      <c r="A299" s="550" t="s">
        <v>954</v>
      </c>
      <c r="B299" s="550" t="s">
        <v>951</v>
      </c>
      <c r="C299" s="551" t="s">
        <v>2110</v>
      </c>
      <c r="D299" s="550" t="s">
        <v>2111</v>
      </c>
      <c r="E299" s="552" t="s">
        <v>2112</v>
      </c>
      <c r="F299" s="452" t="s">
        <v>2113</v>
      </c>
      <c r="G299" s="452" t="s">
        <v>2108</v>
      </c>
      <c r="J299" s="452" t="s">
        <v>1125</v>
      </c>
    </row>
    <row r="300" spans="1:10" ht="14.5" hidden="1">
      <c r="A300" s="550" t="s">
        <v>954</v>
      </c>
      <c r="B300" s="550" t="s">
        <v>951</v>
      </c>
      <c r="C300" s="551" t="s">
        <v>2114</v>
      </c>
      <c r="D300" s="550" t="s">
        <v>2115</v>
      </c>
      <c r="E300" s="552" t="s">
        <v>2116</v>
      </c>
      <c r="F300" s="452" t="s">
        <v>2117</v>
      </c>
      <c r="G300" s="452" t="s">
        <v>2108</v>
      </c>
      <c r="J300" s="452" t="s">
        <v>1125</v>
      </c>
    </row>
    <row r="301" spans="1:10" ht="14.5" hidden="1">
      <c r="A301" s="550" t="s">
        <v>954</v>
      </c>
      <c r="B301" s="550" t="s">
        <v>951</v>
      </c>
      <c r="C301" s="551" t="s">
        <v>2118</v>
      </c>
      <c r="D301" s="550" t="s">
        <v>2119</v>
      </c>
      <c r="E301" s="552" t="s">
        <v>2120</v>
      </c>
      <c r="F301" s="452" t="s">
        <v>2121</v>
      </c>
      <c r="G301" s="452" t="s">
        <v>2122</v>
      </c>
      <c r="H301" s="452" t="s">
        <v>1123</v>
      </c>
      <c r="I301" s="555" t="s">
        <v>2123</v>
      </c>
      <c r="J301" s="452" t="s">
        <v>1125</v>
      </c>
    </row>
    <row r="302" spans="1:10" ht="14.5" hidden="1">
      <c r="A302" s="550" t="s">
        <v>954</v>
      </c>
      <c r="B302" s="550" t="s">
        <v>951</v>
      </c>
      <c r="C302" s="551" t="s">
        <v>2124</v>
      </c>
      <c r="D302" s="550" t="s">
        <v>2119</v>
      </c>
      <c r="E302" s="552" t="s">
        <v>2120</v>
      </c>
      <c r="F302" s="452" t="s">
        <v>2125</v>
      </c>
      <c r="G302" s="452" t="s">
        <v>2122</v>
      </c>
      <c r="J302" s="452" t="s">
        <v>1125</v>
      </c>
    </row>
    <row r="303" spans="1:10" ht="14.5" hidden="1">
      <c r="A303" s="550" t="s">
        <v>954</v>
      </c>
      <c r="B303" s="550" t="s">
        <v>951</v>
      </c>
      <c r="C303" s="551" t="s">
        <v>2126</v>
      </c>
      <c r="D303" s="550" t="s">
        <v>2119</v>
      </c>
      <c r="E303" s="552" t="s">
        <v>2120</v>
      </c>
      <c r="F303" s="452" t="s">
        <v>2127</v>
      </c>
      <c r="G303" s="452" t="s">
        <v>2122</v>
      </c>
      <c r="J303" s="452" t="s">
        <v>1125</v>
      </c>
    </row>
    <row r="304" spans="1:10" ht="14.5" hidden="1">
      <c r="A304" s="550" t="s">
        <v>954</v>
      </c>
      <c r="B304" s="550" t="s">
        <v>951</v>
      </c>
      <c r="C304" s="551" t="s">
        <v>2128</v>
      </c>
      <c r="D304" s="550" t="s">
        <v>2129</v>
      </c>
      <c r="E304" s="552" t="s">
        <v>2130</v>
      </c>
      <c r="F304" s="452" t="s">
        <v>2131</v>
      </c>
      <c r="G304" s="452" t="s">
        <v>2132</v>
      </c>
      <c r="J304" s="452" t="s">
        <v>1125</v>
      </c>
    </row>
    <row r="305" spans="1:10" ht="14.5" hidden="1">
      <c r="A305" s="550" t="s">
        <v>954</v>
      </c>
      <c r="B305" s="550" t="s">
        <v>951</v>
      </c>
      <c r="C305" s="551" t="s">
        <v>2133</v>
      </c>
      <c r="D305" s="550" t="s">
        <v>2134</v>
      </c>
      <c r="E305" s="552" t="s">
        <v>2135</v>
      </c>
      <c r="F305" s="452" t="s">
        <v>2136</v>
      </c>
      <c r="G305" s="452" t="s">
        <v>2132</v>
      </c>
      <c r="J305" s="452" t="s">
        <v>1125</v>
      </c>
    </row>
    <row r="306" spans="1:10" ht="14.5" hidden="1">
      <c r="A306" s="550" t="s">
        <v>954</v>
      </c>
      <c r="B306" s="550" t="s">
        <v>951</v>
      </c>
      <c r="C306" s="551" t="s">
        <v>2137</v>
      </c>
      <c r="D306" s="550" t="s">
        <v>2138</v>
      </c>
      <c r="E306" s="552" t="s">
        <v>2139</v>
      </c>
      <c r="F306" s="452" t="s">
        <v>2140</v>
      </c>
      <c r="G306" s="452" t="s">
        <v>2132</v>
      </c>
      <c r="J306" s="452" t="s">
        <v>1125</v>
      </c>
    </row>
    <row r="307" spans="1:10" ht="14.5" hidden="1">
      <c r="A307" s="550" t="s">
        <v>954</v>
      </c>
      <c r="B307" s="550" t="s">
        <v>951</v>
      </c>
      <c r="C307" s="551" t="s">
        <v>2141</v>
      </c>
      <c r="D307" s="550" t="s">
        <v>2138</v>
      </c>
      <c r="E307" s="552" t="s">
        <v>2139</v>
      </c>
      <c r="F307" s="452" t="s">
        <v>2132</v>
      </c>
      <c r="G307" s="452" t="s">
        <v>2132</v>
      </c>
      <c r="J307" s="452" t="s">
        <v>1125</v>
      </c>
    </row>
    <row r="308" spans="1:10" ht="14.5" hidden="1">
      <c r="A308" s="550" t="s">
        <v>954</v>
      </c>
      <c r="B308" s="550" t="s">
        <v>951</v>
      </c>
      <c r="C308" s="551" t="s">
        <v>2142</v>
      </c>
      <c r="D308" s="550" t="s">
        <v>2138</v>
      </c>
      <c r="E308" s="552" t="s">
        <v>2139</v>
      </c>
      <c r="F308" s="452" t="s">
        <v>2143</v>
      </c>
      <c r="G308" s="452" t="s">
        <v>2132</v>
      </c>
      <c r="J308" s="452" t="s">
        <v>1125</v>
      </c>
    </row>
    <row r="309" spans="1:10" ht="14.5" hidden="1">
      <c r="A309" s="550" t="s">
        <v>954</v>
      </c>
      <c r="B309" s="550" t="s">
        <v>951</v>
      </c>
      <c r="C309" s="551" t="s">
        <v>2144</v>
      </c>
      <c r="D309" s="550" t="s">
        <v>2138</v>
      </c>
      <c r="E309" s="552" t="s">
        <v>2139</v>
      </c>
      <c r="F309" s="452" t="s">
        <v>2145</v>
      </c>
      <c r="G309" s="452" t="s">
        <v>2132</v>
      </c>
      <c r="J309" s="452" t="s">
        <v>1125</v>
      </c>
    </row>
    <row r="310" spans="1:10" ht="14.5" hidden="1">
      <c r="A310" s="550" t="s">
        <v>954</v>
      </c>
      <c r="B310" s="550" t="s">
        <v>951</v>
      </c>
      <c r="C310" s="551" t="s">
        <v>2146</v>
      </c>
      <c r="D310" s="550" t="s">
        <v>2138</v>
      </c>
      <c r="E310" s="552" t="s">
        <v>2139</v>
      </c>
      <c r="F310" s="452" t="s">
        <v>2147</v>
      </c>
      <c r="G310" s="452" t="s">
        <v>2132</v>
      </c>
      <c r="J310" s="452" t="s">
        <v>1125</v>
      </c>
    </row>
    <row r="311" spans="1:10" ht="14.5" hidden="1">
      <c r="A311" s="550" t="s">
        <v>954</v>
      </c>
      <c r="B311" s="550" t="s">
        <v>951</v>
      </c>
      <c r="C311" s="551" t="s">
        <v>2148</v>
      </c>
      <c r="D311" s="550" t="s">
        <v>2138</v>
      </c>
      <c r="E311" s="552" t="s">
        <v>2139</v>
      </c>
      <c r="F311" s="452" t="s">
        <v>2149</v>
      </c>
      <c r="G311" s="452" t="s">
        <v>2132</v>
      </c>
      <c r="J311" s="452" t="s">
        <v>1125</v>
      </c>
    </row>
    <row r="312" spans="1:10" ht="14.5" hidden="1">
      <c r="A312" s="550" t="s">
        <v>954</v>
      </c>
      <c r="B312" s="550" t="s">
        <v>951</v>
      </c>
      <c r="C312" s="551" t="s">
        <v>2150</v>
      </c>
      <c r="D312" s="550" t="s">
        <v>2138</v>
      </c>
      <c r="E312" s="552" t="s">
        <v>2139</v>
      </c>
      <c r="F312" s="452" t="s">
        <v>2151</v>
      </c>
      <c r="G312" s="452" t="s">
        <v>2132</v>
      </c>
      <c r="J312" s="452" t="s">
        <v>1125</v>
      </c>
    </row>
    <row r="313" spans="1:10" ht="14.5" hidden="1">
      <c r="A313" s="550" t="s">
        <v>954</v>
      </c>
      <c r="B313" s="550" t="s">
        <v>951</v>
      </c>
      <c r="C313" s="551" t="s">
        <v>2152</v>
      </c>
      <c r="D313" s="550" t="s">
        <v>2138</v>
      </c>
      <c r="E313" s="552" t="s">
        <v>2139</v>
      </c>
      <c r="F313" s="452" t="s">
        <v>2153</v>
      </c>
      <c r="G313" s="452" t="s">
        <v>2132</v>
      </c>
      <c r="J313" s="452" t="s">
        <v>1125</v>
      </c>
    </row>
    <row r="314" spans="1:10" ht="14.5" hidden="1">
      <c r="A314" s="550" t="s">
        <v>954</v>
      </c>
      <c r="B314" s="550" t="s">
        <v>951</v>
      </c>
      <c r="C314" s="551" t="s">
        <v>2154</v>
      </c>
      <c r="D314" s="550" t="s">
        <v>2155</v>
      </c>
      <c r="E314" s="552" t="s">
        <v>2156</v>
      </c>
      <c r="F314" s="452" t="s">
        <v>2157</v>
      </c>
      <c r="G314" s="452" t="s">
        <v>2132</v>
      </c>
      <c r="J314" s="452" t="s">
        <v>1125</v>
      </c>
    </row>
    <row r="315" spans="1:10" ht="14.5" hidden="1">
      <c r="A315" s="550" t="s">
        <v>954</v>
      </c>
      <c r="B315" s="550" t="s">
        <v>951</v>
      </c>
      <c r="C315" s="551" t="s">
        <v>2158</v>
      </c>
      <c r="D315" s="550" t="s">
        <v>2159</v>
      </c>
      <c r="E315" s="552" t="s">
        <v>2160</v>
      </c>
      <c r="F315" s="452" t="s">
        <v>2161</v>
      </c>
      <c r="G315" s="452" t="s">
        <v>2132</v>
      </c>
      <c r="J315" s="452" t="s">
        <v>1125</v>
      </c>
    </row>
    <row r="316" spans="1:10" ht="14.5" hidden="1">
      <c r="A316" s="550" t="s">
        <v>954</v>
      </c>
      <c r="B316" s="550" t="s">
        <v>951</v>
      </c>
      <c r="C316" s="551" t="s">
        <v>2162</v>
      </c>
      <c r="D316" s="550" t="s">
        <v>2163</v>
      </c>
      <c r="E316" s="552" t="s">
        <v>2164</v>
      </c>
      <c r="F316" s="452" t="s">
        <v>2165</v>
      </c>
      <c r="G316" s="452" t="s">
        <v>2132</v>
      </c>
      <c r="J316" s="452" t="s">
        <v>1125</v>
      </c>
    </row>
    <row r="317" spans="1:10" ht="14.5" hidden="1">
      <c r="A317" s="550" t="s">
        <v>954</v>
      </c>
      <c r="B317" s="550" t="s">
        <v>951</v>
      </c>
      <c r="C317" s="551" t="s">
        <v>2166</v>
      </c>
      <c r="D317" s="550" t="s">
        <v>2167</v>
      </c>
      <c r="E317" s="552" t="s">
        <v>2168</v>
      </c>
      <c r="F317" s="452" t="s">
        <v>2169</v>
      </c>
      <c r="G317" s="452" t="s">
        <v>2132</v>
      </c>
      <c r="J317" s="452" t="s">
        <v>1125</v>
      </c>
    </row>
    <row r="318" spans="1:10" ht="14.5" hidden="1">
      <c r="A318" s="550" t="s">
        <v>954</v>
      </c>
      <c r="B318" s="550" t="s">
        <v>951</v>
      </c>
      <c r="C318" s="551" t="s">
        <v>2170</v>
      </c>
      <c r="D318" s="550" t="s">
        <v>2171</v>
      </c>
      <c r="E318" s="552" t="s">
        <v>2172</v>
      </c>
      <c r="F318" s="452" t="s">
        <v>2173</v>
      </c>
      <c r="G318" s="452" t="s">
        <v>2132</v>
      </c>
      <c r="J318" s="452" t="s">
        <v>1125</v>
      </c>
    </row>
    <row r="319" spans="1:10" ht="14.5" hidden="1">
      <c r="A319" s="550" t="s">
        <v>954</v>
      </c>
      <c r="B319" s="550" t="s">
        <v>951</v>
      </c>
      <c r="C319" s="551" t="s">
        <v>2174</v>
      </c>
      <c r="D319" s="550" t="s">
        <v>2175</v>
      </c>
      <c r="E319" s="552" t="s">
        <v>2176</v>
      </c>
      <c r="F319" s="452" t="s">
        <v>2177</v>
      </c>
      <c r="G319" s="452" t="s">
        <v>2132</v>
      </c>
      <c r="J319" s="452" t="s">
        <v>1125</v>
      </c>
    </row>
    <row r="320" spans="1:10" ht="14.5" hidden="1">
      <c r="A320" s="550" t="s">
        <v>954</v>
      </c>
      <c r="B320" s="550" t="s">
        <v>951</v>
      </c>
      <c r="C320" s="551" t="s">
        <v>2178</v>
      </c>
      <c r="D320" s="550" t="s">
        <v>2179</v>
      </c>
      <c r="E320" s="552" t="s">
        <v>2180</v>
      </c>
      <c r="F320" s="452" t="s">
        <v>2181</v>
      </c>
      <c r="G320" s="452" t="s">
        <v>2132</v>
      </c>
      <c r="J320" s="452" t="s">
        <v>1125</v>
      </c>
    </row>
    <row r="321" spans="1:10" ht="14.5" hidden="1">
      <c r="A321" s="550" t="s">
        <v>954</v>
      </c>
      <c r="B321" s="550" t="s">
        <v>951</v>
      </c>
      <c r="C321" s="551" t="s">
        <v>2182</v>
      </c>
      <c r="D321" s="550" t="s">
        <v>2183</v>
      </c>
      <c r="E321" s="552" t="s">
        <v>2184</v>
      </c>
      <c r="F321" s="452" t="s">
        <v>2185</v>
      </c>
      <c r="G321" s="452" t="s">
        <v>2186</v>
      </c>
      <c r="J321" s="452" t="s">
        <v>1125</v>
      </c>
    </row>
    <row r="322" spans="1:10" ht="14.5" hidden="1">
      <c r="A322" s="550" t="s">
        <v>954</v>
      </c>
      <c r="B322" s="550" t="s">
        <v>951</v>
      </c>
      <c r="C322" s="551" t="s">
        <v>2187</v>
      </c>
      <c r="D322" s="550" t="s">
        <v>2188</v>
      </c>
      <c r="E322" s="552" t="s">
        <v>2189</v>
      </c>
      <c r="F322" s="452" t="s">
        <v>2190</v>
      </c>
      <c r="G322" s="452" t="s">
        <v>2186</v>
      </c>
      <c r="J322" s="452" t="s">
        <v>1125</v>
      </c>
    </row>
    <row r="323" spans="1:10" ht="14.5" hidden="1">
      <c r="A323" s="550" t="s">
        <v>954</v>
      </c>
      <c r="B323" s="550" t="s">
        <v>951</v>
      </c>
      <c r="C323" s="551" t="s">
        <v>2191</v>
      </c>
      <c r="D323" s="550" t="s">
        <v>2192</v>
      </c>
      <c r="E323" s="552" t="s">
        <v>2193</v>
      </c>
      <c r="F323" s="452" t="s">
        <v>2194</v>
      </c>
      <c r="G323" s="452" t="s">
        <v>2186</v>
      </c>
      <c r="J323" s="452" t="s">
        <v>1125</v>
      </c>
    </row>
    <row r="324" spans="1:10" ht="14.5" hidden="1">
      <c r="A324" s="550" t="s">
        <v>954</v>
      </c>
      <c r="B324" s="550" t="s">
        <v>951</v>
      </c>
      <c r="C324" s="551" t="s">
        <v>2195</v>
      </c>
      <c r="D324" s="550" t="s">
        <v>2196</v>
      </c>
      <c r="E324" s="552" t="s">
        <v>2197</v>
      </c>
      <c r="F324" s="452" t="s">
        <v>2198</v>
      </c>
      <c r="G324" s="452" t="s">
        <v>2186</v>
      </c>
      <c r="J324" s="452" t="s">
        <v>1125</v>
      </c>
    </row>
    <row r="325" spans="1:10" ht="14.5" hidden="1">
      <c r="A325" s="550" t="s">
        <v>954</v>
      </c>
      <c r="B325" s="550" t="s">
        <v>951</v>
      </c>
      <c r="C325" s="551" t="s">
        <v>2199</v>
      </c>
      <c r="D325" s="550" t="s">
        <v>2196</v>
      </c>
      <c r="E325" s="552" t="s">
        <v>2197</v>
      </c>
      <c r="F325" s="452" t="s">
        <v>2200</v>
      </c>
      <c r="G325" s="452" t="s">
        <v>2186</v>
      </c>
      <c r="J325" s="452" t="s">
        <v>1125</v>
      </c>
    </row>
    <row r="326" spans="1:10" ht="14.5" hidden="1">
      <c r="A326" s="550" t="s">
        <v>954</v>
      </c>
      <c r="B326" s="550" t="s">
        <v>951</v>
      </c>
      <c r="C326" s="551" t="s">
        <v>2201</v>
      </c>
      <c r="D326" s="550" t="s">
        <v>2196</v>
      </c>
      <c r="E326" s="552" t="s">
        <v>2197</v>
      </c>
      <c r="F326" s="452" t="s">
        <v>2202</v>
      </c>
      <c r="G326" s="452" t="s">
        <v>2186</v>
      </c>
      <c r="J326" s="452" t="s">
        <v>1125</v>
      </c>
    </row>
    <row r="327" spans="1:10" ht="14.5" hidden="1">
      <c r="A327" s="550" t="s">
        <v>954</v>
      </c>
      <c r="B327" s="550" t="s">
        <v>951</v>
      </c>
      <c r="C327" s="551" t="s">
        <v>2203</v>
      </c>
      <c r="D327" s="550" t="s">
        <v>2196</v>
      </c>
      <c r="E327" s="552" t="s">
        <v>2197</v>
      </c>
      <c r="F327" s="452" t="s">
        <v>2186</v>
      </c>
      <c r="G327" s="452" t="s">
        <v>2186</v>
      </c>
      <c r="H327" s="452" t="s">
        <v>1123</v>
      </c>
      <c r="J327" s="452" t="s">
        <v>1125</v>
      </c>
    </row>
    <row r="328" spans="1:10" ht="14.5" hidden="1">
      <c r="A328" s="550" t="s">
        <v>954</v>
      </c>
      <c r="B328" s="550" t="s">
        <v>951</v>
      </c>
      <c r="C328" s="551" t="s">
        <v>2204</v>
      </c>
      <c r="D328" s="550" t="s">
        <v>2196</v>
      </c>
      <c r="E328" s="552" t="s">
        <v>2197</v>
      </c>
      <c r="F328" s="452" t="s">
        <v>2205</v>
      </c>
      <c r="G328" s="452" t="s">
        <v>2186</v>
      </c>
      <c r="J328" s="452" t="s">
        <v>1125</v>
      </c>
    </row>
    <row r="329" spans="1:10" ht="14.5" hidden="1">
      <c r="A329" s="550" t="s">
        <v>954</v>
      </c>
      <c r="B329" s="550" t="s">
        <v>951</v>
      </c>
      <c r="C329" s="551" t="s">
        <v>2206</v>
      </c>
      <c r="D329" s="550" t="s">
        <v>2196</v>
      </c>
      <c r="E329" s="552" t="s">
        <v>2197</v>
      </c>
      <c r="F329" s="452" t="s">
        <v>2207</v>
      </c>
      <c r="G329" s="452" t="s">
        <v>2186</v>
      </c>
      <c r="J329" s="452" t="s">
        <v>1125</v>
      </c>
    </row>
    <row r="330" spans="1:10" ht="14.5" hidden="1">
      <c r="A330" s="550" t="s">
        <v>954</v>
      </c>
      <c r="B330" s="550" t="s">
        <v>951</v>
      </c>
      <c r="C330" s="551" t="s">
        <v>2208</v>
      </c>
      <c r="D330" s="550" t="s">
        <v>2196</v>
      </c>
      <c r="E330" s="552" t="s">
        <v>2197</v>
      </c>
      <c r="F330" s="452" t="s">
        <v>2209</v>
      </c>
      <c r="G330" s="452" t="s">
        <v>2186</v>
      </c>
      <c r="J330" s="452" t="s">
        <v>1125</v>
      </c>
    </row>
    <row r="331" spans="1:10" ht="14.5" hidden="1">
      <c r="A331" s="550" t="s">
        <v>954</v>
      </c>
      <c r="B331" s="550" t="s">
        <v>951</v>
      </c>
      <c r="C331" s="551" t="s">
        <v>2210</v>
      </c>
      <c r="D331" s="550" t="s">
        <v>2196</v>
      </c>
      <c r="E331" s="552" t="s">
        <v>2197</v>
      </c>
      <c r="F331" s="452" t="s">
        <v>2211</v>
      </c>
      <c r="G331" s="452" t="s">
        <v>2186</v>
      </c>
      <c r="J331" s="452" t="s">
        <v>1125</v>
      </c>
    </row>
    <row r="332" spans="1:10" ht="14.5" hidden="1">
      <c r="A332" s="550" t="s">
        <v>954</v>
      </c>
      <c r="B332" s="550" t="s">
        <v>951</v>
      </c>
      <c r="C332" s="551" t="s">
        <v>2212</v>
      </c>
      <c r="D332" s="550" t="s">
        <v>2196</v>
      </c>
      <c r="E332" s="552" t="s">
        <v>2197</v>
      </c>
      <c r="F332" s="452" t="s">
        <v>2213</v>
      </c>
      <c r="G332" s="452" t="s">
        <v>2186</v>
      </c>
      <c r="J332" s="452" t="s">
        <v>1125</v>
      </c>
    </row>
    <row r="333" spans="1:10" ht="14.5" hidden="1">
      <c r="A333" s="550" t="s">
        <v>954</v>
      </c>
      <c r="B333" s="550" t="s">
        <v>951</v>
      </c>
      <c r="C333" s="551" t="s">
        <v>2214</v>
      </c>
      <c r="D333" s="550" t="s">
        <v>2196</v>
      </c>
      <c r="E333" s="552" t="s">
        <v>2197</v>
      </c>
      <c r="F333" s="452" t="s">
        <v>2215</v>
      </c>
      <c r="G333" s="452" t="s">
        <v>2186</v>
      </c>
      <c r="J333" s="452" t="s">
        <v>1125</v>
      </c>
    </row>
    <row r="334" spans="1:10" ht="14.5" hidden="1">
      <c r="A334" s="550" t="s">
        <v>954</v>
      </c>
      <c r="B334" s="550" t="s">
        <v>951</v>
      </c>
      <c r="C334" s="551" t="s">
        <v>2216</v>
      </c>
      <c r="D334" s="550" t="s">
        <v>2196</v>
      </c>
      <c r="E334" s="552" t="s">
        <v>2197</v>
      </c>
      <c r="F334" s="452" t="s">
        <v>2217</v>
      </c>
      <c r="G334" s="452" t="s">
        <v>2186</v>
      </c>
      <c r="J334" s="452" t="s">
        <v>1125</v>
      </c>
    </row>
    <row r="335" spans="1:10" ht="14.5" hidden="1">
      <c r="A335" s="550" t="s">
        <v>954</v>
      </c>
      <c r="B335" s="550" t="s">
        <v>951</v>
      </c>
      <c r="C335" s="551" t="s">
        <v>2218</v>
      </c>
      <c r="D335" s="550" t="s">
        <v>2219</v>
      </c>
      <c r="E335" s="552" t="s">
        <v>2220</v>
      </c>
      <c r="F335" s="452" t="s">
        <v>2221</v>
      </c>
      <c r="G335" s="452" t="s">
        <v>2186</v>
      </c>
      <c r="J335" s="452" t="s">
        <v>1125</v>
      </c>
    </row>
    <row r="336" spans="1:10" ht="14.5" hidden="1">
      <c r="A336" s="550" t="s">
        <v>954</v>
      </c>
      <c r="B336" s="550" t="s">
        <v>951</v>
      </c>
      <c r="C336" s="551" t="s">
        <v>2222</v>
      </c>
      <c r="D336" s="550" t="s">
        <v>2223</v>
      </c>
      <c r="E336" s="552" t="s">
        <v>2224</v>
      </c>
      <c r="F336" s="452" t="s">
        <v>2225</v>
      </c>
      <c r="G336" s="452" t="s">
        <v>2186</v>
      </c>
      <c r="J336" s="452" t="s">
        <v>1125</v>
      </c>
    </row>
    <row r="337" spans="1:10" ht="14.5" hidden="1">
      <c r="A337" s="550" t="s">
        <v>954</v>
      </c>
      <c r="B337" s="550" t="s">
        <v>951</v>
      </c>
      <c r="C337" s="551" t="s">
        <v>2226</v>
      </c>
      <c r="D337" s="550" t="s">
        <v>2227</v>
      </c>
      <c r="E337" s="552" t="s">
        <v>2228</v>
      </c>
      <c r="F337" s="452" t="s">
        <v>2229</v>
      </c>
      <c r="G337" s="452" t="s">
        <v>2186</v>
      </c>
      <c r="J337" s="452" t="s">
        <v>1125</v>
      </c>
    </row>
    <row r="338" spans="1:10" ht="14.5" hidden="1">
      <c r="A338" s="550" t="s">
        <v>954</v>
      </c>
      <c r="B338" s="550" t="s">
        <v>951</v>
      </c>
      <c r="C338" s="551" t="s">
        <v>2230</v>
      </c>
      <c r="D338" s="550" t="s">
        <v>2231</v>
      </c>
      <c r="E338" s="552" t="s">
        <v>2232</v>
      </c>
      <c r="F338" s="452" t="s">
        <v>2233</v>
      </c>
      <c r="G338" s="452" t="s">
        <v>2186</v>
      </c>
      <c r="J338" s="452" t="s">
        <v>1125</v>
      </c>
    </row>
    <row r="339" spans="1:10" ht="14.5" hidden="1">
      <c r="A339" s="550" t="s">
        <v>954</v>
      </c>
      <c r="B339" s="550" t="s">
        <v>951</v>
      </c>
      <c r="C339" s="551" t="s">
        <v>2234</v>
      </c>
      <c r="D339" s="550" t="s">
        <v>2235</v>
      </c>
      <c r="E339" s="552" t="s">
        <v>2236</v>
      </c>
      <c r="F339" s="452" t="s">
        <v>2237</v>
      </c>
      <c r="G339" s="452" t="s">
        <v>2238</v>
      </c>
      <c r="J339" s="452" t="s">
        <v>1125</v>
      </c>
    </row>
    <row r="340" spans="1:10" ht="14.5" hidden="1">
      <c r="A340" s="550" t="s">
        <v>954</v>
      </c>
      <c r="B340" s="550" t="s">
        <v>951</v>
      </c>
      <c r="C340" s="551" t="s">
        <v>2239</v>
      </c>
      <c r="D340" s="550" t="s">
        <v>2235</v>
      </c>
      <c r="E340" s="552" t="s">
        <v>2236</v>
      </c>
      <c r="F340" s="452" t="s">
        <v>2240</v>
      </c>
      <c r="G340" s="452" t="s">
        <v>2238</v>
      </c>
      <c r="J340" s="452" t="s">
        <v>1125</v>
      </c>
    </row>
    <row r="341" spans="1:10" ht="14.5" hidden="1">
      <c r="A341" s="550" t="s">
        <v>954</v>
      </c>
      <c r="B341" s="550" t="s">
        <v>951</v>
      </c>
      <c r="C341" s="551" t="s">
        <v>2241</v>
      </c>
      <c r="D341" s="550" t="s">
        <v>2235</v>
      </c>
      <c r="E341" s="552" t="s">
        <v>2236</v>
      </c>
      <c r="F341" s="452" t="s">
        <v>2242</v>
      </c>
      <c r="G341" s="452" t="s">
        <v>2238</v>
      </c>
      <c r="J341" s="452" t="s">
        <v>1125</v>
      </c>
    </row>
    <row r="342" spans="1:10" ht="14.5" hidden="1">
      <c r="A342" s="550" t="s">
        <v>954</v>
      </c>
      <c r="B342" s="550" t="s">
        <v>951</v>
      </c>
      <c r="C342" s="551" t="s">
        <v>2243</v>
      </c>
      <c r="D342" s="550" t="s">
        <v>2235</v>
      </c>
      <c r="E342" s="552" t="s">
        <v>2236</v>
      </c>
      <c r="F342" s="452" t="s">
        <v>2244</v>
      </c>
      <c r="G342" s="452" t="s">
        <v>2238</v>
      </c>
      <c r="J342" s="452" t="s">
        <v>1125</v>
      </c>
    </row>
    <row r="343" spans="1:10" ht="14.5" hidden="1">
      <c r="A343" s="550" t="s">
        <v>954</v>
      </c>
      <c r="B343" s="550" t="s">
        <v>951</v>
      </c>
      <c r="C343" s="551" t="s">
        <v>2245</v>
      </c>
      <c r="D343" s="550" t="s">
        <v>2235</v>
      </c>
      <c r="E343" s="552" t="s">
        <v>2236</v>
      </c>
      <c r="F343" s="452" t="s">
        <v>2246</v>
      </c>
      <c r="G343" s="452" t="s">
        <v>2238</v>
      </c>
      <c r="J343" s="452" t="s">
        <v>1125</v>
      </c>
    </row>
    <row r="344" spans="1:10" ht="14.5" hidden="1">
      <c r="A344" s="550" t="s">
        <v>954</v>
      </c>
      <c r="B344" s="550" t="s">
        <v>951</v>
      </c>
      <c r="C344" s="551" t="s">
        <v>2247</v>
      </c>
      <c r="D344" s="550" t="s">
        <v>2235</v>
      </c>
      <c r="E344" s="552" t="s">
        <v>2236</v>
      </c>
      <c r="F344" s="452" t="s">
        <v>2248</v>
      </c>
      <c r="G344" s="452" t="s">
        <v>2238</v>
      </c>
      <c r="J344" s="452" t="s">
        <v>1125</v>
      </c>
    </row>
    <row r="345" spans="1:10" ht="14.5" hidden="1">
      <c r="A345" s="550" t="s">
        <v>954</v>
      </c>
      <c r="B345" s="550" t="s">
        <v>951</v>
      </c>
      <c r="C345" s="551" t="s">
        <v>2249</v>
      </c>
      <c r="D345" s="550" t="s">
        <v>2235</v>
      </c>
      <c r="E345" s="552" t="s">
        <v>2236</v>
      </c>
      <c r="F345" s="452" t="s">
        <v>2250</v>
      </c>
      <c r="G345" s="452" t="s">
        <v>2238</v>
      </c>
      <c r="J345" s="452" t="s">
        <v>1125</v>
      </c>
    </row>
    <row r="346" spans="1:10" ht="14.5" hidden="1">
      <c r="A346" s="550" t="s">
        <v>954</v>
      </c>
      <c r="B346" s="550" t="s">
        <v>951</v>
      </c>
      <c r="C346" s="551" t="s">
        <v>2251</v>
      </c>
      <c r="D346" s="550" t="s">
        <v>2235</v>
      </c>
      <c r="E346" s="552" t="s">
        <v>2236</v>
      </c>
      <c r="F346" s="452" t="s">
        <v>2252</v>
      </c>
      <c r="G346" s="452" t="s">
        <v>2238</v>
      </c>
      <c r="J346" s="452" t="s">
        <v>1125</v>
      </c>
    </row>
    <row r="347" spans="1:10" ht="14.5" hidden="1">
      <c r="A347" s="550" t="s">
        <v>954</v>
      </c>
      <c r="B347" s="550" t="s">
        <v>951</v>
      </c>
      <c r="C347" s="551" t="s">
        <v>2253</v>
      </c>
      <c r="D347" s="550" t="s">
        <v>2235</v>
      </c>
      <c r="E347" s="552" t="s">
        <v>2236</v>
      </c>
      <c r="F347" s="452" t="s">
        <v>2254</v>
      </c>
      <c r="G347" s="452" t="s">
        <v>2238</v>
      </c>
      <c r="J347" s="452" t="s">
        <v>1125</v>
      </c>
    </row>
    <row r="348" spans="1:10" ht="14.5" hidden="1">
      <c r="A348" s="550" t="s">
        <v>954</v>
      </c>
      <c r="B348" s="550" t="s">
        <v>951</v>
      </c>
      <c r="C348" s="551" t="s">
        <v>2255</v>
      </c>
      <c r="D348" s="550" t="s">
        <v>2235</v>
      </c>
      <c r="E348" s="552" t="s">
        <v>2236</v>
      </c>
      <c r="F348" s="452" t="s">
        <v>2256</v>
      </c>
      <c r="G348" s="452" t="s">
        <v>2238</v>
      </c>
      <c r="J348" s="452" t="s">
        <v>1125</v>
      </c>
    </row>
    <row r="349" spans="1:10" ht="14.5" hidden="1">
      <c r="A349" s="550" t="s">
        <v>954</v>
      </c>
      <c r="B349" s="550" t="s">
        <v>951</v>
      </c>
      <c r="C349" s="551" t="s">
        <v>2257</v>
      </c>
      <c r="D349" s="550" t="s">
        <v>2235</v>
      </c>
      <c r="E349" s="552" t="s">
        <v>2236</v>
      </c>
      <c r="F349" s="452" t="s">
        <v>2258</v>
      </c>
      <c r="G349" s="452" t="s">
        <v>2238</v>
      </c>
      <c r="J349" s="452" t="s">
        <v>1125</v>
      </c>
    </row>
    <row r="350" spans="1:10" ht="14.5" hidden="1">
      <c r="A350" s="550" t="s">
        <v>954</v>
      </c>
      <c r="B350" s="550" t="s">
        <v>951</v>
      </c>
      <c r="C350" s="551" t="s">
        <v>2259</v>
      </c>
      <c r="D350" s="550" t="s">
        <v>2235</v>
      </c>
      <c r="E350" s="552" t="s">
        <v>2236</v>
      </c>
      <c r="F350" s="452" t="s">
        <v>2238</v>
      </c>
      <c r="G350" s="452" t="s">
        <v>2238</v>
      </c>
      <c r="J350" s="452" t="s">
        <v>1125</v>
      </c>
    </row>
    <row r="351" spans="1:10" ht="14.5" hidden="1">
      <c r="A351" s="550" t="s">
        <v>954</v>
      </c>
      <c r="B351" s="550" t="s">
        <v>951</v>
      </c>
      <c r="C351" s="551" t="s">
        <v>2260</v>
      </c>
      <c r="D351" s="550" t="s">
        <v>2235</v>
      </c>
      <c r="E351" s="552" t="s">
        <v>2236</v>
      </c>
      <c r="F351" s="452" t="s">
        <v>2261</v>
      </c>
      <c r="G351" s="452" t="s">
        <v>2238</v>
      </c>
      <c r="J351" s="452" t="s">
        <v>1125</v>
      </c>
    </row>
    <row r="352" spans="1:10" ht="14.5" hidden="1">
      <c r="A352" s="550" t="s">
        <v>954</v>
      </c>
      <c r="B352" s="550" t="s">
        <v>951</v>
      </c>
      <c r="C352" s="551" t="s">
        <v>2262</v>
      </c>
      <c r="D352" s="550" t="s">
        <v>2235</v>
      </c>
      <c r="E352" s="552" t="s">
        <v>2236</v>
      </c>
      <c r="F352" s="452" t="s">
        <v>2263</v>
      </c>
      <c r="G352" s="452" t="s">
        <v>2238</v>
      </c>
      <c r="J352" s="452" t="s">
        <v>1125</v>
      </c>
    </row>
    <row r="353" spans="1:10" ht="14.5" hidden="1">
      <c r="A353" s="550" t="s">
        <v>954</v>
      </c>
      <c r="B353" s="550" t="s">
        <v>951</v>
      </c>
      <c r="C353" s="551" t="s">
        <v>2264</v>
      </c>
      <c r="D353" s="550" t="s">
        <v>2235</v>
      </c>
      <c r="E353" s="552" t="s">
        <v>2236</v>
      </c>
      <c r="F353" s="452" t="s">
        <v>2265</v>
      </c>
      <c r="G353" s="452" t="s">
        <v>2238</v>
      </c>
      <c r="J353" s="452" t="s">
        <v>1125</v>
      </c>
    </row>
    <row r="354" spans="1:10" ht="14.5" hidden="1">
      <c r="A354" s="550" t="s">
        <v>954</v>
      </c>
      <c r="B354" s="550" t="s">
        <v>951</v>
      </c>
      <c r="C354" s="551" t="s">
        <v>2266</v>
      </c>
      <c r="D354" s="550" t="s">
        <v>2235</v>
      </c>
      <c r="E354" s="552" t="s">
        <v>2236</v>
      </c>
      <c r="F354" s="452" t="s">
        <v>2267</v>
      </c>
      <c r="G354" s="452" t="s">
        <v>2238</v>
      </c>
      <c r="J354" s="452" t="s">
        <v>1125</v>
      </c>
    </row>
    <row r="355" spans="1:10" ht="14.5" hidden="1">
      <c r="A355" s="550" t="s">
        <v>954</v>
      </c>
      <c r="B355" s="550" t="s">
        <v>951</v>
      </c>
      <c r="C355" s="551" t="s">
        <v>2268</v>
      </c>
      <c r="D355" s="550" t="s">
        <v>2235</v>
      </c>
      <c r="E355" s="552" t="s">
        <v>2236</v>
      </c>
      <c r="F355" s="452" t="s">
        <v>2269</v>
      </c>
      <c r="G355" s="452" t="s">
        <v>2238</v>
      </c>
      <c r="J355" s="452" t="s">
        <v>1125</v>
      </c>
    </row>
    <row r="356" spans="1:10" ht="14.5" hidden="1">
      <c r="A356" s="550" t="s">
        <v>954</v>
      </c>
      <c r="B356" s="550" t="s">
        <v>951</v>
      </c>
      <c r="C356" s="551" t="s">
        <v>2270</v>
      </c>
      <c r="D356" s="550" t="s">
        <v>2235</v>
      </c>
      <c r="E356" s="552" t="s">
        <v>2236</v>
      </c>
      <c r="F356" s="452" t="s">
        <v>2271</v>
      </c>
      <c r="G356" s="452" t="s">
        <v>2238</v>
      </c>
      <c r="J356" s="452" t="s">
        <v>1125</v>
      </c>
    </row>
    <row r="357" spans="1:10" ht="14.5" hidden="1">
      <c r="A357" s="550" t="s">
        <v>954</v>
      </c>
      <c r="B357" s="550" t="s">
        <v>951</v>
      </c>
      <c r="C357" s="551" t="s">
        <v>2272</v>
      </c>
      <c r="D357" s="550" t="s">
        <v>2235</v>
      </c>
      <c r="E357" s="552" t="s">
        <v>2236</v>
      </c>
      <c r="F357" s="452" t="s">
        <v>2273</v>
      </c>
      <c r="G357" s="452" t="s">
        <v>2238</v>
      </c>
      <c r="J357" s="452" t="s">
        <v>1125</v>
      </c>
    </row>
    <row r="358" spans="1:10" ht="14.5" hidden="1">
      <c r="A358" s="550" t="s">
        <v>954</v>
      </c>
      <c r="B358" s="550" t="s">
        <v>951</v>
      </c>
      <c r="C358" s="551" t="s">
        <v>2274</v>
      </c>
      <c r="D358" s="550" t="s">
        <v>2235</v>
      </c>
      <c r="E358" s="552" t="s">
        <v>2236</v>
      </c>
      <c r="F358" s="452" t="s">
        <v>2275</v>
      </c>
      <c r="G358" s="452" t="s">
        <v>2238</v>
      </c>
      <c r="J358" s="452" t="s">
        <v>1125</v>
      </c>
    </row>
    <row r="359" spans="1:10" ht="14.5" hidden="1">
      <c r="A359" s="550" t="s">
        <v>954</v>
      </c>
      <c r="B359" s="550" t="s">
        <v>951</v>
      </c>
      <c r="C359" s="551" t="s">
        <v>2276</v>
      </c>
      <c r="D359" s="550" t="s">
        <v>2277</v>
      </c>
      <c r="E359" s="552" t="s">
        <v>2278</v>
      </c>
      <c r="F359" s="452" t="s">
        <v>2279</v>
      </c>
      <c r="G359" s="452" t="s">
        <v>2238</v>
      </c>
      <c r="J359" s="452" t="s">
        <v>1125</v>
      </c>
    </row>
    <row r="360" spans="1:10" ht="14.5" hidden="1">
      <c r="A360" s="550" t="s">
        <v>954</v>
      </c>
      <c r="B360" s="550" t="s">
        <v>951</v>
      </c>
      <c r="C360" s="551" t="s">
        <v>2280</v>
      </c>
      <c r="D360" s="550" t="s">
        <v>2281</v>
      </c>
      <c r="E360" s="552" t="s">
        <v>2282</v>
      </c>
      <c r="F360" s="452" t="s">
        <v>2283</v>
      </c>
      <c r="G360" s="452" t="s">
        <v>2238</v>
      </c>
      <c r="J360" s="452" t="s">
        <v>1125</v>
      </c>
    </row>
    <row r="361" spans="1:10" ht="14.5">
      <c r="A361" s="550" t="s">
        <v>954</v>
      </c>
      <c r="B361" s="550" t="s">
        <v>951</v>
      </c>
      <c r="C361" s="551" t="s">
        <v>2284</v>
      </c>
      <c r="D361" s="550" t="s">
        <v>2285</v>
      </c>
      <c r="E361" s="552" t="s">
        <v>2286</v>
      </c>
      <c r="F361" s="452" t="s">
        <v>2287</v>
      </c>
      <c r="G361" s="452" t="s">
        <v>2238</v>
      </c>
      <c r="J361" s="452" t="s">
        <v>1125</v>
      </c>
    </row>
    <row r="362" spans="1:10" ht="14.5" hidden="1">
      <c r="A362" s="550" t="s">
        <v>954</v>
      </c>
      <c r="B362" s="550" t="s">
        <v>951</v>
      </c>
      <c r="C362" s="551" t="s">
        <v>2288</v>
      </c>
      <c r="D362" s="550" t="s">
        <v>2289</v>
      </c>
      <c r="E362" s="552" t="s">
        <v>2290</v>
      </c>
      <c r="F362" s="452" t="s">
        <v>2291</v>
      </c>
      <c r="G362" s="452" t="s">
        <v>2292</v>
      </c>
      <c r="J362" s="452" t="s">
        <v>1125</v>
      </c>
    </row>
    <row r="363" spans="1:10" ht="14.5" hidden="1">
      <c r="A363" s="550" t="s">
        <v>954</v>
      </c>
      <c r="B363" s="550" t="s">
        <v>951</v>
      </c>
      <c r="C363" s="551" t="s">
        <v>2293</v>
      </c>
      <c r="D363" s="550" t="s">
        <v>2289</v>
      </c>
      <c r="E363" s="552" t="s">
        <v>2290</v>
      </c>
      <c r="F363" s="452" t="s">
        <v>2294</v>
      </c>
      <c r="G363" s="452" t="s">
        <v>2292</v>
      </c>
      <c r="J363" s="452" t="s">
        <v>1125</v>
      </c>
    </row>
    <row r="364" spans="1:10" ht="14.5" hidden="1">
      <c r="A364" s="550" t="s">
        <v>954</v>
      </c>
      <c r="B364" s="550" t="s">
        <v>951</v>
      </c>
      <c r="C364" s="551" t="s">
        <v>2295</v>
      </c>
      <c r="D364" s="550" t="s">
        <v>2289</v>
      </c>
      <c r="E364" s="552" t="s">
        <v>2290</v>
      </c>
      <c r="F364" s="452" t="s">
        <v>2296</v>
      </c>
      <c r="G364" s="452" t="s">
        <v>2292</v>
      </c>
      <c r="J364" s="452" t="s">
        <v>1125</v>
      </c>
    </row>
    <row r="365" spans="1:10" ht="14.5" hidden="1">
      <c r="A365" s="550" t="s">
        <v>954</v>
      </c>
      <c r="B365" s="550" t="s">
        <v>951</v>
      </c>
      <c r="C365" s="551" t="s">
        <v>2297</v>
      </c>
      <c r="D365" s="550" t="s">
        <v>2289</v>
      </c>
      <c r="E365" s="552" t="s">
        <v>2290</v>
      </c>
      <c r="F365" s="452" t="s">
        <v>2298</v>
      </c>
      <c r="G365" s="452" t="s">
        <v>2292</v>
      </c>
      <c r="J365" s="452" t="s">
        <v>1125</v>
      </c>
    </row>
    <row r="366" spans="1:10" ht="14.5" hidden="1">
      <c r="A366" s="550" t="s">
        <v>954</v>
      </c>
      <c r="B366" s="550" t="s">
        <v>951</v>
      </c>
      <c r="C366" s="551" t="s">
        <v>2299</v>
      </c>
      <c r="D366" s="550" t="s">
        <v>2289</v>
      </c>
      <c r="E366" s="552" t="s">
        <v>2290</v>
      </c>
      <c r="F366" s="452" t="s">
        <v>2300</v>
      </c>
      <c r="G366" s="452" t="s">
        <v>2292</v>
      </c>
      <c r="J366" s="452" t="s">
        <v>1125</v>
      </c>
    </row>
    <row r="367" spans="1:10" ht="14.5" hidden="1">
      <c r="A367" s="550" t="s">
        <v>954</v>
      </c>
      <c r="B367" s="550" t="s">
        <v>951</v>
      </c>
      <c r="C367" s="551" t="s">
        <v>2301</v>
      </c>
      <c r="D367" s="550" t="s">
        <v>2289</v>
      </c>
      <c r="E367" s="552" t="s">
        <v>2290</v>
      </c>
      <c r="F367" s="452" t="s">
        <v>2302</v>
      </c>
      <c r="G367" s="452" t="s">
        <v>2292</v>
      </c>
      <c r="J367" s="452" t="s">
        <v>1125</v>
      </c>
    </row>
    <row r="368" spans="1:10" ht="14.5" hidden="1">
      <c r="A368" s="550" t="s">
        <v>954</v>
      </c>
      <c r="B368" s="550" t="s">
        <v>951</v>
      </c>
      <c r="C368" s="551" t="s">
        <v>2303</v>
      </c>
      <c r="D368" s="550" t="s">
        <v>2289</v>
      </c>
      <c r="E368" s="552" t="s">
        <v>2290</v>
      </c>
      <c r="F368" s="452" t="s">
        <v>2304</v>
      </c>
      <c r="G368" s="452" t="s">
        <v>2292</v>
      </c>
      <c r="J368" s="452" t="s">
        <v>1125</v>
      </c>
    </row>
    <row r="369" spans="1:10" ht="14.5" hidden="1">
      <c r="A369" s="550" t="s">
        <v>954</v>
      </c>
      <c r="B369" s="550" t="s">
        <v>951</v>
      </c>
      <c r="C369" s="551" t="s">
        <v>2305</v>
      </c>
      <c r="D369" s="550" t="s">
        <v>2289</v>
      </c>
      <c r="E369" s="552" t="s">
        <v>2290</v>
      </c>
      <c r="F369" s="452" t="s">
        <v>2306</v>
      </c>
      <c r="G369" s="452" t="s">
        <v>2292</v>
      </c>
      <c r="J369" s="452" t="s">
        <v>1125</v>
      </c>
    </row>
    <row r="370" spans="1:10" ht="14.5" hidden="1">
      <c r="A370" s="550" t="s">
        <v>954</v>
      </c>
      <c r="B370" s="550" t="s">
        <v>951</v>
      </c>
      <c r="C370" s="551" t="s">
        <v>2307</v>
      </c>
      <c r="D370" s="550" t="s">
        <v>2289</v>
      </c>
      <c r="E370" s="552" t="s">
        <v>2290</v>
      </c>
      <c r="F370" s="452" t="s">
        <v>2308</v>
      </c>
      <c r="G370" s="452" t="s">
        <v>2292</v>
      </c>
      <c r="J370" s="452" t="s">
        <v>1125</v>
      </c>
    </row>
    <row r="371" spans="1:10" ht="14.5" hidden="1">
      <c r="A371" s="550" t="s">
        <v>954</v>
      </c>
      <c r="B371" s="550" t="s">
        <v>951</v>
      </c>
      <c r="C371" s="551" t="s">
        <v>2309</v>
      </c>
      <c r="D371" s="550" t="s">
        <v>2289</v>
      </c>
      <c r="E371" s="552" t="s">
        <v>2290</v>
      </c>
      <c r="F371" s="452" t="s">
        <v>2310</v>
      </c>
      <c r="G371" s="452" t="s">
        <v>2292</v>
      </c>
      <c r="J371" s="452" t="s">
        <v>1125</v>
      </c>
    </row>
    <row r="372" spans="1:10" ht="14.5" hidden="1">
      <c r="A372" s="550" t="s">
        <v>954</v>
      </c>
      <c r="B372" s="550" t="s">
        <v>951</v>
      </c>
      <c r="C372" s="551" t="s">
        <v>2311</v>
      </c>
      <c r="D372" s="550" t="s">
        <v>2289</v>
      </c>
      <c r="E372" s="552" t="s">
        <v>2290</v>
      </c>
      <c r="F372" s="452" t="s">
        <v>2312</v>
      </c>
      <c r="G372" s="452" t="s">
        <v>2292</v>
      </c>
      <c r="J372" s="452" t="s">
        <v>1125</v>
      </c>
    </row>
    <row r="373" spans="1:10" ht="14.5" hidden="1">
      <c r="A373" s="550" t="s">
        <v>954</v>
      </c>
      <c r="B373" s="550" t="s">
        <v>951</v>
      </c>
      <c r="C373" s="551" t="s">
        <v>2313</v>
      </c>
      <c r="D373" s="550" t="s">
        <v>2289</v>
      </c>
      <c r="E373" s="552" t="s">
        <v>2290</v>
      </c>
      <c r="F373" s="452" t="s">
        <v>2314</v>
      </c>
      <c r="G373" s="452" t="s">
        <v>2292</v>
      </c>
      <c r="J373" s="452" t="s">
        <v>1125</v>
      </c>
    </row>
    <row r="374" spans="1:10" ht="14.5" hidden="1">
      <c r="A374" s="550" t="s">
        <v>954</v>
      </c>
      <c r="B374" s="550" t="s">
        <v>951</v>
      </c>
      <c r="C374" s="551" t="s">
        <v>2315</v>
      </c>
      <c r="D374" s="550" t="s">
        <v>2289</v>
      </c>
      <c r="E374" s="552" t="s">
        <v>2290</v>
      </c>
      <c r="F374" s="452" t="s">
        <v>2316</v>
      </c>
      <c r="G374" s="452" t="s">
        <v>2292</v>
      </c>
      <c r="J374" s="452" t="s">
        <v>1125</v>
      </c>
    </row>
    <row r="375" spans="1:10" ht="14.5" hidden="1">
      <c r="A375" s="550" t="s">
        <v>954</v>
      </c>
      <c r="B375" s="550" t="s">
        <v>951</v>
      </c>
      <c r="C375" s="551" t="s">
        <v>2317</v>
      </c>
      <c r="D375" s="550" t="s">
        <v>2289</v>
      </c>
      <c r="E375" s="552" t="s">
        <v>2290</v>
      </c>
      <c r="F375" s="452" t="s">
        <v>2318</v>
      </c>
      <c r="G375" s="452" t="s">
        <v>2292</v>
      </c>
      <c r="J375" s="452" t="s">
        <v>1125</v>
      </c>
    </row>
    <row r="376" spans="1:10" ht="14.5" hidden="1">
      <c r="A376" s="550" t="s">
        <v>954</v>
      </c>
      <c r="B376" s="550" t="s">
        <v>951</v>
      </c>
      <c r="C376" s="551" t="s">
        <v>2319</v>
      </c>
      <c r="D376" s="550" t="s">
        <v>2289</v>
      </c>
      <c r="E376" s="552" t="s">
        <v>2290</v>
      </c>
      <c r="F376" s="452" t="s">
        <v>2320</v>
      </c>
      <c r="G376" s="452" t="s">
        <v>2292</v>
      </c>
      <c r="J376" s="452" t="s">
        <v>1125</v>
      </c>
    </row>
    <row r="377" spans="1:10" ht="14.5" hidden="1">
      <c r="A377" s="550" t="s">
        <v>954</v>
      </c>
      <c r="B377" s="550" t="s">
        <v>951</v>
      </c>
      <c r="C377" s="551" t="s">
        <v>2321</v>
      </c>
      <c r="D377" s="550" t="s">
        <v>2289</v>
      </c>
      <c r="E377" s="552" t="s">
        <v>2290</v>
      </c>
      <c r="F377" s="452" t="s">
        <v>2322</v>
      </c>
      <c r="G377" s="452" t="s">
        <v>2292</v>
      </c>
      <c r="J377" s="452" t="s">
        <v>1125</v>
      </c>
    </row>
    <row r="378" spans="1:10" ht="14.5" hidden="1">
      <c r="A378" s="550" t="s">
        <v>954</v>
      </c>
      <c r="B378" s="550" t="s">
        <v>951</v>
      </c>
      <c r="C378" s="551" t="s">
        <v>2323</v>
      </c>
      <c r="D378" s="550" t="s">
        <v>2289</v>
      </c>
      <c r="E378" s="552" t="s">
        <v>2290</v>
      </c>
      <c r="F378" s="452" t="s">
        <v>2324</v>
      </c>
      <c r="G378" s="452" t="s">
        <v>2292</v>
      </c>
      <c r="J378" s="452" t="s">
        <v>1125</v>
      </c>
    </row>
    <row r="379" spans="1:10" ht="14.5" hidden="1">
      <c r="A379" s="550" t="s">
        <v>954</v>
      </c>
      <c r="B379" s="550" t="s">
        <v>951</v>
      </c>
      <c r="C379" s="551" t="s">
        <v>2325</v>
      </c>
      <c r="D379" s="550" t="s">
        <v>2289</v>
      </c>
      <c r="E379" s="552" t="s">
        <v>2290</v>
      </c>
      <c r="F379" s="452" t="s">
        <v>2326</v>
      </c>
      <c r="G379" s="452" t="s">
        <v>2292</v>
      </c>
      <c r="J379" s="452" t="s">
        <v>1125</v>
      </c>
    </row>
    <row r="380" spans="1:10" ht="14.5" hidden="1">
      <c r="A380" s="550" t="s">
        <v>954</v>
      </c>
      <c r="B380" s="550" t="s">
        <v>951</v>
      </c>
      <c r="C380" s="551" t="s">
        <v>2327</v>
      </c>
      <c r="D380" s="550" t="s">
        <v>2289</v>
      </c>
      <c r="E380" s="552" t="s">
        <v>2290</v>
      </c>
      <c r="F380" s="452" t="s">
        <v>2328</v>
      </c>
      <c r="G380" s="452" t="s">
        <v>2292</v>
      </c>
      <c r="J380" s="452" t="s">
        <v>1125</v>
      </c>
    </row>
    <row r="381" spans="1:10" ht="14.5" hidden="1">
      <c r="A381" s="550" t="s">
        <v>954</v>
      </c>
      <c r="B381" s="550" t="s">
        <v>951</v>
      </c>
      <c r="C381" s="551" t="s">
        <v>2329</v>
      </c>
      <c r="D381" s="550" t="s">
        <v>2289</v>
      </c>
      <c r="E381" s="552" t="s">
        <v>2290</v>
      </c>
      <c r="F381" s="452" t="s">
        <v>2330</v>
      </c>
      <c r="G381" s="452" t="s">
        <v>2292</v>
      </c>
      <c r="J381" s="452" t="s">
        <v>1125</v>
      </c>
    </row>
    <row r="382" spans="1:10" ht="14.5" hidden="1">
      <c r="A382" s="550" t="s">
        <v>954</v>
      </c>
      <c r="B382" s="550" t="s">
        <v>951</v>
      </c>
      <c r="C382" s="551" t="s">
        <v>2331</v>
      </c>
      <c r="D382" s="550" t="s">
        <v>2289</v>
      </c>
      <c r="E382" s="552" t="s">
        <v>2290</v>
      </c>
      <c r="F382" s="452" t="s">
        <v>2332</v>
      </c>
      <c r="G382" s="452" t="s">
        <v>2292</v>
      </c>
      <c r="J382" s="452" t="s">
        <v>1125</v>
      </c>
    </row>
    <row r="383" spans="1:10" ht="14.5" hidden="1">
      <c r="A383" s="550" t="s">
        <v>954</v>
      </c>
      <c r="B383" s="550" t="s">
        <v>951</v>
      </c>
      <c r="C383" s="551" t="s">
        <v>2333</v>
      </c>
      <c r="D383" s="550" t="s">
        <v>2289</v>
      </c>
      <c r="E383" s="552" t="s">
        <v>2290</v>
      </c>
      <c r="F383" s="452" t="s">
        <v>2334</v>
      </c>
      <c r="G383" s="452" t="s">
        <v>2292</v>
      </c>
      <c r="J383" s="452" t="s">
        <v>1125</v>
      </c>
    </row>
    <row r="384" spans="1:10" ht="14.5" hidden="1">
      <c r="A384" s="550" t="s">
        <v>954</v>
      </c>
      <c r="B384" s="550" t="s">
        <v>951</v>
      </c>
      <c r="C384" s="551" t="s">
        <v>2335</v>
      </c>
      <c r="D384" s="550" t="s">
        <v>2289</v>
      </c>
      <c r="E384" s="552" t="s">
        <v>2290</v>
      </c>
      <c r="F384" s="452" t="s">
        <v>2336</v>
      </c>
      <c r="G384" s="452" t="s">
        <v>2292</v>
      </c>
      <c r="J384" s="452" t="s">
        <v>1125</v>
      </c>
    </row>
    <row r="385" spans="1:10" ht="14.5" hidden="1">
      <c r="A385" s="550" t="s">
        <v>954</v>
      </c>
      <c r="B385" s="550" t="s">
        <v>951</v>
      </c>
      <c r="C385" s="551" t="s">
        <v>2337</v>
      </c>
      <c r="D385" s="550" t="s">
        <v>2289</v>
      </c>
      <c r="E385" s="552" t="s">
        <v>2290</v>
      </c>
      <c r="F385" s="452" t="s">
        <v>2338</v>
      </c>
      <c r="G385" s="452" t="s">
        <v>2292</v>
      </c>
      <c r="J385" s="452" t="s">
        <v>1125</v>
      </c>
    </row>
    <row r="386" spans="1:10" ht="14.5" hidden="1">
      <c r="A386" s="550" t="s">
        <v>954</v>
      </c>
      <c r="B386" s="550" t="s">
        <v>951</v>
      </c>
      <c r="C386" s="551" t="s">
        <v>2339</v>
      </c>
      <c r="D386" s="550" t="s">
        <v>2289</v>
      </c>
      <c r="E386" s="552" t="s">
        <v>2290</v>
      </c>
      <c r="F386" s="452" t="s">
        <v>2340</v>
      </c>
      <c r="G386" s="452" t="s">
        <v>2292</v>
      </c>
      <c r="J386" s="452" t="s">
        <v>1125</v>
      </c>
    </row>
    <row r="387" spans="1:10" ht="14.5" hidden="1">
      <c r="A387" s="550" t="s">
        <v>954</v>
      </c>
      <c r="B387" s="550" t="s">
        <v>951</v>
      </c>
      <c r="C387" s="551" t="s">
        <v>2341</v>
      </c>
      <c r="D387" s="550" t="s">
        <v>2289</v>
      </c>
      <c r="E387" s="552" t="s">
        <v>2290</v>
      </c>
      <c r="F387" s="452" t="s">
        <v>2292</v>
      </c>
      <c r="G387" s="452" t="s">
        <v>2292</v>
      </c>
      <c r="H387" s="452" t="s">
        <v>1123</v>
      </c>
      <c r="J387" s="452" t="s">
        <v>1125</v>
      </c>
    </row>
    <row r="388" spans="1:10" ht="14.5" hidden="1">
      <c r="A388" s="550" t="s">
        <v>954</v>
      </c>
      <c r="B388" s="550" t="s">
        <v>951</v>
      </c>
      <c r="C388" s="551" t="s">
        <v>2342</v>
      </c>
      <c r="D388" s="550" t="s">
        <v>2289</v>
      </c>
      <c r="E388" s="552" t="s">
        <v>2290</v>
      </c>
      <c r="F388" s="452" t="s">
        <v>2343</v>
      </c>
      <c r="G388" s="452" t="s">
        <v>2292</v>
      </c>
      <c r="J388" s="452" t="s">
        <v>1125</v>
      </c>
    </row>
    <row r="389" spans="1:10" ht="14.5" hidden="1">
      <c r="A389" s="550" t="s">
        <v>954</v>
      </c>
      <c r="B389" s="550" t="s">
        <v>951</v>
      </c>
      <c r="C389" s="551" t="s">
        <v>2344</v>
      </c>
      <c r="D389" s="550" t="s">
        <v>2289</v>
      </c>
      <c r="E389" s="552" t="s">
        <v>2290</v>
      </c>
      <c r="F389" s="452" t="s">
        <v>2345</v>
      </c>
      <c r="G389" s="452" t="s">
        <v>2292</v>
      </c>
      <c r="J389" s="452" t="s">
        <v>1125</v>
      </c>
    </row>
    <row r="390" spans="1:10" ht="14.5" hidden="1">
      <c r="A390" s="550" t="s">
        <v>954</v>
      </c>
      <c r="B390" s="550" t="s">
        <v>951</v>
      </c>
      <c r="C390" s="551" t="s">
        <v>2346</v>
      </c>
      <c r="D390" s="550" t="s">
        <v>2289</v>
      </c>
      <c r="E390" s="552" t="s">
        <v>2290</v>
      </c>
      <c r="F390" s="452" t="s">
        <v>2347</v>
      </c>
      <c r="G390" s="452" t="s">
        <v>2292</v>
      </c>
      <c r="J390" s="452" t="s">
        <v>1125</v>
      </c>
    </row>
    <row r="391" spans="1:10" ht="14.5" hidden="1">
      <c r="A391" s="550" t="s">
        <v>954</v>
      </c>
      <c r="B391" s="550" t="s">
        <v>951</v>
      </c>
      <c r="C391" s="551" t="s">
        <v>2348</v>
      </c>
      <c r="D391" s="550" t="s">
        <v>2289</v>
      </c>
      <c r="E391" s="552" t="s">
        <v>2290</v>
      </c>
      <c r="F391" s="452" t="s">
        <v>2349</v>
      </c>
      <c r="G391" s="452" t="s">
        <v>2292</v>
      </c>
      <c r="J391" s="452" t="s">
        <v>1125</v>
      </c>
    </row>
    <row r="392" spans="1:10" ht="14.5" hidden="1">
      <c r="A392" s="550" t="s">
        <v>954</v>
      </c>
      <c r="B392" s="550" t="s">
        <v>951</v>
      </c>
      <c r="C392" s="551" t="s">
        <v>2350</v>
      </c>
      <c r="D392" s="550" t="s">
        <v>2289</v>
      </c>
      <c r="E392" s="552" t="s">
        <v>2290</v>
      </c>
      <c r="F392" s="452" t="s">
        <v>2351</v>
      </c>
      <c r="G392" s="452" t="s">
        <v>2292</v>
      </c>
      <c r="J392" s="452" t="s">
        <v>1125</v>
      </c>
    </row>
    <row r="393" spans="1:10" ht="14.5" hidden="1">
      <c r="A393" s="550" t="s">
        <v>954</v>
      </c>
      <c r="B393" s="550" t="s">
        <v>951</v>
      </c>
      <c r="C393" s="551" t="s">
        <v>2352</v>
      </c>
      <c r="D393" s="550" t="s">
        <v>2289</v>
      </c>
      <c r="E393" s="552" t="s">
        <v>2290</v>
      </c>
      <c r="F393" s="452" t="s">
        <v>2353</v>
      </c>
      <c r="G393" s="452" t="s">
        <v>2292</v>
      </c>
      <c r="J393" s="452" t="s">
        <v>1125</v>
      </c>
    </row>
    <row r="394" spans="1:10" ht="14.5" hidden="1">
      <c r="A394" s="550" t="s">
        <v>954</v>
      </c>
      <c r="B394" s="550" t="s">
        <v>951</v>
      </c>
      <c r="C394" s="551" t="s">
        <v>2354</v>
      </c>
      <c r="D394" s="550" t="s">
        <v>2289</v>
      </c>
      <c r="E394" s="552" t="s">
        <v>2290</v>
      </c>
      <c r="F394" s="452" t="s">
        <v>2355</v>
      </c>
      <c r="G394" s="452" t="s">
        <v>2292</v>
      </c>
      <c r="J394" s="452" t="s">
        <v>1125</v>
      </c>
    </row>
    <row r="395" spans="1:10" ht="14.5" hidden="1">
      <c r="A395" s="550" t="s">
        <v>954</v>
      </c>
      <c r="B395" s="550" t="s">
        <v>951</v>
      </c>
      <c r="C395" s="551" t="s">
        <v>2356</v>
      </c>
      <c r="D395" s="550" t="s">
        <v>2289</v>
      </c>
      <c r="E395" s="552" t="s">
        <v>2290</v>
      </c>
      <c r="F395" s="452" t="s">
        <v>2357</v>
      </c>
      <c r="G395" s="452" t="s">
        <v>2292</v>
      </c>
      <c r="J395" s="452" t="s">
        <v>1125</v>
      </c>
    </row>
    <row r="396" spans="1:10" ht="14.5" hidden="1">
      <c r="A396" s="550" t="s">
        <v>954</v>
      </c>
      <c r="B396" s="550" t="s">
        <v>951</v>
      </c>
      <c r="C396" s="551" t="s">
        <v>2358</v>
      </c>
      <c r="D396" s="550" t="s">
        <v>2289</v>
      </c>
      <c r="E396" s="552" t="s">
        <v>2290</v>
      </c>
      <c r="F396" s="452" t="s">
        <v>2359</v>
      </c>
      <c r="G396" s="452" t="s">
        <v>2292</v>
      </c>
      <c r="J396" s="452" t="s">
        <v>1125</v>
      </c>
    </row>
    <row r="397" spans="1:10" ht="14.5" hidden="1">
      <c r="A397" s="550" t="s">
        <v>954</v>
      </c>
      <c r="B397" s="550" t="s">
        <v>951</v>
      </c>
      <c r="C397" s="551" t="s">
        <v>2360</v>
      </c>
      <c r="D397" s="550" t="s">
        <v>2289</v>
      </c>
      <c r="E397" s="552" t="s">
        <v>2290</v>
      </c>
      <c r="F397" s="452" t="s">
        <v>2361</v>
      </c>
      <c r="G397" s="452" t="s">
        <v>2292</v>
      </c>
      <c r="J397" s="452" t="s">
        <v>1125</v>
      </c>
    </row>
    <row r="398" spans="1:10" ht="14.5" hidden="1">
      <c r="A398" s="550" t="s">
        <v>954</v>
      </c>
      <c r="B398" s="550" t="s">
        <v>951</v>
      </c>
      <c r="C398" s="551" t="s">
        <v>2362</v>
      </c>
      <c r="D398" s="550" t="s">
        <v>2289</v>
      </c>
      <c r="E398" s="552" t="s">
        <v>2290</v>
      </c>
      <c r="F398" s="452" t="s">
        <v>2363</v>
      </c>
      <c r="G398" s="452" t="s">
        <v>2292</v>
      </c>
      <c r="J398" s="452" t="s">
        <v>1125</v>
      </c>
    </row>
    <row r="399" spans="1:10" ht="14.5" hidden="1">
      <c r="A399" s="550" t="s">
        <v>954</v>
      </c>
      <c r="B399" s="550" t="s">
        <v>951</v>
      </c>
      <c r="C399" s="551" t="s">
        <v>2364</v>
      </c>
      <c r="D399" s="550" t="s">
        <v>2289</v>
      </c>
      <c r="E399" s="552" t="s">
        <v>2290</v>
      </c>
      <c r="F399" s="452" t="s">
        <v>2365</v>
      </c>
      <c r="G399" s="452" t="s">
        <v>2292</v>
      </c>
      <c r="J399" s="452" t="s">
        <v>1125</v>
      </c>
    </row>
    <row r="400" spans="1:10" ht="14.5" hidden="1">
      <c r="A400" s="550" t="s">
        <v>954</v>
      </c>
      <c r="B400" s="550" t="s">
        <v>951</v>
      </c>
      <c r="C400" s="551" t="s">
        <v>2366</v>
      </c>
      <c r="D400" s="550" t="s">
        <v>2289</v>
      </c>
      <c r="E400" s="552" t="s">
        <v>2290</v>
      </c>
      <c r="F400" s="452" t="s">
        <v>2367</v>
      </c>
      <c r="G400" s="452" t="s">
        <v>2292</v>
      </c>
      <c r="J400" s="452" t="s">
        <v>1125</v>
      </c>
    </row>
    <row r="401" spans="1:10" ht="14.5" hidden="1">
      <c r="A401" s="550" t="s">
        <v>954</v>
      </c>
      <c r="B401" s="550" t="s">
        <v>951</v>
      </c>
      <c r="C401" s="551" t="s">
        <v>2368</v>
      </c>
      <c r="D401" s="550" t="s">
        <v>2289</v>
      </c>
      <c r="E401" s="552" t="s">
        <v>2290</v>
      </c>
      <c r="F401" s="452" t="s">
        <v>2369</v>
      </c>
      <c r="G401" s="452" t="s">
        <v>2292</v>
      </c>
      <c r="J401" s="452" t="s">
        <v>1125</v>
      </c>
    </row>
    <row r="402" spans="1:10" ht="14.5" hidden="1">
      <c r="A402" s="550" t="s">
        <v>954</v>
      </c>
      <c r="B402" s="550" t="s">
        <v>951</v>
      </c>
      <c r="C402" s="551" t="s">
        <v>2370</v>
      </c>
      <c r="D402" s="550" t="s">
        <v>2289</v>
      </c>
      <c r="E402" s="552" t="s">
        <v>2290</v>
      </c>
      <c r="F402" s="452" t="s">
        <v>2371</v>
      </c>
      <c r="G402" s="452" t="s">
        <v>2292</v>
      </c>
      <c r="H402" s="452" t="s">
        <v>1123</v>
      </c>
      <c r="J402" s="452" t="s">
        <v>1125</v>
      </c>
    </row>
    <row r="403" spans="1:10" ht="14.5" hidden="1">
      <c r="A403" s="550" t="s">
        <v>954</v>
      </c>
      <c r="B403" s="550" t="s">
        <v>951</v>
      </c>
      <c r="C403" s="551" t="s">
        <v>2372</v>
      </c>
      <c r="D403" s="550" t="s">
        <v>2373</v>
      </c>
      <c r="E403" s="552" t="s">
        <v>2374</v>
      </c>
      <c r="F403" s="452" t="s">
        <v>2375</v>
      </c>
      <c r="G403" s="452" t="s">
        <v>2376</v>
      </c>
      <c r="J403" s="452" t="s">
        <v>1125</v>
      </c>
    </row>
    <row r="404" spans="1:10" ht="14.5" hidden="1">
      <c r="A404" s="550" t="s">
        <v>954</v>
      </c>
      <c r="B404" s="550" t="s">
        <v>951</v>
      </c>
      <c r="C404" s="551" t="s">
        <v>2377</v>
      </c>
      <c r="D404" s="550" t="s">
        <v>2378</v>
      </c>
      <c r="E404" s="552" t="s">
        <v>2379</v>
      </c>
      <c r="F404" s="452" t="s">
        <v>2380</v>
      </c>
      <c r="G404" s="452" t="s">
        <v>2376</v>
      </c>
      <c r="J404" s="452" t="s">
        <v>1125</v>
      </c>
    </row>
    <row r="405" spans="1:10" ht="14.5" hidden="1">
      <c r="A405" s="550" t="s">
        <v>954</v>
      </c>
      <c r="B405" s="550" t="s">
        <v>951</v>
      </c>
      <c r="C405" s="551" t="s">
        <v>2381</v>
      </c>
      <c r="D405" s="550" t="s">
        <v>2382</v>
      </c>
      <c r="E405" s="552" t="s">
        <v>2383</v>
      </c>
      <c r="F405" s="452" t="s">
        <v>2384</v>
      </c>
      <c r="G405" s="452" t="s">
        <v>2376</v>
      </c>
      <c r="J405" s="452" t="s">
        <v>1125</v>
      </c>
    </row>
    <row r="406" spans="1:10" ht="14.5" hidden="1">
      <c r="A406" s="550" t="s">
        <v>954</v>
      </c>
      <c r="B406" s="550" t="s">
        <v>951</v>
      </c>
      <c r="C406" s="551" t="s">
        <v>2385</v>
      </c>
      <c r="D406" s="550" t="s">
        <v>2386</v>
      </c>
      <c r="E406" s="552" t="s">
        <v>2387</v>
      </c>
      <c r="F406" s="452" t="s">
        <v>2388</v>
      </c>
      <c r="G406" s="452" t="s">
        <v>2376</v>
      </c>
      <c r="J406" s="452" t="s">
        <v>1125</v>
      </c>
    </row>
    <row r="407" spans="1:10" ht="14.5" hidden="1">
      <c r="A407" s="550" t="s">
        <v>954</v>
      </c>
      <c r="B407" s="550" t="s">
        <v>951</v>
      </c>
      <c r="C407" s="551" t="s">
        <v>2389</v>
      </c>
      <c r="D407" s="550" t="s">
        <v>2390</v>
      </c>
      <c r="E407" s="552" t="s">
        <v>2391</v>
      </c>
      <c r="F407" s="452" t="s">
        <v>2392</v>
      </c>
      <c r="G407" s="452" t="s">
        <v>2376</v>
      </c>
      <c r="J407" s="452" t="s">
        <v>1125</v>
      </c>
    </row>
    <row r="408" spans="1:10" ht="14.5" hidden="1">
      <c r="A408" s="550" t="s">
        <v>954</v>
      </c>
      <c r="B408" s="550" t="s">
        <v>951</v>
      </c>
      <c r="C408" s="551" t="s">
        <v>2393</v>
      </c>
      <c r="D408" s="550" t="s">
        <v>2394</v>
      </c>
      <c r="E408" s="552" t="s">
        <v>2395</v>
      </c>
      <c r="F408" s="452" t="s">
        <v>2396</v>
      </c>
      <c r="G408" s="452" t="s">
        <v>2376</v>
      </c>
      <c r="J408" s="452" t="s">
        <v>1125</v>
      </c>
    </row>
    <row r="409" spans="1:10" ht="14.5" hidden="1">
      <c r="A409" s="550" t="s">
        <v>954</v>
      </c>
      <c r="B409" s="550" t="s">
        <v>951</v>
      </c>
      <c r="C409" s="551" t="s">
        <v>2397</v>
      </c>
      <c r="D409" s="550" t="s">
        <v>2398</v>
      </c>
      <c r="E409" s="552" t="s">
        <v>2399</v>
      </c>
      <c r="F409" s="452" t="s">
        <v>2400</v>
      </c>
      <c r="G409" s="452" t="s">
        <v>2376</v>
      </c>
      <c r="J409" s="452" t="s">
        <v>1125</v>
      </c>
    </row>
    <row r="410" spans="1:10" ht="14.5" hidden="1">
      <c r="A410" s="550" t="s">
        <v>954</v>
      </c>
      <c r="B410" s="550" t="s">
        <v>951</v>
      </c>
      <c r="C410" s="551" t="s">
        <v>2401</v>
      </c>
      <c r="D410" s="550" t="s">
        <v>2402</v>
      </c>
      <c r="E410" s="552" t="s">
        <v>2403</v>
      </c>
      <c r="F410" s="452" t="s">
        <v>2404</v>
      </c>
      <c r="G410" s="452" t="s">
        <v>2376</v>
      </c>
      <c r="J410" s="452" t="s">
        <v>1125</v>
      </c>
    </row>
    <row r="411" spans="1:10" ht="14.5" hidden="1">
      <c r="A411" s="550" t="s">
        <v>954</v>
      </c>
      <c r="B411" s="550" t="s">
        <v>951</v>
      </c>
      <c r="C411" s="551" t="s">
        <v>2405</v>
      </c>
      <c r="D411" s="550" t="s">
        <v>2406</v>
      </c>
      <c r="E411" s="552" t="s">
        <v>2407</v>
      </c>
      <c r="F411" s="452" t="s">
        <v>2408</v>
      </c>
      <c r="G411" s="452" t="s">
        <v>2376</v>
      </c>
      <c r="J411" s="452" t="s">
        <v>1125</v>
      </c>
    </row>
    <row r="412" spans="1:10" ht="14.5" hidden="1">
      <c r="A412" s="550" t="s">
        <v>954</v>
      </c>
      <c r="B412" s="550" t="s">
        <v>951</v>
      </c>
      <c r="C412" s="551" t="s">
        <v>2409</v>
      </c>
      <c r="D412" s="550" t="s">
        <v>2410</v>
      </c>
      <c r="E412" s="552" t="s">
        <v>2411</v>
      </c>
      <c r="F412" s="452" t="s">
        <v>2412</v>
      </c>
      <c r="G412" s="452" t="s">
        <v>2376</v>
      </c>
      <c r="J412" s="452" t="s">
        <v>1125</v>
      </c>
    </row>
    <row r="413" spans="1:10" ht="14.5" hidden="1">
      <c r="A413" s="550" t="s">
        <v>954</v>
      </c>
      <c r="B413" s="550" t="s">
        <v>951</v>
      </c>
      <c r="C413" s="551" t="s">
        <v>2413</v>
      </c>
      <c r="D413" s="550" t="s">
        <v>2414</v>
      </c>
      <c r="E413" s="552" t="s">
        <v>2415</v>
      </c>
      <c r="F413" s="452" t="s">
        <v>2416</v>
      </c>
      <c r="G413" s="452" t="s">
        <v>2376</v>
      </c>
      <c r="J413" s="452" t="s">
        <v>1125</v>
      </c>
    </row>
    <row r="414" spans="1:10" ht="14.5" hidden="1">
      <c r="A414" s="550" t="s">
        <v>954</v>
      </c>
      <c r="B414" s="550" t="s">
        <v>951</v>
      </c>
      <c r="C414" s="551" t="s">
        <v>2417</v>
      </c>
      <c r="D414" s="550" t="s">
        <v>2418</v>
      </c>
      <c r="E414" s="552" t="s">
        <v>2419</v>
      </c>
      <c r="F414" s="452" t="s">
        <v>2420</v>
      </c>
      <c r="G414" s="452" t="s">
        <v>2376</v>
      </c>
      <c r="J414" s="452" t="s">
        <v>1125</v>
      </c>
    </row>
    <row r="415" spans="1:10" ht="14.5" hidden="1">
      <c r="A415" s="550" t="s">
        <v>954</v>
      </c>
      <c r="B415" s="550" t="s">
        <v>951</v>
      </c>
      <c r="C415" s="551" t="s">
        <v>2421</v>
      </c>
      <c r="D415" s="550" t="s">
        <v>2422</v>
      </c>
      <c r="E415" s="552" t="s">
        <v>2423</v>
      </c>
      <c r="F415" s="452" t="s">
        <v>2424</v>
      </c>
      <c r="G415" s="452" t="s">
        <v>2376</v>
      </c>
      <c r="J415" s="452" t="s">
        <v>1125</v>
      </c>
    </row>
    <row r="416" spans="1:10" ht="14.5" hidden="1">
      <c r="A416" s="550" t="s">
        <v>954</v>
      </c>
      <c r="B416" s="550" t="s">
        <v>951</v>
      </c>
      <c r="C416" s="551" t="s">
        <v>2425</v>
      </c>
      <c r="D416" s="550" t="s">
        <v>2426</v>
      </c>
      <c r="E416" s="552" t="s">
        <v>2427</v>
      </c>
      <c r="F416" s="452" t="s">
        <v>2428</v>
      </c>
      <c r="G416" s="452" t="s">
        <v>2376</v>
      </c>
      <c r="J416" s="452" t="s">
        <v>1125</v>
      </c>
    </row>
    <row r="417" spans="1:10" ht="14.5" hidden="1">
      <c r="A417" s="550" t="s">
        <v>954</v>
      </c>
      <c r="B417" s="550" t="s">
        <v>951</v>
      </c>
      <c r="C417" s="551" t="s">
        <v>2429</v>
      </c>
      <c r="D417" s="550" t="s">
        <v>2430</v>
      </c>
      <c r="E417" s="552" t="s">
        <v>2431</v>
      </c>
      <c r="F417" s="452" t="s">
        <v>2432</v>
      </c>
      <c r="G417" s="452" t="s">
        <v>2376</v>
      </c>
      <c r="J417" s="452" t="s">
        <v>1125</v>
      </c>
    </row>
    <row r="418" spans="1:10" ht="14.5" hidden="1">
      <c r="A418" s="550" t="s">
        <v>954</v>
      </c>
      <c r="B418" s="550" t="s">
        <v>951</v>
      </c>
      <c r="C418" s="551" t="s">
        <v>2433</v>
      </c>
      <c r="D418" s="550" t="s">
        <v>2434</v>
      </c>
      <c r="E418" s="552" t="s">
        <v>2435</v>
      </c>
      <c r="F418" s="452" t="s">
        <v>2436</v>
      </c>
      <c r="G418" s="452" t="s">
        <v>2376</v>
      </c>
      <c r="J418" s="452" t="s">
        <v>1125</v>
      </c>
    </row>
    <row r="419" spans="1:10" ht="14.5" hidden="1">
      <c r="A419" s="550" t="s">
        <v>954</v>
      </c>
      <c r="B419" s="550" t="s">
        <v>951</v>
      </c>
      <c r="C419" s="551" t="s">
        <v>2437</v>
      </c>
      <c r="D419" s="550" t="s">
        <v>2438</v>
      </c>
      <c r="E419" s="552" t="s">
        <v>2439</v>
      </c>
      <c r="F419" s="452" t="s">
        <v>2440</v>
      </c>
      <c r="G419" s="452" t="s">
        <v>2376</v>
      </c>
      <c r="J419" s="452" t="s">
        <v>1125</v>
      </c>
    </row>
    <row r="420" spans="1:10" ht="14.5" hidden="1">
      <c r="A420" s="550" t="s">
        <v>954</v>
      </c>
      <c r="B420" s="550" t="s">
        <v>951</v>
      </c>
      <c r="C420" s="551" t="s">
        <v>2441</v>
      </c>
      <c r="D420" s="550" t="s">
        <v>2442</v>
      </c>
      <c r="E420" s="552" t="s">
        <v>2443</v>
      </c>
      <c r="F420" s="452" t="s">
        <v>2444</v>
      </c>
      <c r="G420" s="452" t="s">
        <v>2376</v>
      </c>
      <c r="J420" s="452" t="s">
        <v>1125</v>
      </c>
    </row>
    <row r="421" spans="1:10" ht="14.5" hidden="1">
      <c r="A421" s="550" t="s">
        <v>954</v>
      </c>
      <c r="B421" s="550" t="s">
        <v>951</v>
      </c>
      <c r="C421" s="551" t="s">
        <v>2445</v>
      </c>
      <c r="D421" s="550" t="s">
        <v>2446</v>
      </c>
      <c r="E421" s="552" t="s">
        <v>2447</v>
      </c>
      <c r="F421" s="452" t="s">
        <v>2448</v>
      </c>
      <c r="G421" s="452" t="s">
        <v>2376</v>
      </c>
      <c r="J421" s="452" t="s">
        <v>1125</v>
      </c>
    </row>
    <row r="422" spans="1:10" ht="14.5" hidden="1">
      <c r="A422" s="550" t="s">
        <v>954</v>
      </c>
      <c r="B422" s="550" t="s">
        <v>951</v>
      </c>
      <c r="C422" s="551" t="s">
        <v>2449</v>
      </c>
      <c r="D422" s="550" t="s">
        <v>2450</v>
      </c>
      <c r="E422" s="552" t="s">
        <v>2451</v>
      </c>
      <c r="F422" s="452" t="s">
        <v>2452</v>
      </c>
      <c r="G422" s="452" t="s">
        <v>2376</v>
      </c>
      <c r="J422" s="452" t="s">
        <v>1125</v>
      </c>
    </row>
    <row r="423" spans="1:10" ht="14.5" hidden="1">
      <c r="A423" s="550" t="s">
        <v>954</v>
      </c>
      <c r="B423" s="550" t="s">
        <v>951</v>
      </c>
      <c r="C423" s="551" t="s">
        <v>2453</v>
      </c>
      <c r="D423" s="550" t="s">
        <v>2454</v>
      </c>
      <c r="E423" s="552" t="s">
        <v>2455</v>
      </c>
      <c r="F423" s="452" t="s">
        <v>2456</v>
      </c>
      <c r="G423" s="452" t="s">
        <v>2376</v>
      </c>
      <c r="J423" s="452" t="s">
        <v>1125</v>
      </c>
    </row>
    <row r="424" spans="1:10" ht="14.5" hidden="1">
      <c r="A424" s="550" t="s">
        <v>954</v>
      </c>
      <c r="B424" s="550" t="s">
        <v>951</v>
      </c>
      <c r="C424" s="551" t="s">
        <v>2457</v>
      </c>
      <c r="D424" s="550" t="s">
        <v>2458</v>
      </c>
      <c r="E424" s="552" t="s">
        <v>2459</v>
      </c>
      <c r="F424" s="452" t="s">
        <v>2460</v>
      </c>
      <c r="G424" s="452" t="s">
        <v>2376</v>
      </c>
      <c r="J424" s="452" t="s">
        <v>1125</v>
      </c>
    </row>
    <row r="425" spans="1:10" ht="14.5" hidden="1">
      <c r="A425" s="550" t="s">
        <v>954</v>
      </c>
      <c r="B425" s="550" t="s">
        <v>951</v>
      </c>
      <c r="C425" s="551" t="s">
        <v>2461</v>
      </c>
      <c r="D425" s="550" t="s">
        <v>2462</v>
      </c>
      <c r="E425" s="552" t="s">
        <v>2463</v>
      </c>
      <c r="F425" s="452" t="s">
        <v>2464</v>
      </c>
      <c r="G425" s="452" t="s">
        <v>2376</v>
      </c>
      <c r="J425" s="452" t="s">
        <v>1125</v>
      </c>
    </row>
    <row r="426" spans="1:10" ht="14.5" hidden="1">
      <c r="A426" s="550" t="s">
        <v>954</v>
      </c>
      <c r="B426" s="550" t="s">
        <v>951</v>
      </c>
      <c r="C426" s="551" t="s">
        <v>2465</v>
      </c>
      <c r="D426" s="550" t="s">
        <v>2466</v>
      </c>
      <c r="E426" s="552" t="s">
        <v>2467</v>
      </c>
      <c r="F426" s="452" t="s">
        <v>2468</v>
      </c>
      <c r="G426" s="452" t="s">
        <v>2376</v>
      </c>
      <c r="J426" s="452" t="s">
        <v>1125</v>
      </c>
    </row>
    <row r="427" spans="1:10" ht="14.5" hidden="1">
      <c r="A427" s="550" t="s">
        <v>954</v>
      </c>
      <c r="B427" s="550" t="s">
        <v>951</v>
      </c>
      <c r="C427" s="551" t="s">
        <v>2469</v>
      </c>
      <c r="D427" s="550" t="s">
        <v>2470</v>
      </c>
      <c r="E427" s="552" t="s">
        <v>2471</v>
      </c>
      <c r="F427" s="452" t="s">
        <v>2472</v>
      </c>
      <c r="G427" s="452" t="s">
        <v>2376</v>
      </c>
      <c r="J427" s="452" t="s">
        <v>1125</v>
      </c>
    </row>
    <row r="428" spans="1:10" ht="14.5" hidden="1">
      <c r="A428" s="550" t="s">
        <v>954</v>
      </c>
      <c r="B428" s="550" t="s">
        <v>951</v>
      </c>
      <c r="C428" s="551" t="s">
        <v>2473</v>
      </c>
      <c r="D428" s="550" t="s">
        <v>2474</v>
      </c>
      <c r="E428" s="552" t="s">
        <v>2475</v>
      </c>
      <c r="F428" s="452" t="s">
        <v>2476</v>
      </c>
      <c r="G428" s="452" t="s">
        <v>2376</v>
      </c>
      <c r="J428" s="452" t="s">
        <v>1125</v>
      </c>
    </row>
    <row r="429" spans="1:10" ht="14.5" hidden="1">
      <c r="A429" s="550" t="s">
        <v>954</v>
      </c>
      <c r="B429" s="550" t="s">
        <v>951</v>
      </c>
      <c r="C429" s="551" t="s">
        <v>2477</v>
      </c>
      <c r="D429" s="550" t="s">
        <v>2478</v>
      </c>
      <c r="E429" s="552" t="s">
        <v>2479</v>
      </c>
      <c r="F429" s="452" t="s">
        <v>2480</v>
      </c>
      <c r="G429" s="452" t="s">
        <v>2376</v>
      </c>
      <c r="J429" s="452" t="s">
        <v>1125</v>
      </c>
    </row>
    <row r="430" spans="1:10" ht="14.5" hidden="1">
      <c r="A430" s="550" t="s">
        <v>954</v>
      </c>
      <c r="B430" s="550" t="s">
        <v>951</v>
      </c>
      <c r="C430" s="551" t="s">
        <v>2481</v>
      </c>
      <c r="D430" s="550" t="s">
        <v>2482</v>
      </c>
      <c r="E430" s="552" t="s">
        <v>2483</v>
      </c>
      <c r="F430" s="452" t="s">
        <v>2484</v>
      </c>
      <c r="G430" s="452" t="s">
        <v>2485</v>
      </c>
      <c r="J430" s="452" t="s">
        <v>1125</v>
      </c>
    </row>
    <row r="431" spans="1:10" ht="14.5" hidden="1">
      <c r="A431" s="550" t="s">
        <v>954</v>
      </c>
      <c r="B431" s="550" t="s">
        <v>951</v>
      </c>
      <c r="C431" s="551" t="s">
        <v>2486</v>
      </c>
      <c r="D431" s="550" t="s">
        <v>2487</v>
      </c>
      <c r="E431" s="552" t="s">
        <v>2488</v>
      </c>
      <c r="F431" s="452" t="s">
        <v>2489</v>
      </c>
      <c r="G431" s="452" t="s">
        <v>2485</v>
      </c>
      <c r="J431" s="452" t="s">
        <v>1125</v>
      </c>
    </row>
    <row r="432" spans="1:10" ht="14.5" hidden="1">
      <c r="A432" s="550" t="s">
        <v>954</v>
      </c>
      <c r="B432" s="550" t="s">
        <v>951</v>
      </c>
      <c r="C432" s="551" t="s">
        <v>2490</v>
      </c>
      <c r="D432" s="550" t="s">
        <v>2487</v>
      </c>
      <c r="E432" s="552" t="s">
        <v>2488</v>
      </c>
      <c r="F432" s="452" t="s">
        <v>2485</v>
      </c>
      <c r="G432" s="452" t="s">
        <v>2485</v>
      </c>
      <c r="J432" s="452" t="s">
        <v>1125</v>
      </c>
    </row>
    <row r="433" spans="1:10" ht="14.5" hidden="1">
      <c r="A433" s="550" t="s">
        <v>954</v>
      </c>
      <c r="B433" s="550" t="s">
        <v>951</v>
      </c>
      <c r="C433" s="551" t="s">
        <v>2491</v>
      </c>
      <c r="D433" s="550" t="s">
        <v>2492</v>
      </c>
      <c r="E433" s="552" t="s">
        <v>2493</v>
      </c>
      <c r="F433" s="452" t="s">
        <v>2494</v>
      </c>
      <c r="G433" s="452" t="s">
        <v>2485</v>
      </c>
      <c r="J433" s="452" t="s">
        <v>1125</v>
      </c>
    </row>
    <row r="434" spans="1:10" ht="14.5" hidden="1">
      <c r="A434" s="550" t="s">
        <v>954</v>
      </c>
      <c r="B434" s="550" t="s">
        <v>951</v>
      </c>
      <c r="C434" s="551" t="s">
        <v>2495</v>
      </c>
      <c r="D434" s="550" t="s">
        <v>2496</v>
      </c>
      <c r="E434" s="552" t="s">
        <v>2497</v>
      </c>
      <c r="F434" s="452" t="s">
        <v>2498</v>
      </c>
      <c r="G434" s="452" t="s">
        <v>2485</v>
      </c>
      <c r="J434" s="452" t="s">
        <v>1125</v>
      </c>
    </row>
    <row r="435" spans="1:10" ht="14.5" hidden="1">
      <c r="A435" s="550" t="s">
        <v>954</v>
      </c>
      <c r="B435" s="550" t="s">
        <v>951</v>
      </c>
      <c r="C435" s="551" t="s">
        <v>2499</v>
      </c>
      <c r="D435" s="550" t="s">
        <v>2500</v>
      </c>
      <c r="E435" s="552" t="s">
        <v>2501</v>
      </c>
      <c r="F435" s="452" t="s">
        <v>2502</v>
      </c>
      <c r="G435" s="452" t="s">
        <v>2485</v>
      </c>
      <c r="J435" s="452" t="s">
        <v>1125</v>
      </c>
    </row>
    <row r="436" spans="1:10" ht="14.5" hidden="1">
      <c r="A436" s="550" t="s">
        <v>954</v>
      </c>
      <c r="B436" s="550" t="s">
        <v>951</v>
      </c>
      <c r="C436" s="551" t="s">
        <v>2503</v>
      </c>
      <c r="D436" s="550" t="s">
        <v>2504</v>
      </c>
      <c r="E436" s="552" t="s">
        <v>2505</v>
      </c>
      <c r="F436" s="452" t="s">
        <v>2506</v>
      </c>
      <c r="G436" s="452" t="s">
        <v>2485</v>
      </c>
      <c r="J436" s="452" t="s">
        <v>1125</v>
      </c>
    </row>
    <row r="437" spans="1:10" ht="14.5" hidden="1">
      <c r="A437" s="550" t="s">
        <v>954</v>
      </c>
      <c r="B437" s="550" t="s">
        <v>951</v>
      </c>
      <c r="C437" s="551" t="s">
        <v>2507</v>
      </c>
      <c r="D437" s="550" t="s">
        <v>2508</v>
      </c>
      <c r="E437" s="552" t="s">
        <v>2509</v>
      </c>
      <c r="F437" s="452" t="s">
        <v>2510</v>
      </c>
      <c r="G437" s="452" t="s">
        <v>2485</v>
      </c>
      <c r="J437" s="452" t="s">
        <v>1125</v>
      </c>
    </row>
    <row r="438" spans="1:10" ht="14.5" hidden="1">
      <c r="A438" s="550" t="s">
        <v>954</v>
      </c>
      <c r="B438" s="550" t="s">
        <v>951</v>
      </c>
      <c r="C438" s="551" t="s">
        <v>2511</v>
      </c>
      <c r="D438" s="550" t="s">
        <v>2512</v>
      </c>
      <c r="E438" s="552" t="s">
        <v>2513</v>
      </c>
      <c r="F438" s="452" t="s">
        <v>2514</v>
      </c>
      <c r="G438" s="452" t="s">
        <v>2485</v>
      </c>
      <c r="J438" s="452" t="s">
        <v>1125</v>
      </c>
    </row>
    <row r="439" spans="1:10" ht="14.5" hidden="1">
      <c r="A439" s="550" t="s">
        <v>954</v>
      </c>
      <c r="B439" s="550" t="s">
        <v>951</v>
      </c>
      <c r="C439" s="551" t="s">
        <v>2515</v>
      </c>
      <c r="D439" s="550" t="s">
        <v>2516</v>
      </c>
      <c r="E439" s="552" t="s">
        <v>2517</v>
      </c>
      <c r="F439" s="452" t="s">
        <v>2518</v>
      </c>
      <c r="G439" s="452" t="s">
        <v>2519</v>
      </c>
      <c r="J439" s="452" t="s">
        <v>1125</v>
      </c>
    </row>
    <row r="440" spans="1:10" ht="14.5" hidden="1">
      <c r="A440" s="550" t="s">
        <v>954</v>
      </c>
      <c r="B440" s="550" t="s">
        <v>951</v>
      </c>
      <c r="C440" s="551" t="s">
        <v>2520</v>
      </c>
      <c r="D440" s="550" t="s">
        <v>2521</v>
      </c>
      <c r="E440" s="552" t="s">
        <v>2522</v>
      </c>
      <c r="F440" s="452" t="s">
        <v>2523</v>
      </c>
      <c r="G440" s="452" t="s">
        <v>2519</v>
      </c>
      <c r="J440" s="452" t="s">
        <v>1125</v>
      </c>
    </row>
    <row r="441" spans="1:10" ht="14.5" hidden="1">
      <c r="A441" s="550" t="s">
        <v>954</v>
      </c>
      <c r="B441" s="550" t="s">
        <v>951</v>
      </c>
      <c r="C441" s="551" t="s">
        <v>2524</v>
      </c>
      <c r="D441" s="550" t="s">
        <v>2525</v>
      </c>
      <c r="E441" s="552" t="s">
        <v>2526</v>
      </c>
      <c r="F441" s="452" t="s">
        <v>2527</v>
      </c>
      <c r="G441" s="452" t="s">
        <v>2528</v>
      </c>
      <c r="J441" s="452" t="s">
        <v>1125</v>
      </c>
    </row>
    <row r="442" spans="1:10" ht="14.5" hidden="1">
      <c r="A442" s="550" t="s">
        <v>954</v>
      </c>
      <c r="B442" s="550" t="s">
        <v>951</v>
      </c>
      <c r="C442" s="551" t="s">
        <v>2529</v>
      </c>
      <c r="D442" s="550" t="s">
        <v>2530</v>
      </c>
      <c r="E442" s="552" t="s">
        <v>2531</v>
      </c>
      <c r="F442" s="452" t="s">
        <v>2532</v>
      </c>
      <c r="G442" s="452" t="s">
        <v>2533</v>
      </c>
      <c r="J442" s="452" t="s">
        <v>1125</v>
      </c>
    </row>
    <row r="443" spans="1:10" ht="14.5" hidden="1">
      <c r="A443" s="550" t="s">
        <v>954</v>
      </c>
      <c r="B443" s="550" t="s">
        <v>951</v>
      </c>
      <c r="C443" s="551" t="s">
        <v>2534</v>
      </c>
      <c r="D443" s="550" t="s">
        <v>2535</v>
      </c>
      <c r="E443" s="552" t="s">
        <v>2536</v>
      </c>
      <c r="F443" s="452" t="s">
        <v>2537</v>
      </c>
      <c r="G443" s="452" t="s">
        <v>2538</v>
      </c>
      <c r="J443" s="452" t="s">
        <v>1125</v>
      </c>
    </row>
    <row r="444" spans="1:10" ht="14.5" hidden="1">
      <c r="A444" s="550" t="s">
        <v>954</v>
      </c>
      <c r="B444" s="550" t="s">
        <v>951</v>
      </c>
      <c r="C444" s="551" t="s">
        <v>2539</v>
      </c>
      <c r="D444" s="550" t="s">
        <v>2540</v>
      </c>
      <c r="E444" s="552" t="s">
        <v>2541</v>
      </c>
      <c r="F444" s="452" t="s">
        <v>2542</v>
      </c>
      <c r="G444" s="452" t="s">
        <v>2538</v>
      </c>
      <c r="J444" s="452" t="s">
        <v>1125</v>
      </c>
    </row>
    <row r="445" spans="1:10" ht="14.5" hidden="1">
      <c r="A445" s="550" t="s">
        <v>954</v>
      </c>
      <c r="B445" s="550" t="s">
        <v>951</v>
      </c>
      <c r="C445" s="551" t="s">
        <v>2543</v>
      </c>
      <c r="D445" s="550" t="s">
        <v>2544</v>
      </c>
      <c r="E445" s="552" t="s">
        <v>2545</v>
      </c>
      <c r="F445" s="452" t="s">
        <v>2546</v>
      </c>
      <c r="G445" s="452" t="s">
        <v>2538</v>
      </c>
      <c r="J445" s="452" t="s">
        <v>1125</v>
      </c>
    </row>
    <row r="446" spans="1:10" ht="14.5" hidden="1">
      <c r="A446" s="550" t="s">
        <v>954</v>
      </c>
      <c r="B446" s="550" t="s">
        <v>951</v>
      </c>
      <c r="C446" s="551" t="s">
        <v>2547</v>
      </c>
      <c r="D446" s="550" t="s">
        <v>2548</v>
      </c>
      <c r="E446" s="552" t="s">
        <v>2549</v>
      </c>
      <c r="F446" s="452" t="s">
        <v>2550</v>
      </c>
      <c r="G446" s="452" t="s">
        <v>2538</v>
      </c>
      <c r="J446" s="452" t="s">
        <v>1125</v>
      </c>
    </row>
    <row r="447" spans="1:10" ht="14.5" hidden="1">
      <c r="A447" s="550" t="s">
        <v>954</v>
      </c>
      <c r="B447" s="550" t="s">
        <v>951</v>
      </c>
      <c r="C447" s="551" t="s">
        <v>2551</v>
      </c>
      <c r="D447" s="550" t="s">
        <v>2552</v>
      </c>
      <c r="E447" s="552" t="s">
        <v>2553</v>
      </c>
      <c r="F447" s="452" t="s">
        <v>2554</v>
      </c>
      <c r="G447" s="452" t="s">
        <v>2538</v>
      </c>
      <c r="J447" s="452" t="s">
        <v>1125</v>
      </c>
    </row>
    <row r="448" spans="1:10" ht="14.5" hidden="1">
      <c r="A448" s="550" t="s">
        <v>954</v>
      </c>
      <c r="B448" s="550" t="s">
        <v>951</v>
      </c>
      <c r="C448" s="551" t="s">
        <v>2555</v>
      </c>
      <c r="D448" s="550" t="s">
        <v>2556</v>
      </c>
      <c r="E448" s="552" t="s">
        <v>2557</v>
      </c>
      <c r="F448" s="452" t="s">
        <v>2558</v>
      </c>
      <c r="G448" s="452" t="s">
        <v>2538</v>
      </c>
      <c r="J448" s="452" t="s">
        <v>1125</v>
      </c>
    </row>
    <row r="449" spans="1:10" ht="14.5" hidden="1">
      <c r="A449" s="550" t="s">
        <v>954</v>
      </c>
      <c r="B449" s="550" t="s">
        <v>951</v>
      </c>
      <c r="C449" s="551" t="s">
        <v>2559</v>
      </c>
      <c r="D449" s="550" t="s">
        <v>2560</v>
      </c>
      <c r="E449" s="552" t="s">
        <v>2561</v>
      </c>
      <c r="F449" s="452" t="s">
        <v>2562</v>
      </c>
      <c r="G449" s="452" t="s">
        <v>2538</v>
      </c>
      <c r="J449" s="452" t="s">
        <v>1125</v>
      </c>
    </row>
    <row r="450" spans="1:10" ht="14.5" hidden="1">
      <c r="A450" s="550" t="s">
        <v>954</v>
      </c>
      <c r="B450" s="550" t="s">
        <v>951</v>
      </c>
      <c r="C450" s="551" t="s">
        <v>2563</v>
      </c>
      <c r="D450" s="550" t="s">
        <v>2564</v>
      </c>
      <c r="E450" s="552" t="s">
        <v>2565</v>
      </c>
      <c r="F450" s="452" t="s">
        <v>2566</v>
      </c>
      <c r="G450" s="452" t="s">
        <v>2538</v>
      </c>
      <c r="J450" s="452" t="s">
        <v>1125</v>
      </c>
    </row>
    <row r="451" spans="1:10" ht="14.5" hidden="1">
      <c r="A451" s="550" t="s">
        <v>954</v>
      </c>
      <c r="B451" s="550" t="s">
        <v>951</v>
      </c>
      <c r="C451" s="551" t="s">
        <v>2567</v>
      </c>
      <c r="D451" s="550" t="s">
        <v>2568</v>
      </c>
      <c r="E451" s="552" t="s">
        <v>2569</v>
      </c>
      <c r="F451" s="452" t="s">
        <v>2570</v>
      </c>
      <c r="G451" s="452" t="s">
        <v>2538</v>
      </c>
      <c r="J451" s="452" t="s">
        <v>1125</v>
      </c>
    </row>
    <row r="452" spans="1:10" ht="14.5" hidden="1">
      <c r="A452" s="550" t="s">
        <v>954</v>
      </c>
      <c r="B452" s="550" t="s">
        <v>951</v>
      </c>
      <c r="C452" s="551" t="s">
        <v>2571</v>
      </c>
      <c r="D452" s="550" t="s">
        <v>2572</v>
      </c>
      <c r="E452" s="552" t="s">
        <v>2573</v>
      </c>
      <c r="F452" s="452" t="s">
        <v>2574</v>
      </c>
      <c r="G452" s="452" t="s">
        <v>2538</v>
      </c>
      <c r="J452" s="452" t="s">
        <v>1125</v>
      </c>
    </row>
    <row r="453" spans="1:10" ht="14.5" hidden="1">
      <c r="A453" s="550" t="s">
        <v>954</v>
      </c>
      <c r="B453" s="550" t="s">
        <v>951</v>
      </c>
      <c r="C453" s="551" t="s">
        <v>2575</v>
      </c>
      <c r="D453" s="550" t="s">
        <v>2576</v>
      </c>
      <c r="E453" s="552" t="s">
        <v>2577</v>
      </c>
      <c r="F453" s="452" t="s">
        <v>2578</v>
      </c>
      <c r="G453" s="452" t="s">
        <v>2538</v>
      </c>
      <c r="J453" s="452" t="s">
        <v>1125</v>
      </c>
    </row>
    <row r="454" spans="1:10" ht="14.5" hidden="1">
      <c r="A454" s="550" t="s">
        <v>954</v>
      </c>
      <c r="B454" s="550" t="s">
        <v>951</v>
      </c>
      <c r="C454" s="551" t="s">
        <v>2579</v>
      </c>
      <c r="D454" s="550" t="s">
        <v>2580</v>
      </c>
      <c r="E454" s="552" t="s">
        <v>2581</v>
      </c>
      <c r="F454" s="452" t="s">
        <v>2582</v>
      </c>
      <c r="G454" s="452" t="s">
        <v>2538</v>
      </c>
      <c r="J454" s="452" t="s">
        <v>1125</v>
      </c>
    </row>
    <row r="455" spans="1:10" ht="14.5" hidden="1">
      <c r="A455" s="550" t="s">
        <v>954</v>
      </c>
      <c r="B455" s="550" t="s">
        <v>951</v>
      </c>
      <c r="C455" s="551" t="s">
        <v>2583</v>
      </c>
      <c r="D455" s="550" t="s">
        <v>2584</v>
      </c>
      <c r="E455" s="552" t="s">
        <v>2585</v>
      </c>
      <c r="F455" s="452" t="s">
        <v>2586</v>
      </c>
      <c r="G455" s="452" t="s">
        <v>2538</v>
      </c>
      <c r="J455" s="452" t="s">
        <v>1125</v>
      </c>
    </row>
    <row r="456" spans="1:10" ht="14.5" hidden="1">
      <c r="A456" s="550" t="s">
        <v>954</v>
      </c>
      <c r="B456" s="550" t="s">
        <v>951</v>
      </c>
      <c r="C456" s="551" t="s">
        <v>2587</v>
      </c>
      <c r="D456" s="550" t="s">
        <v>2588</v>
      </c>
      <c r="E456" s="552" t="s">
        <v>2589</v>
      </c>
      <c r="F456" s="452" t="s">
        <v>2590</v>
      </c>
      <c r="G456" s="452" t="s">
        <v>2538</v>
      </c>
      <c r="J456" s="452" t="s">
        <v>1125</v>
      </c>
    </row>
    <row r="457" spans="1:10" ht="14.5" hidden="1">
      <c r="A457" s="550" t="s">
        <v>954</v>
      </c>
      <c r="B457" s="550" t="s">
        <v>951</v>
      </c>
      <c r="C457" s="551" t="s">
        <v>2591</v>
      </c>
      <c r="D457" s="550" t="s">
        <v>2592</v>
      </c>
      <c r="E457" s="552" t="s">
        <v>2593</v>
      </c>
      <c r="F457" s="452" t="s">
        <v>2594</v>
      </c>
      <c r="G457" s="452" t="s">
        <v>2538</v>
      </c>
      <c r="J457" s="452" t="s">
        <v>1125</v>
      </c>
    </row>
    <row r="458" spans="1:10" ht="14.5" hidden="1">
      <c r="A458" s="550" t="s">
        <v>954</v>
      </c>
      <c r="B458" s="550" t="s">
        <v>951</v>
      </c>
      <c r="C458" s="551" t="s">
        <v>2595</v>
      </c>
      <c r="D458" s="550" t="s">
        <v>2596</v>
      </c>
      <c r="E458" s="552" t="s">
        <v>2597</v>
      </c>
      <c r="F458" s="452" t="s">
        <v>2598</v>
      </c>
      <c r="G458" s="452" t="s">
        <v>2538</v>
      </c>
      <c r="J458" s="452" t="s">
        <v>1125</v>
      </c>
    </row>
    <row r="459" spans="1:10" ht="14.5" hidden="1">
      <c r="A459" s="550" t="s">
        <v>954</v>
      </c>
      <c r="B459" s="550" t="s">
        <v>951</v>
      </c>
      <c r="C459" s="551" t="s">
        <v>2599</v>
      </c>
      <c r="D459" s="550" t="s">
        <v>2600</v>
      </c>
      <c r="E459" s="552" t="s">
        <v>2601</v>
      </c>
      <c r="F459" s="452" t="s">
        <v>2602</v>
      </c>
      <c r="G459" s="452" t="s">
        <v>2538</v>
      </c>
      <c r="J459" s="452" t="s">
        <v>1125</v>
      </c>
    </row>
    <row r="460" spans="1:10" ht="14.5" hidden="1">
      <c r="A460" s="550" t="s">
        <v>954</v>
      </c>
      <c r="B460" s="550" t="s">
        <v>951</v>
      </c>
      <c r="C460" s="551" t="s">
        <v>2603</v>
      </c>
      <c r="D460" s="550" t="s">
        <v>2604</v>
      </c>
      <c r="E460" s="552" t="s">
        <v>2605</v>
      </c>
      <c r="F460" s="452" t="s">
        <v>2606</v>
      </c>
      <c r="G460" s="452" t="s">
        <v>2538</v>
      </c>
      <c r="J460" s="452" t="s">
        <v>1125</v>
      </c>
    </row>
    <row r="461" spans="1:10" ht="14.5" hidden="1">
      <c r="A461" s="550" t="s">
        <v>954</v>
      </c>
      <c r="B461" s="550" t="s">
        <v>951</v>
      </c>
      <c r="C461" s="551" t="s">
        <v>2607</v>
      </c>
      <c r="D461" s="550" t="s">
        <v>2608</v>
      </c>
      <c r="E461" s="552" t="s">
        <v>2609</v>
      </c>
      <c r="F461" s="452" t="s">
        <v>2610</v>
      </c>
      <c r="G461" s="452" t="s">
        <v>2538</v>
      </c>
      <c r="J461" s="452" t="s">
        <v>1125</v>
      </c>
    </row>
    <row r="462" spans="1:10" ht="14.5" hidden="1">
      <c r="A462" s="550" t="s">
        <v>954</v>
      </c>
      <c r="B462" s="550" t="s">
        <v>951</v>
      </c>
      <c r="C462" s="551" t="s">
        <v>2611</v>
      </c>
      <c r="D462" s="550" t="s">
        <v>2612</v>
      </c>
      <c r="E462" s="552" t="s">
        <v>2613</v>
      </c>
      <c r="F462" s="452" t="s">
        <v>2614</v>
      </c>
      <c r="G462" s="452" t="s">
        <v>2538</v>
      </c>
      <c r="J462" s="452" t="s">
        <v>1125</v>
      </c>
    </row>
    <row r="463" spans="1:10" ht="14.5" hidden="1">
      <c r="A463" s="550" t="s">
        <v>954</v>
      </c>
      <c r="B463" s="550" t="s">
        <v>951</v>
      </c>
      <c r="C463" s="551" t="s">
        <v>2615</v>
      </c>
      <c r="D463" s="550" t="s">
        <v>2612</v>
      </c>
      <c r="E463" s="552" t="s">
        <v>2613</v>
      </c>
      <c r="F463" s="452" t="s">
        <v>2616</v>
      </c>
      <c r="G463" s="452" t="s">
        <v>2538</v>
      </c>
      <c r="J463" s="452" t="s">
        <v>1125</v>
      </c>
    </row>
    <row r="464" spans="1:10" ht="14.5" hidden="1">
      <c r="A464" s="550" t="s">
        <v>954</v>
      </c>
      <c r="B464" s="550" t="s">
        <v>951</v>
      </c>
      <c r="C464" s="551" t="s">
        <v>2617</v>
      </c>
      <c r="D464" s="550" t="s">
        <v>2618</v>
      </c>
      <c r="E464" s="552" t="s">
        <v>2619</v>
      </c>
      <c r="F464" s="452" t="s">
        <v>2620</v>
      </c>
      <c r="G464" s="452" t="s">
        <v>2538</v>
      </c>
      <c r="J464" s="452" t="s">
        <v>1125</v>
      </c>
    </row>
    <row r="465" spans="1:10" ht="14.5" hidden="1">
      <c r="A465" s="550" t="s">
        <v>954</v>
      </c>
      <c r="B465" s="550" t="s">
        <v>951</v>
      </c>
      <c r="C465" s="551" t="s">
        <v>2621</v>
      </c>
      <c r="D465" s="550" t="s">
        <v>2622</v>
      </c>
      <c r="E465" s="552" t="s">
        <v>2623</v>
      </c>
      <c r="F465" s="452" t="s">
        <v>2624</v>
      </c>
      <c r="G465" s="452" t="s">
        <v>2538</v>
      </c>
      <c r="J465" s="452" t="s">
        <v>1125</v>
      </c>
    </row>
    <row r="466" spans="1:10" ht="14.5" hidden="1">
      <c r="A466" s="550" t="s">
        <v>954</v>
      </c>
      <c r="B466" s="550" t="s">
        <v>951</v>
      </c>
      <c r="C466" s="551" t="s">
        <v>2625</v>
      </c>
      <c r="D466" s="550" t="s">
        <v>2626</v>
      </c>
      <c r="E466" s="552" t="s">
        <v>2627</v>
      </c>
      <c r="F466" s="452" t="s">
        <v>2628</v>
      </c>
      <c r="G466" s="452" t="s">
        <v>2538</v>
      </c>
      <c r="J466" s="452" t="s">
        <v>1125</v>
      </c>
    </row>
    <row r="467" spans="1:10" ht="14.5" hidden="1">
      <c r="A467" s="550" t="s">
        <v>954</v>
      </c>
      <c r="B467" s="550" t="s">
        <v>951</v>
      </c>
      <c r="C467" s="551" t="s">
        <v>2629</v>
      </c>
      <c r="D467" s="550" t="s">
        <v>2630</v>
      </c>
      <c r="E467" s="556" t="s">
        <v>2631</v>
      </c>
      <c r="F467" s="452" t="s">
        <v>2632</v>
      </c>
      <c r="G467" s="452" t="s">
        <v>2538</v>
      </c>
      <c r="J467" s="452" t="s">
        <v>1125</v>
      </c>
    </row>
    <row r="468" spans="1:10" ht="14.5" hidden="1">
      <c r="A468" s="550" t="s">
        <v>954</v>
      </c>
      <c r="B468" s="550" t="s">
        <v>951</v>
      </c>
      <c r="C468" s="551" t="s">
        <v>2633</v>
      </c>
      <c r="D468" s="550" t="s">
        <v>2634</v>
      </c>
      <c r="E468" s="552" t="s">
        <v>2635</v>
      </c>
      <c r="F468" s="452" t="s">
        <v>2636</v>
      </c>
      <c r="G468" s="452" t="s">
        <v>2538</v>
      </c>
      <c r="J468" s="452" t="s">
        <v>1125</v>
      </c>
    </row>
    <row r="469" spans="1:10" ht="14.5" hidden="1">
      <c r="A469" s="550" t="s">
        <v>954</v>
      </c>
      <c r="B469" s="550" t="s">
        <v>951</v>
      </c>
      <c r="C469" s="551" t="s">
        <v>2637</v>
      </c>
      <c r="D469" s="550" t="s">
        <v>2638</v>
      </c>
      <c r="E469" s="552" t="s">
        <v>2639</v>
      </c>
      <c r="F469" s="452" t="s">
        <v>2640</v>
      </c>
      <c r="G469" s="452" t="s">
        <v>2538</v>
      </c>
      <c r="J469" s="452" t="s">
        <v>1125</v>
      </c>
    </row>
    <row r="470" spans="1:10" ht="14.5" hidden="1">
      <c r="A470" s="550" t="s">
        <v>954</v>
      </c>
      <c r="B470" s="550" t="s">
        <v>951</v>
      </c>
      <c r="C470" s="551" t="s">
        <v>2641</v>
      </c>
      <c r="D470" s="550" t="s">
        <v>2642</v>
      </c>
      <c r="E470" s="552" t="s">
        <v>2643</v>
      </c>
      <c r="F470" s="452" t="s">
        <v>2644</v>
      </c>
      <c r="G470" s="452" t="s">
        <v>2538</v>
      </c>
      <c r="J470" s="452" t="s">
        <v>1125</v>
      </c>
    </row>
    <row r="471" spans="1:10" ht="14.5" hidden="1">
      <c r="A471" s="550" t="s">
        <v>954</v>
      </c>
      <c r="B471" s="550" t="s">
        <v>951</v>
      </c>
      <c r="C471" s="551" t="s">
        <v>2645</v>
      </c>
      <c r="D471" s="550" t="s">
        <v>2646</v>
      </c>
      <c r="E471" s="552" t="s">
        <v>2647</v>
      </c>
      <c r="F471" s="452" t="s">
        <v>2648</v>
      </c>
      <c r="G471" s="452" t="s">
        <v>2538</v>
      </c>
      <c r="J471" s="452" t="s">
        <v>1125</v>
      </c>
    </row>
    <row r="472" spans="1:10" ht="14.5" hidden="1">
      <c r="A472" s="550" t="s">
        <v>954</v>
      </c>
      <c r="B472" s="550" t="s">
        <v>951</v>
      </c>
      <c r="C472" s="551" t="s">
        <v>2649</v>
      </c>
      <c r="D472" s="550" t="s">
        <v>2650</v>
      </c>
      <c r="E472" s="552" t="s">
        <v>2651</v>
      </c>
      <c r="F472" s="452" t="s">
        <v>2652</v>
      </c>
      <c r="G472" s="452" t="s">
        <v>2538</v>
      </c>
      <c r="J472" s="452" t="s">
        <v>1125</v>
      </c>
    </row>
    <row r="473" spans="1:10" ht="14.5" hidden="1">
      <c r="A473" s="550" t="s">
        <v>954</v>
      </c>
      <c r="B473" s="550" t="s">
        <v>951</v>
      </c>
      <c r="C473" s="551" t="s">
        <v>2653</v>
      </c>
      <c r="D473" s="550" t="s">
        <v>2654</v>
      </c>
      <c r="E473" s="552" t="s">
        <v>2655</v>
      </c>
      <c r="F473" s="452" t="s">
        <v>2656</v>
      </c>
      <c r="G473" s="452" t="s">
        <v>2538</v>
      </c>
      <c r="J473" s="452" t="s">
        <v>1125</v>
      </c>
    </row>
    <row r="474" spans="1:10" ht="14.5" hidden="1">
      <c r="A474" s="550" t="s">
        <v>954</v>
      </c>
      <c r="B474" s="550" t="s">
        <v>951</v>
      </c>
      <c r="C474" s="551" t="s">
        <v>2657</v>
      </c>
      <c r="D474" s="550" t="s">
        <v>2658</v>
      </c>
      <c r="E474" s="552" t="s">
        <v>2659</v>
      </c>
      <c r="F474" s="452" t="s">
        <v>2660</v>
      </c>
      <c r="G474" s="452" t="s">
        <v>2538</v>
      </c>
      <c r="J474" s="452" t="s">
        <v>1125</v>
      </c>
    </row>
    <row r="475" spans="1:10" ht="14.5" hidden="1">
      <c r="A475" s="550" t="s">
        <v>954</v>
      </c>
      <c r="B475" s="550" t="s">
        <v>951</v>
      </c>
      <c r="C475" s="551" t="s">
        <v>2661</v>
      </c>
      <c r="D475" s="550" t="s">
        <v>2662</v>
      </c>
      <c r="E475" s="552" t="s">
        <v>2663</v>
      </c>
      <c r="F475" s="452" t="s">
        <v>2664</v>
      </c>
      <c r="G475" s="452" t="s">
        <v>2664</v>
      </c>
      <c r="J475" s="452" t="s">
        <v>1125</v>
      </c>
    </row>
    <row r="476" spans="1:10" ht="14.5" hidden="1">
      <c r="A476" s="550" t="s">
        <v>954</v>
      </c>
      <c r="B476" s="550" t="s">
        <v>951</v>
      </c>
      <c r="C476" s="551" t="s">
        <v>2665</v>
      </c>
      <c r="D476" s="550" t="s">
        <v>2666</v>
      </c>
      <c r="E476" s="552" t="s">
        <v>2667</v>
      </c>
      <c r="F476" s="452" t="s">
        <v>2668</v>
      </c>
      <c r="G476" s="452" t="s">
        <v>2668</v>
      </c>
      <c r="J476" s="452" t="s">
        <v>1125</v>
      </c>
    </row>
    <row r="477" spans="1:10" ht="14.5" hidden="1">
      <c r="A477" s="550" t="s">
        <v>954</v>
      </c>
      <c r="B477" s="550" t="s">
        <v>951</v>
      </c>
      <c r="C477" s="551" t="s">
        <v>2669</v>
      </c>
      <c r="D477" s="550" t="s">
        <v>2670</v>
      </c>
      <c r="E477" s="552" t="s">
        <v>2671</v>
      </c>
      <c r="F477" s="452" t="s">
        <v>2672</v>
      </c>
      <c r="G477" s="452" t="s">
        <v>2673</v>
      </c>
      <c r="J477" s="452" t="s">
        <v>1125</v>
      </c>
    </row>
    <row r="478" spans="1:10" ht="14.5" hidden="1">
      <c r="A478" s="550" t="s">
        <v>954</v>
      </c>
      <c r="B478" s="550" t="s">
        <v>951</v>
      </c>
      <c r="C478" s="551" t="s">
        <v>2674</v>
      </c>
      <c r="D478" s="550" t="s">
        <v>2675</v>
      </c>
      <c r="E478" s="552" t="s">
        <v>2676</v>
      </c>
      <c r="F478" s="452" t="s">
        <v>2677</v>
      </c>
      <c r="G478" s="452" t="s">
        <v>2678</v>
      </c>
      <c r="J478" s="452" t="s">
        <v>1125</v>
      </c>
    </row>
    <row r="479" spans="1:10" ht="14.5" hidden="1">
      <c r="A479" s="550" t="s">
        <v>954</v>
      </c>
      <c r="B479" s="550" t="s">
        <v>951</v>
      </c>
      <c r="C479" s="551" t="s">
        <v>2679</v>
      </c>
      <c r="D479" s="550" t="s">
        <v>2680</v>
      </c>
      <c r="E479" s="552" t="s">
        <v>2681</v>
      </c>
      <c r="F479" s="452" t="s">
        <v>2682</v>
      </c>
      <c r="G479" s="452" t="s">
        <v>2678</v>
      </c>
      <c r="J479" s="452" t="s">
        <v>1125</v>
      </c>
    </row>
    <row r="480" spans="1:10" ht="14.5" hidden="1">
      <c r="A480" s="550" t="s">
        <v>954</v>
      </c>
      <c r="B480" s="550" t="s">
        <v>951</v>
      </c>
      <c r="C480" s="551" t="s">
        <v>2683</v>
      </c>
      <c r="D480" s="550" t="s">
        <v>2684</v>
      </c>
      <c r="E480" s="552" t="s">
        <v>2685</v>
      </c>
      <c r="F480" s="452" t="s">
        <v>2686</v>
      </c>
      <c r="G480" s="452" t="s">
        <v>2678</v>
      </c>
      <c r="J480" s="452" t="s">
        <v>1125</v>
      </c>
    </row>
    <row r="481" spans="1:10" ht="14.5" hidden="1">
      <c r="A481" s="550" t="s">
        <v>954</v>
      </c>
      <c r="B481" s="550" t="s">
        <v>951</v>
      </c>
      <c r="C481" s="551" t="s">
        <v>2687</v>
      </c>
      <c r="D481" s="550" t="s">
        <v>2688</v>
      </c>
      <c r="E481" s="552" t="s">
        <v>2689</v>
      </c>
      <c r="F481" s="452" t="s">
        <v>2690</v>
      </c>
      <c r="G481" s="452" t="s">
        <v>2678</v>
      </c>
      <c r="J481" s="452" t="s">
        <v>1125</v>
      </c>
    </row>
    <row r="482" spans="1:10" ht="14.5" hidden="1">
      <c r="A482" s="550" t="s">
        <v>954</v>
      </c>
      <c r="B482" s="550" t="s">
        <v>951</v>
      </c>
      <c r="C482" s="551" t="s">
        <v>2691</v>
      </c>
      <c r="D482" s="550" t="s">
        <v>2692</v>
      </c>
      <c r="E482" s="556" t="s">
        <v>2693</v>
      </c>
      <c r="F482" s="452" t="s">
        <v>2694</v>
      </c>
      <c r="G482" s="452" t="s">
        <v>2678</v>
      </c>
      <c r="J482" s="452" t="s">
        <v>1125</v>
      </c>
    </row>
    <row r="483" spans="1:10" ht="14.5" hidden="1">
      <c r="A483" s="550" t="s">
        <v>954</v>
      </c>
      <c r="B483" s="550" t="s">
        <v>951</v>
      </c>
      <c r="C483" s="551" t="s">
        <v>2695</v>
      </c>
      <c r="D483" s="550" t="s">
        <v>2696</v>
      </c>
      <c r="E483" s="552" t="s">
        <v>2697</v>
      </c>
      <c r="F483" s="452" t="s">
        <v>2698</v>
      </c>
      <c r="G483" s="452" t="s">
        <v>2678</v>
      </c>
      <c r="J483" s="452" t="s">
        <v>1125</v>
      </c>
    </row>
    <row r="484" spans="1:10" ht="14.5" hidden="1">
      <c r="A484" s="550" t="s">
        <v>954</v>
      </c>
      <c r="B484" s="550" t="s">
        <v>951</v>
      </c>
      <c r="C484" s="551" t="s">
        <v>2699</v>
      </c>
      <c r="D484" s="550" t="s">
        <v>2700</v>
      </c>
      <c r="E484" s="552" t="s">
        <v>2701</v>
      </c>
      <c r="F484" s="452" t="s">
        <v>2702</v>
      </c>
      <c r="G484" s="452" t="s">
        <v>2678</v>
      </c>
      <c r="J484" s="452" t="s">
        <v>1125</v>
      </c>
    </row>
    <row r="485" spans="1:10" ht="14.5" hidden="1">
      <c r="A485" s="550" t="s">
        <v>954</v>
      </c>
      <c r="B485" s="550" t="s">
        <v>951</v>
      </c>
      <c r="C485" s="551" t="s">
        <v>2703</v>
      </c>
      <c r="D485" s="550" t="s">
        <v>2704</v>
      </c>
      <c r="E485" s="552" t="s">
        <v>2705</v>
      </c>
      <c r="F485" s="452" t="s">
        <v>2706</v>
      </c>
      <c r="G485" s="452" t="s">
        <v>2678</v>
      </c>
      <c r="J485" s="452" t="s">
        <v>1125</v>
      </c>
    </row>
    <row r="486" spans="1:10" ht="14.5" hidden="1">
      <c r="A486" s="550" t="s">
        <v>954</v>
      </c>
      <c r="B486" s="550" t="s">
        <v>951</v>
      </c>
      <c r="C486" s="551" t="s">
        <v>2707</v>
      </c>
      <c r="D486" s="550" t="s">
        <v>2708</v>
      </c>
      <c r="E486" s="552" t="s">
        <v>2709</v>
      </c>
      <c r="F486" s="452" t="s">
        <v>2710</v>
      </c>
      <c r="G486" s="452" t="s">
        <v>2678</v>
      </c>
      <c r="J486" s="452" t="s">
        <v>1125</v>
      </c>
    </row>
    <row r="487" spans="1:10" ht="14.5" hidden="1">
      <c r="A487" s="550" t="s">
        <v>954</v>
      </c>
      <c r="B487" s="550" t="s">
        <v>951</v>
      </c>
      <c r="C487" s="551" t="s">
        <v>2711</v>
      </c>
      <c r="D487" s="550" t="s">
        <v>2712</v>
      </c>
      <c r="E487" s="552" t="s">
        <v>2713</v>
      </c>
      <c r="F487" s="452" t="s">
        <v>2714</v>
      </c>
      <c r="G487" s="452" t="s">
        <v>2678</v>
      </c>
      <c r="J487" s="452" t="s">
        <v>1125</v>
      </c>
    </row>
    <row r="488" spans="1:10" ht="14.5" hidden="1">
      <c r="A488" s="550" t="s">
        <v>954</v>
      </c>
      <c r="B488" s="550" t="s">
        <v>951</v>
      </c>
      <c r="C488" s="551" t="s">
        <v>2715</v>
      </c>
      <c r="D488" s="550" t="s">
        <v>2716</v>
      </c>
      <c r="E488" s="552" t="s">
        <v>2717</v>
      </c>
      <c r="F488" s="452" t="s">
        <v>2718</v>
      </c>
      <c r="G488" s="452" t="s">
        <v>2678</v>
      </c>
      <c r="J488" s="452" t="s">
        <v>1125</v>
      </c>
    </row>
    <row r="489" spans="1:10" ht="14.5" hidden="1">
      <c r="A489" s="550" t="s">
        <v>954</v>
      </c>
      <c r="B489" s="550" t="s">
        <v>951</v>
      </c>
      <c r="C489" s="551" t="s">
        <v>2719</v>
      </c>
      <c r="D489" s="550" t="s">
        <v>2720</v>
      </c>
      <c r="E489" s="552" t="s">
        <v>2721</v>
      </c>
      <c r="F489" s="452" t="s">
        <v>2722</v>
      </c>
      <c r="G489" s="452" t="s">
        <v>2678</v>
      </c>
      <c r="J489" s="452" t="s">
        <v>1125</v>
      </c>
    </row>
    <row r="490" spans="1:10" ht="14.5" hidden="1">
      <c r="A490" s="550" t="s">
        <v>954</v>
      </c>
      <c r="B490" s="550" t="s">
        <v>951</v>
      </c>
      <c r="C490" s="551" t="s">
        <v>2723</v>
      </c>
      <c r="D490" s="550" t="s">
        <v>2724</v>
      </c>
      <c r="E490" s="552" t="s">
        <v>2725</v>
      </c>
      <c r="F490" s="452" t="s">
        <v>2726</v>
      </c>
      <c r="G490" s="452" t="s">
        <v>2678</v>
      </c>
      <c r="J490" s="452" t="s">
        <v>1125</v>
      </c>
    </row>
    <row r="491" spans="1:10" ht="14.5" hidden="1">
      <c r="A491" s="550" t="s">
        <v>954</v>
      </c>
      <c r="B491" s="550" t="s">
        <v>951</v>
      </c>
      <c r="C491" s="551" t="s">
        <v>2727</v>
      </c>
      <c r="D491" s="550" t="s">
        <v>2728</v>
      </c>
      <c r="E491" s="552" t="s">
        <v>2729</v>
      </c>
      <c r="F491" s="452" t="s">
        <v>2730</v>
      </c>
      <c r="G491" s="452" t="s">
        <v>2678</v>
      </c>
      <c r="J491" s="452" t="s">
        <v>1125</v>
      </c>
    </row>
    <row r="492" spans="1:10" ht="14.5" hidden="1">
      <c r="A492" s="550" t="s">
        <v>954</v>
      </c>
      <c r="B492" s="550" t="s">
        <v>951</v>
      </c>
      <c r="C492" s="551" t="s">
        <v>2731</v>
      </c>
      <c r="D492" s="550" t="s">
        <v>2732</v>
      </c>
      <c r="E492" s="552" t="s">
        <v>2733</v>
      </c>
      <c r="F492" s="452" t="s">
        <v>2734</v>
      </c>
      <c r="G492" s="452" t="s">
        <v>2678</v>
      </c>
      <c r="J492" s="452" t="s">
        <v>1125</v>
      </c>
    </row>
    <row r="493" spans="1:10" ht="13.9" hidden="1" customHeight="1">
      <c r="A493" s="550" t="s">
        <v>954</v>
      </c>
      <c r="B493" s="550" t="s">
        <v>951</v>
      </c>
      <c r="C493" s="551" t="s">
        <v>2735</v>
      </c>
      <c r="D493" s="550" t="s">
        <v>2736</v>
      </c>
      <c r="E493" s="72" t="s">
        <v>2737</v>
      </c>
      <c r="F493" s="452" t="s">
        <v>2738</v>
      </c>
      <c r="G493" s="452" t="s">
        <v>2678</v>
      </c>
      <c r="J493" s="554" t="s">
        <v>1859</v>
      </c>
    </row>
    <row r="494" spans="1:10" ht="13.9" hidden="1" customHeight="1">
      <c r="A494" s="550" t="s">
        <v>954</v>
      </c>
      <c r="B494" s="550" t="s">
        <v>951</v>
      </c>
      <c r="C494" s="551" t="s">
        <v>2739</v>
      </c>
      <c r="D494" s="550" t="s">
        <v>2740</v>
      </c>
      <c r="E494" s="72" t="s">
        <v>2741</v>
      </c>
      <c r="F494" s="452" t="s">
        <v>2742</v>
      </c>
      <c r="G494" s="452" t="s">
        <v>2678</v>
      </c>
      <c r="J494" s="554" t="s">
        <v>1859</v>
      </c>
    </row>
    <row r="495" spans="1:10" ht="13.9" hidden="1" customHeight="1">
      <c r="A495" s="550" t="s">
        <v>954</v>
      </c>
      <c r="B495" s="550" t="s">
        <v>951</v>
      </c>
      <c r="C495" s="551" t="s">
        <v>2743</v>
      </c>
      <c r="D495" s="550" t="s">
        <v>2744</v>
      </c>
      <c r="E495" s="72" t="s">
        <v>2745</v>
      </c>
      <c r="F495" s="452" t="s">
        <v>2746</v>
      </c>
      <c r="G495" s="452" t="s">
        <v>2678</v>
      </c>
      <c r="J495" s="554" t="s">
        <v>1859</v>
      </c>
    </row>
    <row r="496" spans="1:10" ht="14.5" hidden="1">
      <c r="A496" s="550" t="s">
        <v>962</v>
      </c>
      <c r="B496" s="550" t="s">
        <v>966</v>
      </c>
      <c r="C496" s="551" t="s">
        <v>2747</v>
      </c>
      <c r="D496" s="550" t="s">
        <v>2748</v>
      </c>
      <c r="E496" s="552" t="s">
        <v>2749</v>
      </c>
      <c r="F496" s="452" t="s">
        <v>2750</v>
      </c>
      <c r="G496" s="452" t="s">
        <v>2751</v>
      </c>
      <c r="J496" s="452" t="s">
        <v>1125</v>
      </c>
    </row>
    <row r="497" spans="1:10" ht="14.5" hidden="1">
      <c r="A497" s="550" t="s">
        <v>962</v>
      </c>
      <c r="B497" s="550" t="s">
        <v>966</v>
      </c>
      <c r="C497" s="551" t="s">
        <v>2752</v>
      </c>
      <c r="D497" s="550" t="s">
        <v>2753</v>
      </c>
      <c r="E497" s="552" t="s">
        <v>2754</v>
      </c>
      <c r="F497" s="452" t="s">
        <v>2755</v>
      </c>
      <c r="G497" s="452" t="s">
        <v>2751</v>
      </c>
      <c r="J497" s="452" t="s">
        <v>1125</v>
      </c>
    </row>
    <row r="498" spans="1:10" ht="14.5" hidden="1">
      <c r="A498" s="550" t="s">
        <v>962</v>
      </c>
      <c r="B498" s="550" t="s">
        <v>966</v>
      </c>
      <c r="C498" s="551" t="s">
        <v>2756</v>
      </c>
      <c r="D498" s="550" t="s">
        <v>2757</v>
      </c>
      <c r="E498" s="552" t="s">
        <v>2758</v>
      </c>
      <c r="F498" s="452" t="s">
        <v>2759</v>
      </c>
      <c r="G498" s="452" t="s">
        <v>2751</v>
      </c>
      <c r="J498" s="452" t="s">
        <v>1125</v>
      </c>
    </row>
    <row r="499" spans="1:10" ht="14.5" hidden="1">
      <c r="A499" s="550" t="s">
        <v>962</v>
      </c>
      <c r="B499" s="550" t="s">
        <v>966</v>
      </c>
      <c r="C499" s="551" t="s">
        <v>2760</v>
      </c>
      <c r="D499" s="550" t="s">
        <v>2761</v>
      </c>
      <c r="E499" s="552" t="s">
        <v>2762</v>
      </c>
      <c r="F499" s="452" t="s">
        <v>2763</v>
      </c>
      <c r="G499" s="452" t="s">
        <v>2751</v>
      </c>
      <c r="J499" s="452" t="s">
        <v>1125</v>
      </c>
    </row>
    <row r="500" spans="1:10" ht="14.5" hidden="1">
      <c r="A500" s="550" t="s">
        <v>962</v>
      </c>
      <c r="B500" s="550" t="s">
        <v>966</v>
      </c>
      <c r="C500" s="551" t="s">
        <v>2764</v>
      </c>
      <c r="D500" s="550" t="s">
        <v>2765</v>
      </c>
      <c r="E500" s="552" t="s">
        <v>2766</v>
      </c>
      <c r="F500" s="452" t="s">
        <v>2767</v>
      </c>
      <c r="G500" s="452" t="s">
        <v>2751</v>
      </c>
      <c r="J500" s="452" t="s">
        <v>1125</v>
      </c>
    </row>
    <row r="501" spans="1:10" ht="14.5" hidden="1">
      <c r="A501" s="550" t="s">
        <v>962</v>
      </c>
      <c r="B501" s="550" t="s">
        <v>966</v>
      </c>
      <c r="C501" s="551" t="s">
        <v>2768</v>
      </c>
      <c r="D501" s="550" t="s">
        <v>2769</v>
      </c>
      <c r="E501" s="552" t="s">
        <v>2770</v>
      </c>
      <c r="F501" s="452" t="s">
        <v>2771</v>
      </c>
      <c r="G501" s="452" t="s">
        <v>2751</v>
      </c>
      <c r="J501" s="452" t="s">
        <v>1125</v>
      </c>
    </row>
    <row r="502" spans="1:10" ht="14.5" hidden="1">
      <c r="A502" s="550" t="s">
        <v>962</v>
      </c>
      <c r="B502" s="550" t="s">
        <v>966</v>
      </c>
      <c r="C502" s="551" t="s">
        <v>2772</v>
      </c>
      <c r="D502" s="550" t="s">
        <v>2773</v>
      </c>
      <c r="E502" s="552" t="s">
        <v>2774</v>
      </c>
      <c r="F502" s="452" t="s">
        <v>2775</v>
      </c>
      <c r="G502" s="452" t="s">
        <v>2751</v>
      </c>
      <c r="J502" s="452" t="s">
        <v>1125</v>
      </c>
    </row>
    <row r="503" spans="1:10" ht="14.5" hidden="1">
      <c r="A503" s="550" t="s">
        <v>962</v>
      </c>
      <c r="B503" s="550" t="s">
        <v>966</v>
      </c>
      <c r="C503" s="551" t="s">
        <v>2776</v>
      </c>
      <c r="D503" s="550" t="s">
        <v>2777</v>
      </c>
      <c r="E503" s="552" t="s">
        <v>2778</v>
      </c>
      <c r="F503" s="452" t="s">
        <v>2779</v>
      </c>
      <c r="G503" s="452" t="s">
        <v>2751</v>
      </c>
      <c r="J503" s="452" t="s">
        <v>1125</v>
      </c>
    </row>
    <row r="504" spans="1:10" ht="14.5" hidden="1">
      <c r="A504" s="550" t="s">
        <v>962</v>
      </c>
      <c r="B504" s="550" t="s">
        <v>966</v>
      </c>
      <c r="C504" s="551" t="s">
        <v>2780</v>
      </c>
      <c r="D504" s="550" t="s">
        <v>2781</v>
      </c>
      <c r="E504" s="552" t="s">
        <v>2782</v>
      </c>
      <c r="F504" s="452" t="s">
        <v>2783</v>
      </c>
      <c r="G504" s="452" t="s">
        <v>2751</v>
      </c>
      <c r="J504" s="452" t="s">
        <v>1125</v>
      </c>
    </row>
    <row r="505" spans="1:10" ht="14.5" hidden="1">
      <c r="A505" s="550" t="s">
        <v>962</v>
      </c>
      <c r="B505" s="550" t="s">
        <v>966</v>
      </c>
      <c r="C505" s="551" t="s">
        <v>2784</v>
      </c>
      <c r="D505" s="550" t="s">
        <v>2785</v>
      </c>
      <c r="E505" s="552" t="s">
        <v>2786</v>
      </c>
      <c r="F505" s="452" t="s">
        <v>2787</v>
      </c>
      <c r="G505" s="452" t="s">
        <v>2751</v>
      </c>
      <c r="J505" s="452" t="s">
        <v>1125</v>
      </c>
    </row>
    <row r="506" spans="1:10" ht="14.5" hidden="1">
      <c r="A506" s="550" t="s">
        <v>962</v>
      </c>
      <c r="B506" s="550" t="s">
        <v>966</v>
      </c>
      <c r="C506" s="551" t="s">
        <v>2788</v>
      </c>
      <c r="D506" s="550" t="s">
        <v>2789</v>
      </c>
      <c r="E506" s="552" t="s">
        <v>2790</v>
      </c>
      <c r="F506" s="452" t="s">
        <v>2791</v>
      </c>
      <c r="G506" s="452" t="s">
        <v>2751</v>
      </c>
      <c r="J506" s="452" t="s">
        <v>1125</v>
      </c>
    </row>
    <row r="507" spans="1:10" ht="14.5" hidden="1">
      <c r="A507" s="550" t="s">
        <v>962</v>
      </c>
      <c r="B507" s="550" t="s">
        <v>966</v>
      </c>
      <c r="C507" s="551" t="s">
        <v>2792</v>
      </c>
      <c r="D507" s="550" t="s">
        <v>2793</v>
      </c>
      <c r="E507" s="552" t="s">
        <v>2794</v>
      </c>
      <c r="F507" s="452" t="s">
        <v>2795</v>
      </c>
      <c r="G507" s="452" t="s">
        <v>2751</v>
      </c>
      <c r="J507" s="452" t="s">
        <v>1125</v>
      </c>
    </row>
    <row r="508" spans="1:10" ht="14.5" hidden="1">
      <c r="A508" s="550" t="s">
        <v>962</v>
      </c>
      <c r="B508" s="550" t="s">
        <v>966</v>
      </c>
      <c r="C508" s="551" t="s">
        <v>2796</v>
      </c>
      <c r="D508" s="550" t="s">
        <v>2797</v>
      </c>
      <c r="E508" s="552" t="s">
        <v>2798</v>
      </c>
      <c r="F508" s="452" t="s">
        <v>2799</v>
      </c>
      <c r="G508" s="452" t="s">
        <v>2751</v>
      </c>
      <c r="J508" s="452" t="s">
        <v>1125</v>
      </c>
    </row>
    <row r="509" spans="1:10" ht="14.5" hidden="1">
      <c r="A509" s="550" t="s">
        <v>962</v>
      </c>
      <c r="B509" s="550" t="s">
        <v>966</v>
      </c>
      <c r="C509" s="551" t="s">
        <v>2800</v>
      </c>
      <c r="D509" s="550" t="s">
        <v>2801</v>
      </c>
      <c r="E509" s="552" t="s">
        <v>2802</v>
      </c>
      <c r="F509" s="452" t="s">
        <v>2803</v>
      </c>
      <c r="G509" s="452" t="s">
        <v>2751</v>
      </c>
      <c r="J509" s="452" t="s">
        <v>1125</v>
      </c>
    </row>
    <row r="510" spans="1:10" ht="14.5" hidden="1">
      <c r="A510" s="550" t="s">
        <v>962</v>
      </c>
      <c r="B510" s="550" t="s">
        <v>966</v>
      </c>
      <c r="C510" s="551" t="s">
        <v>2804</v>
      </c>
      <c r="D510" s="550" t="s">
        <v>2805</v>
      </c>
      <c r="E510" s="552" t="s">
        <v>2806</v>
      </c>
      <c r="F510" s="452" t="s">
        <v>2807</v>
      </c>
      <c r="G510" s="452" t="s">
        <v>2751</v>
      </c>
      <c r="J510" s="452" t="s">
        <v>1125</v>
      </c>
    </row>
    <row r="511" spans="1:10" ht="14.5" hidden="1">
      <c r="A511" s="550" t="s">
        <v>962</v>
      </c>
      <c r="B511" s="550" t="s">
        <v>966</v>
      </c>
      <c r="C511" s="551" t="s">
        <v>2808</v>
      </c>
      <c r="D511" s="550" t="s">
        <v>2809</v>
      </c>
      <c r="E511" s="552" t="s">
        <v>2810</v>
      </c>
      <c r="F511" s="452" t="s">
        <v>2811</v>
      </c>
      <c r="G511" s="452" t="s">
        <v>2751</v>
      </c>
      <c r="J511" s="452" t="s">
        <v>1125</v>
      </c>
    </row>
    <row r="512" spans="1:10" ht="14.5" hidden="1">
      <c r="A512" s="550" t="s">
        <v>962</v>
      </c>
      <c r="B512" s="550" t="s">
        <v>966</v>
      </c>
      <c r="C512" s="551" t="s">
        <v>2812</v>
      </c>
      <c r="D512" s="550" t="s">
        <v>2813</v>
      </c>
      <c r="E512" s="552" t="s">
        <v>2814</v>
      </c>
      <c r="F512" s="452" t="s">
        <v>2815</v>
      </c>
      <c r="G512" s="452" t="s">
        <v>2751</v>
      </c>
      <c r="J512" s="452" t="s">
        <v>1125</v>
      </c>
    </row>
    <row r="513" spans="1:10" ht="14.5" hidden="1">
      <c r="A513" s="550" t="s">
        <v>962</v>
      </c>
      <c r="B513" s="550" t="s">
        <v>966</v>
      </c>
      <c r="C513" s="551" t="s">
        <v>2816</v>
      </c>
      <c r="D513" s="550" t="s">
        <v>2817</v>
      </c>
      <c r="E513" s="552" t="s">
        <v>2818</v>
      </c>
      <c r="F513" s="452" t="s">
        <v>2819</v>
      </c>
      <c r="G513" s="452" t="s">
        <v>2751</v>
      </c>
      <c r="J513" s="452" t="s">
        <v>1125</v>
      </c>
    </row>
    <row r="514" spans="1:10" ht="14.5" hidden="1">
      <c r="A514" s="550" t="s">
        <v>962</v>
      </c>
      <c r="B514" s="550" t="s">
        <v>966</v>
      </c>
      <c r="C514" s="551" t="s">
        <v>2820</v>
      </c>
      <c r="D514" s="550" t="s">
        <v>2821</v>
      </c>
      <c r="E514" s="552" t="s">
        <v>2822</v>
      </c>
      <c r="F514" s="452" t="s">
        <v>2823</v>
      </c>
      <c r="G514" s="452" t="s">
        <v>2751</v>
      </c>
      <c r="J514" s="452" t="s">
        <v>1125</v>
      </c>
    </row>
    <row r="515" spans="1:10" ht="14.5" hidden="1">
      <c r="A515" s="550" t="s">
        <v>962</v>
      </c>
      <c r="B515" s="550" t="s">
        <v>966</v>
      </c>
      <c r="C515" s="551" t="s">
        <v>2824</v>
      </c>
      <c r="D515" s="550" t="s">
        <v>2825</v>
      </c>
      <c r="E515" s="552" t="s">
        <v>2826</v>
      </c>
      <c r="F515" s="452" t="s">
        <v>2827</v>
      </c>
      <c r="G515" s="452" t="s">
        <v>2751</v>
      </c>
      <c r="J515" s="452" t="s">
        <v>1125</v>
      </c>
    </row>
    <row r="516" spans="1:10" ht="14.5" hidden="1">
      <c r="A516" s="550" t="s">
        <v>962</v>
      </c>
      <c r="B516" s="550" t="s">
        <v>966</v>
      </c>
      <c r="C516" s="551" t="s">
        <v>2828</v>
      </c>
      <c r="D516" s="550" t="s">
        <v>2829</v>
      </c>
      <c r="E516" s="552" t="s">
        <v>2830</v>
      </c>
      <c r="F516" s="452" t="s">
        <v>2831</v>
      </c>
      <c r="G516" s="452" t="s">
        <v>2751</v>
      </c>
      <c r="J516" s="452" t="s">
        <v>1125</v>
      </c>
    </row>
    <row r="517" spans="1:10" ht="14.5" hidden="1">
      <c r="A517" s="550" t="s">
        <v>962</v>
      </c>
      <c r="B517" s="550" t="s">
        <v>966</v>
      </c>
      <c r="C517" s="551" t="s">
        <v>2832</v>
      </c>
      <c r="D517" s="550" t="s">
        <v>2833</v>
      </c>
      <c r="E517" s="552" t="s">
        <v>2834</v>
      </c>
      <c r="F517" s="452" t="s">
        <v>2835</v>
      </c>
      <c r="G517" s="452" t="s">
        <v>2751</v>
      </c>
      <c r="J517" s="452" t="s">
        <v>1125</v>
      </c>
    </row>
    <row r="518" spans="1:10" ht="14.5" hidden="1">
      <c r="A518" s="550" t="s">
        <v>962</v>
      </c>
      <c r="B518" s="550" t="s">
        <v>966</v>
      </c>
      <c r="C518" s="551" t="s">
        <v>2836</v>
      </c>
      <c r="D518" s="550" t="s">
        <v>2837</v>
      </c>
      <c r="E518" s="552" t="s">
        <v>2838</v>
      </c>
      <c r="F518" s="452" t="s">
        <v>2839</v>
      </c>
      <c r="G518" s="452" t="s">
        <v>2751</v>
      </c>
      <c r="J518" s="452" t="s">
        <v>1125</v>
      </c>
    </row>
    <row r="519" spans="1:10" ht="14.5" hidden="1">
      <c r="A519" s="550" t="s">
        <v>962</v>
      </c>
      <c r="B519" s="550" t="s">
        <v>966</v>
      </c>
      <c r="C519" s="551" t="s">
        <v>2840</v>
      </c>
      <c r="D519" s="550" t="s">
        <v>2841</v>
      </c>
      <c r="E519" s="552" t="s">
        <v>2842</v>
      </c>
      <c r="F519" s="452" t="s">
        <v>2843</v>
      </c>
      <c r="G519" s="452" t="s">
        <v>2751</v>
      </c>
      <c r="J519" s="452" t="s">
        <v>1125</v>
      </c>
    </row>
    <row r="520" spans="1:10" ht="14.5" hidden="1">
      <c r="A520" s="550" t="s">
        <v>962</v>
      </c>
      <c r="B520" s="550" t="s">
        <v>966</v>
      </c>
      <c r="C520" s="551" t="s">
        <v>2844</v>
      </c>
      <c r="D520" s="550" t="s">
        <v>2845</v>
      </c>
      <c r="E520" s="552" t="s">
        <v>2846</v>
      </c>
      <c r="F520" s="452" t="s">
        <v>2847</v>
      </c>
      <c r="G520" s="452" t="s">
        <v>2751</v>
      </c>
      <c r="J520" s="452" t="s">
        <v>1125</v>
      </c>
    </row>
    <row r="521" spans="1:10" ht="14.5" hidden="1">
      <c r="A521" s="550" t="s">
        <v>962</v>
      </c>
      <c r="B521" s="550" t="s">
        <v>966</v>
      </c>
      <c r="C521" s="551" t="s">
        <v>2848</v>
      </c>
      <c r="D521" s="550" t="s">
        <v>2849</v>
      </c>
      <c r="E521" s="552" t="s">
        <v>2850</v>
      </c>
      <c r="F521" s="452" t="s">
        <v>2851</v>
      </c>
      <c r="G521" s="452" t="s">
        <v>2751</v>
      </c>
      <c r="J521" s="452" t="s">
        <v>1125</v>
      </c>
    </row>
    <row r="522" spans="1:10" ht="14.5" hidden="1">
      <c r="A522" s="550" t="s">
        <v>962</v>
      </c>
      <c r="B522" s="550" t="s">
        <v>966</v>
      </c>
      <c r="C522" s="551" t="s">
        <v>2852</v>
      </c>
      <c r="D522" s="550" t="s">
        <v>2853</v>
      </c>
      <c r="E522" s="552" t="s">
        <v>2854</v>
      </c>
      <c r="F522" s="452" t="s">
        <v>2855</v>
      </c>
      <c r="G522" s="452" t="s">
        <v>2751</v>
      </c>
      <c r="J522" s="452" t="s">
        <v>1125</v>
      </c>
    </row>
    <row r="523" spans="1:10" ht="14.5" hidden="1">
      <c r="A523" s="550" t="s">
        <v>962</v>
      </c>
      <c r="B523" s="550" t="s">
        <v>966</v>
      </c>
      <c r="C523" s="551" t="s">
        <v>2856</v>
      </c>
      <c r="D523" s="550" t="s">
        <v>2857</v>
      </c>
      <c r="E523" s="552" t="s">
        <v>2858</v>
      </c>
      <c r="F523" s="452" t="s">
        <v>2859</v>
      </c>
      <c r="G523" s="452" t="s">
        <v>2751</v>
      </c>
      <c r="J523" s="452" t="s">
        <v>1125</v>
      </c>
    </row>
    <row r="524" spans="1:10" ht="14.5" hidden="1">
      <c r="A524" s="550" t="s">
        <v>962</v>
      </c>
      <c r="B524" s="550" t="s">
        <v>966</v>
      </c>
      <c r="C524" s="551" t="s">
        <v>2860</v>
      </c>
      <c r="D524" s="550" t="s">
        <v>2861</v>
      </c>
      <c r="E524" s="552" t="s">
        <v>2862</v>
      </c>
      <c r="F524" s="452" t="s">
        <v>2863</v>
      </c>
      <c r="G524" s="452" t="s">
        <v>2751</v>
      </c>
      <c r="J524" s="452" t="s">
        <v>1125</v>
      </c>
    </row>
    <row r="525" spans="1:10" ht="14.5" hidden="1">
      <c r="A525" s="550" t="s">
        <v>962</v>
      </c>
      <c r="B525" s="550" t="s">
        <v>966</v>
      </c>
      <c r="C525" s="551" t="s">
        <v>2864</v>
      </c>
      <c r="D525" s="550" t="s">
        <v>2865</v>
      </c>
      <c r="E525" s="552" t="s">
        <v>2866</v>
      </c>
      <c r="F525" s="452" t="s">
        <v>2867</v>
      </c>
      <c r="G525" s="452" t="s">
        <v>2751</v>
      </c>
      <c r="J525" s="452" t="s">
        <v>1125</v>
      </c>
    </row>
    <row r="526" spans="1:10" ht="14.5" hidden="1">
      <c r="A526" s="550" t="s">
        <v>962</v>
      </c>
      <c r="B526" s="550" t="s">
        <v>966</v>
      </c>
      <c r="C526" s="551" t="s">
        <v>2868</v>
      </c>
      <c r="D526" s="550" t="s">
        <v>2869</v>
      </c>
      <c r="E526" s="552" t="s">
        <v>2870</v>
      </c>
      <c r="F526" s="452" t="s">
        <v>2871</v>
      </c>
      <c r="G526" s="452" t="s">
        <v>2751</v>
      </c>
      <c r="J526" s="452" t="s">
        <v>1125</v>
      </c>
    </row>
    <row r="527" spans="1:10" ht="14.5" hidden="1">
      <c r="A527" s="550" t="s">
        <v>962</v>
      </c>
      <c r="B527" s="550" t="s">
        <v>966</v>
      </c>
      <c r="C527" s="551" t="s">
        <v>2872</v>
      </c>
      <c r="D527" s="550" t="s">
        <v>2873</v>
      </c>
      <c r="E527" s="552" t="s">
        <v>2874</v>
      </c>
      <c r="F527" s="452" t="s">
        <v>2875</v>
      </c>
      <c r="G527" s="452" t="s">
        <v>2751</v>
      </c>
      <c r="J527" s="452" t="s">
        <v>1125</v>
      </c>
    </row>
    <row r="528" spans="1:10" ht="14.5" hidden="1">
      <c r="A528" s="550" t="s">
        <v>962</v>
      </c>
      <c r="B528" s="550" t="s">
        <v>966</v>
      </c>
      <c r="C528" s="551" t="s">
        <v>2876</v>
      </c>
      <c r="D528" s="550" t="s">
        <v>2877</v>
      </c>
      <c r="E528" s="552" t="s">
        <v>2878</v>
      </c>
      <c r="F528" s="452" t="s">
        <v>2879</v>
      </c>
      <c r="G528" s="452" t="s">
        <v>2751</v>
      </c>
      <c r="J528" s="452" t="s">
        <v>1125</v>
      </c>
    </row>
    <row r="529" spans="1:10" ht="14.5" hidden="1">
      <c r="A529" s="550" t="s">
        <v>962</v>
      </c>
      <c r="B529" s="550" t="s">
        <v>966</v>
      </c>
      <c r="C529" s="551" t="s">
        <v>2880</v>
      </c>
      <c r="D529" s="550" t="s">
        <v>2881</v>
      </c>
      <c r="E529" s="552" t="s">
        <v>2882</v>
      </c>
      <c r="F529" s="452" t="s">
        <v>2883</v>
      </c>
      <c r="G529" s="452" t="s">
        <v>2751</v>
      </c>
      <c r="J529" s="452" t="s">
        <v>1125</v>
      </c>
    </row>
    <row r="530" spans="1:10" ht="14.5" hidden="1">
      <c r="A530" s="550" t="s">
        <v>962</v>
      </c>
      <c r="B530" s="550" t="s">
        <v>966</v>
      </c>
      <c r="C530" s="551" t="s">
        <v>2884</v>
      </c>
      <c r="D530" s="550" t="s">
        <v>2885</v>
      </c>
      <c r="E530" s="552" t="s">
        <v>2886</v>
      </c>
      <c r="F530" s="452" t="s">
        <v>2887</v>
      </c>
      <c r="G530" s="452" t="s">
        <v>2751</v>
      </c>
      <c r="J530" s="452" t="s">
        <v>1125</v>
      </c>
    </row>
    <row r="531" spans="1:10" ht="14.5" hidden="1">
      <c r="A531" s="550" t="s">
        <v>962</v>
      </c>
      <c r="B531" s="550" t="s">
        <v>966</v>
      </c>
      <c r="C531" s="551" t="s">
        <v>2888</v>
      </c>
      <c r="D531" s="550" t="s">
        <v>2889</v>
      </c>
      <c r="E531" s="552" t="s">
        <v>2890</v>
      </c>
      <c r="F531" s="452" t="s">
        <v>2891</v>
      </c>
      <c r="G531" s="452" t="s">
        <v>2751</v>
      </c>
      <c r="J531" s="452" t="s">
        <v>1125</v>
      </c>
    </row>
    <row r="532" spans="1:10" ht="14.5" hidden="1">
      <c r="A532" s="550" t="s">
        <v>962</v>
      </c>
      <c r="B532" s="550" t="s">
        <v>966</v>
      </c>
      <c r="C532" s="551" t="s">
        <v>2892</v>
      </c>
      <c r="D532" s="550" t="s">
        <v>2893</v>
      </c>
      <c r="E532" s="552" t="s">
        <v>2894</v>
      </c>
      <c r="F532" s="452" t="s">
        <v>2895</v>
      </c>
      <c r="G532" s="452" t="s">
        <v>2751</v>
      </c>
      <c r="J532" s="452" t="s">
        <v>1125</v>
      </c>
    </row>
    <row r="533" spans="1:10" ht="14.5" hidden="1">
      <c r="A533" s="550" t="s">
        <v>962</v>
      </c>
      <c r="B533" s="550" t="s">
        <v>966</v>
      </c>
      <c r="C533" s="551" t="s">
        <v>2896</v>
      </c>
      <c r="D533" s="550" t="s">
        <v>2897</v>
      </c>
      <c r="E533" s="552" t="s">
        <v>2898</v>
      </c>
      <c r="F533" s="452" t="s">
        <v>2899</v>
      </c>
      <c r="G533" s="452" t="s">
        <v>2751</v>
      </c>
      <c r="J533" s="452" t="s">
        <v>1125</v>
      </c>
    </row>
    <row r="534" spans="1:10" ht="14.5" hidden="1">
      <c r="A534" s="550" t="s">
        <v>962</v>
      </c>
      <c r="B534" s="550" t="s">
        <v>966</v>
      </c>
      <c r="C534" s="551" t="s">
        <v>2900</v>
      </c>
      <c r="D534" s="550" t="s">
        <v>2901</v>
      </c>
      <c r="E534" s="552" t="s">
        <v>2902</v>
      </c>
      <c r="F534" s="452" t="s">
        <v>2903</v>
      </c>
      <c r="G534" s="452" t="s">
        <v>2751</v>
      </c>
      <c r="J534" s="452" t="s">
        <v>1125</v>
      </c>
    </row>
    <row r="535" spans="1:10" ht="14.5" hidden="1">
      <c r="A535" s="550" t="s">
        <v>962</v>
      </c>
      <c r="B535" s="550" t="s">
        <v>966</v>
      </c>
      <c r="C535" s="551" t="s">
        <v>2904</v>
      </c>
      <c r="D535" s="550" t="s">
        <v>2905</v>
      </c>
      <c r="E535" s="552" t="s">
        <v>2906</v>
      </c>
      <c r="F535" s="452" t="s">
        <v>2907</v>
      </c>
      <c r="G535" s="452" t="s">
        <v>2751</v>
      </c>
      <c r="J535" s="452" t="s">
        <v>1125</v>
      </c>
    </row>
    <row r="536" spans="1:10" ht="14.5" hidden="1">
      <c r="A536" s="550" t="s">
        <v>962</v>
      </c>
      <c r="B536" s="550" t="s">
        <v>966</v>
      </c>
      <c r="C536" s="551" t="s">
        <v>2908</v>
      </c>
      <c r="D536" s="550" t="s">
        <v>2909</v>
      </c>
      <c r="E536" s="552" t="s">
        <v>2910</v>
      </c>
      <c r="F536" s="452" t="s">
        <v>2911</v>
      </c>
      <c r="G536" s="452" t="s">
        <v>2751</v>
      </c>
      <c r="J536" s="452" t="s">
        <v>1125</v>
      </c>
    </row>
    <row r="537" spans="1:10" ht="14.5" hidden="1">
      <c r="A537" s="550" t="s">
        <v>962</v>
      </c>
      <c r="B537" s="550" t="s">
        <v>966</v>
      </c>
      <c r="C537" s="551" t="s">
        <v>2912</v>
      </c>
      <c r="D537" s="550" t="s">
        <v>2913</v>
      </c>
      <c r="E537" s="552" t="s">
        <v>2914</v>
      </c>
      <c r="F537" s="452" t="s">
        <v>2915</v>
      </c>
      <c r="G537" s="452" t="s">
        <v>2751</v>
      </c>
      <c r="J537" s="452" t="s">
        <v>1125</v>
      </c>
    </row>
    <row r="538" spans="1:10" ht="14.5" hidden="1">
      <c r="A538" s="550" t="s">
        <v>962</v>
      </c>
      <c r="B538" s="550" t="s">
        <v>966</v>
      </c>
      <c r="C538" s="551" t="s">
        <v>2916</v>
      </c>
      <c r="D538" s="550" t="s">
        <v>2917</v>
      </c>
      <c r="E538" s="552" t="s">
        <v>2918</v>
      </c>
      <c r="F538" s="452" t="s">
        <v>2919</v>
      </c>
      <c r="G538" s="452" t="s">
        <v>2751</v>
      </c>
      <c r="J538" s="452" t="s">
        <v>1125</v>
      </c>
    </row>
    <row r="539" spans="1:10" ht="14.5" hidden="1">
      <c r="A539" s="550" t="s">
        <v>962</v>
      </c>
      <c r="B539" s="550" t="s">
        <v>966</v>
      </c>
      <c r="C539" s="551" t="s">
        <v>2920</v>
      </c>
      <c r="D539" s="550" t="s">
        <v>2921</v>
      </c>
      <c r="E539" s="552" t="s">
        <v>2922</v>
      </c>
      <c r="F539" s="452" t="s">
        <v>2923</v>
      </c>
      <c r="G539" s="452" t="s">
        <v>2751</v>
      </c>
      <c r="J539" s="452" t="s">
        <v>1125</v>
      </c>
    </row>
    <row r="540" spans="1:10" ht="14.5" hidden="1">
      <c r="A540" s="550" t="s">
        <v>962</v>
      </c>
      <c r="B540" s="550" t="s">
        <v>966</v>
      </c>
      <c r="C540" s="551" t="s">
        <v>2924</v>
      </c>
      <c r="D540" s="550" t="s">
        <v>2925</v>
      </c>
      <c r="E540" s="552" t="s">
        <v>2926</v>
      </c>
      <c r="F540" s="452" t="s">
        <v>2927</v>
      </c>
      <c r="G540" s="452" t="s">
        <v>2751</v>
      </c>
      <c r="J540" s="452" t="s">
        <v>1125</v>
      </c>
    </row>
    <row r="541" spans="1:10" ht="14.5" hidden="1">
      <c r="A541" s="550" t="s">
        <v>962</v>
      </c>
      <c r="B541" s="550" t="s">
        <v>966</v>
      </c>
      <c r="C541" s="551" t="s">
        <v>2928</v>
      </c>
      <c r="D541" s="550" t="s">
        <v>2929</v>
      </c>
      <c r="E541" s="552" t="s">
        <v>2930</v>
      </c>
      <c r="F541" s="452" t="s">
        <v>2931</v>
      </c>
      <c r="G541" s="452" t="s">
        <v>2751</v>
      </c>
      <c r="J541" s="452" t="s">
        <v>1125</v>
      </c>
    </row>
    <row r="542" spans="1:10" ht="14.5" hidden="1">
      <c r="A542" s="550" t="s">
        <v>962</v>
      </c>
      <c r="B542" s="550" t="s">
        <v>966</v>
      </c>
      <c r="C542" s="551" t="s">
        <v>2932</v>
      </c>
      <c r="D542" s="550" t="s">
        <v>2933</v>
      </c>
      <c r="E542" s="552" t="s">
        <v>2934</v>
      </c>
      <c r="F542" s="452" t="s">
        <v>2935</v>
      </c>
      <c r="G542" s="452" t="s">
        <v>2751</v>
      </c>
      <c r="J542" s="452" t="s">
        <v>1125</v>
      </c>
    </row>
    <row r="543" spans="1:10" ht="14.5" hidden="1">
      <c r="A543" s="550" t="s">
        <v>962</v>
      </c>
      <c r="B543" s="550" t="s">
        <v>966</v>
      </c>
      <c r="C543" s="551" t="s">
        <v>2936</v>
      </c>
      <c r="D543" s="550" t="s">
        <v>2937</v>
      </c>
      <c r="E543" s="552" t="s">
        <v>2938</v>
      </c>
      <c r="F543" s="452" t="s">
        <v>2939</v>
      </c>
      <c r="G543" s="452" t="s">
        <v>2751</v>
      </c>
      <c r="J543" s="452" t="s">
        <v>1125</v>
      </c>
    </row>
    <row r="544" spans="1:10" ht="14.5" hidden="1">
      <c r="A544" s="550" t="s">
        <v>962</v>
      </c>
      <c r="B544" s="550" t="s">
        <v>966</v>
      </c>
      <c r="C544" s="551" t="s">
        <v>2940</v>
      </c>
      <c r="D544" s="550" t="s">
        <v>2941</v>
      </c>
      <c r="E544" s="552" t="s">
        <v>2942</v>
      </c>
      <c r="F544" s="452" t="s">
        <v>2943</v>
      </c>
      <c r="G544" s="452" t="s">
        <v>2751</v>
      </c>
      <c r="J544" s="452" t="s">
        <v>1125</v>
      </c>
    </row>
    <row r="545" spans="1:10" ht="14.5" hidden="1">
      <c r="A545" s="550" t="s">
        <v>962</v>
      </c>
      <c r="B545" s="550" t="s">
        <v>966</v>
      </c>
      <c r="C545" s="551" t="s">
        <v>2944</v>
      </c>
      <c r="D545" s="550" t="s">
        <v>2945</v>
      </c>
      <c r="E545" s="552" t="s">
        <v>2946</v>
      </c>
      <c r="F545" s="452" t="s">
        <v>2947</v>
      </c>
      <c r="G545" s="452" t="s">
        <v>2751</v>
      </c>
      <c r="J545" s="452" t="s">
        <v>1125</v>
      </c>
    </row>
    <row r="546" spans="1:10" ht="14.5" hidden="1">
      <c r="A546" s="550" t="s">
        <v>962</v>
      </c>
      <c r="B546" s="550" t="s">
        <v>966</v>
      </c>
      <c r="C546" s="551" t="s">
        <v>2948</v>
      </c>
      <c r="D546" s="550" t="s">
        <v>2949</v>
      </c>
      <c r="E546" s="552" t="s">
        <v>2950</v>
      </c>
      <c r="F546" s="452" t="s">
        <v>2951</v>
      </c>
      <c r="G546" s="452" t="s">
        <v>2751</v>
      </c>
      <c r="J546" s="452" t="s">
        <v>1125</v>
      </c>
    </row>
    <row r="547" spans="1:10" ht="14.5" hidden="1">
      <c r="A547" s="550" t="s">
        <v>962</v>
      </c>
      <c r="B547" s="550" t="s">
        <v>966</v>
      </c>
      <c r="C547" s="551" t="s">
        <v>2952</v>
      </c>
      <c r="D547" s="550" t="s">
        <v>2953</v>
      </c>
      <c r="E547" s="552" t="s">
        <v>2954</v>
      </c>
      <c r="F547" s="452" t="s">
        <v>2955</v>
      </c>
      <c r="G547" s="452" t="s">
        <v>2751</v>
      </c>
      <c r="J547" s="452" t="s">
        <v>1125</v>
      </c>
    </row>
    <row r="548" spans="1:10" ht="14.5" hidden="1">
      <c r="A548" s="550" t="s">
        <v>962</v>
      </c>
      <c r="B548" s="550" t="s">
        <v>966</v>
      </c>
      <c r="C548" s="551" t="s">
        <v>2956</v>
      </c>
      <c r="D548" s="550" t="s">
        <v>2957</v>
      </c>
      <c r="E548" s="552" t="s">
        <v>2958</v>
      </c>
      <c r="F548" s="452" t="s">
        <v>2959</v>
      </c>
      <c r="G548" s="452" t="s">
        <v>2751</v>
      </c>
      <c r="J548" s="452" t="s">
        <v>1125</v>
      </c>
    </row>
    <row r="549" spans="1:10" ht="14.5" hidden="1">
      <c r="A549" s="550" t="s">
        <v>962</v>
      </c>
      <c r="B549" s="550" t="s">
        <v>966</v>
      </c>
      <c r="C549" s="551" t="s">
        <v>2960</v>
      </c>
      <c r="D549" s="550" t="s">
        <v>2961</v>
      </c>
      <c r="E549" s="552" t="s">
        <v>2962</v>
      </c>
      <c r="F549" s="452" t="s">
        <v>2963</v>
      </c>
      <c r="G549" s="452" t="s">
        <v>2751</v>
      </c>
      <c r="J549" s="452" t="s">
        <v>1125</v>
      </c>
    </row>
    <row r="550" spans="1:10" ht="14.5" hidden="1">
      <c r="A550" s="550" t="s">
        <v>962</v>
      </c>
      <c r="B550" s="550" t="s">
        <v>966</v>
      </c>
      <c r="C550" s="551" t="s">
        <v>2964</v>
      </c>
      <c r="D550" s="550" t="s">
        <v>2965</v>
      </c>
      <c r="E550" s="552" t="s">
        <v>2966</v>
      </c>
      <c r="F550" s="452" t="s">
        <v>2967</v>
      </c>
      <c r="G550" s="452" t="s">
        <v>2751</v>
      </c>
      <c r="J550" s="452" t="s">
        <v>1125</v>
      </c>
    </row>
    <row r="551" spans="1:10" ht="14.5" hidden="1">
      <c r="A551" s="550" t="s">
        <v>962</v>
      </c>
      <c r="B551" s="550" t="s">
        <v>966</v>
      </c>
      <c r="C551" s="551" t="s">
        <v>2968</v>
      </c>
      <c r="D551" s="550" t="s">
        <v>2969</v>
      </c>
      <c r="E551" s="552" t="s">
        <v>2970</v>
      </c>
      <c r="F551" s="452" t="s">
        <v>2971</v>
      </c>
      <c r="G551" s="452" t="s">
        <v>2751</v>
      </c>
      <c r="J551" s="452" t="s">
        <v>1125</v>
      </c>
    </row>
    <row r="552" spans="1:10" ht="14.5" hidden="1">
      <c r="A552" s="550" t="s">
        <v>962</v>
      </c>
      <c r="B552" s="550" t="s">
        <v>966</v>
      </c>
      <c r="C552" s="551" t="s">
        <v>2972</v>
      </c>
      <c r="D552" s="550" t="s">
        <v>2973</v>
      </c>
      <c r="E552" s="552" t="s">
        <v>2974</v>
      </c>
      <c r="F552" s="452" t="s">
        <v>2975</v>
      </c>
      <c r="G552" s="452" t="s">
        <v>2751</v>
      </c>
      <c r="J552" s="452" t="s">
        <v>1125</v>
      </c>
    </row>
    <row r="553" spans="1:10" ht="14.5" hidden="1">
      <c r="A553" s="550" t="s">
        <v>962</v>
      </c>
      <c r="B553" s="550" t="s">
        <v>966</v>
      </c>
      <c r="C553" s="551" t="s">
        <v>2976</v>
      </c>
      <c r="D553" s="550" t="s">
        <v>2977</v>
      </c>
      <c r="E553" s="552" t="s">
        <v>2978</v>
      </c>
      <c r="F553" s="452" t="s">
        <v>2979</v>
      </c>
      <c r="G553" s="452" t="s">
        <v>2751</v>
      </c>
      <c r="J553" s="452" t="s">
        <v>1125</v>
      </c>
    </row>
    <row r="554" spans="1:10" ht="14.5" hidden="1">
      <c r="A554" s="550" t="s">
        <v>962</v>
      </c>
      <c r="B554" s="550" t="s">
        <v>966</v>
      </c>
      <c r="C554" s="551" t="s">
        <v>2980</v>
      </c>
      <c r="D554" s="550" t="s">
        <v>2981</v>
      </c>
      <c r="E554" s="552" t="s">
        <v>2982</v>
      </c>
      <c r="F554" s="452" t="s">
        <v>2983</v>
      </c>
      <c r="G554" s="452" t="s">
        <v>2751</v>
      </c>
      <c r="J554" s="452" t="s">
        <v>1125</v>
      </c>
    </row>
    <row r="555" spans="1:10" ht="14.5" hidden="1">
      <c r="A555" s="550" t="s">
        <v>962</v>
      </c>
      <c r="B555" s="550" t="s">
        <v>966</v>
      </c>
      <c r="C555" s="551" t="s">
        <v>2984</v>
      </c>
      <c r="D555" s="550" t="s">
        <v>2985</v>
      </c>
      <c r="E555" s="556" t="s">
        <v>2986</v>
      </c>
      <c r="F555" s="452" t="s">
        <v>2987</v>
      </c>
      <c r="G555" s="452" t="s">
        <v>2751</v>
      </c>
      <c r="J555" s="452" t="s">
        <v>1125</v>
      </c>
    </row>
    <row r="556" spans="1:10" ht="14.5" hidden="1">
      <c r="A556" s="550" t="s">
        <v>962</v>
      </c>
      <c r="B556" s="550" t="s">
        <v>966</v>
      </c>
      <c r="C556" s="551" t="s">
        <v>2988</v>
      </c>
      <c r="D556" s="550" t="s">
        <v>2989</v>
      </c>
      <c r="E556" s="556" t="s">
        <v>2990</v>
      </c>
      <c r="F556" s="452" t="s">
        <v>2991</v>
      </c>
      <c r="G556" s="452" t="s">
        <v>2751</v>
      </c>
      <c r="J556" s="452" t="s">
        <v>1125</v>
      </c>
    </row>
    <row r="557" spans="1:10" ht="14.5" hidden="1">
      <c r="A557" s="550" t="s">
        <v>962</v>
      </c>
      <c r="B557" s="550" t="s">
        <v>966</v>
      </c>
      <c r="C557" s="551" t="s">
        <v>2992</v>
      </c>
      <c r="D557" s="550" t="s">
        <v>2993</v>
      </c>
      <c r="E557" s="552" t="s">
        <v>2994</v>
      </c>
      <c r="F557" s="452" t="s">
        <v>2995</v>
      </c>
      <c r="G557" s="452" t="s">
        <v>2751</v>
      </c>
      <c r="J557" s="452" t="s">
        <v>1125</v>
      </c>
    </row>
    <row r="558" spans="1:10" ht="14.5" hidden="1">
      <c r="A558" s="550" t="s">
        <v>962</v>
      </c>
      <c r="B558" s="550" t="s">
        <v>966</v>
      </c>
      <c r="C558" s="551" t="s">
        <v>2996</v>
      </c>
      <c r="D558" s="550" t="s">
        <v>2997</v>
      </c>
      <c r="E558" s="552" t="s">
        <v>2998</v>
      </c>
      <c r="F558" s="452" t="s">
        <v>2999</v>
      </c>
      <c r="G558" s="452" t="s">
        <v>2751</v>
      </c>
      <c r="J558" s="452" t="s">
        <v>1125</v>
      </c>
    </row>
    <row r="559" spans="1:10" ht="14.5" hidden="1">
      <c r="A559" s="550" t="s">
        <v>962</v>
      </c>
      <c r="B559" s="550" t="s">
        <v>966</v>
      </c>
      <c r="C559" s="551" t="s">
        <v>3000</v>
      </c>
      <c r="D559" s="550" t="s">
        <v>3001</v>
      </c>
      <c r="E559" s="552" t="s">
        <v>3002</v>
      </c>
      <c r="F559" s="452" t="s">
        <v>3003</v>
      </c>
      <c r="G559" s="452" t="s">
        <v>2751</v>
      </c>
      <c r="J559" s="452" t="s">
        <v>1125</v>
      </c>
    </row>
    <row r="560" spans="1:10" ht="14.5" hidden="1">
      <c r="A560" s="550" t="s">
        <v>962</v>
      </c>
      <c r="B560" s="550" t="s">
        <v>966</v>
      </c>
      <c r="C560" s="551" t="s">
        <v>3004</v>
      </c>
      <c r="D560" s="550" t="s">
        <v>3005</v>
      </c>
      <c r="E560" s="552" t="s">
        <v>3006</v>
      </c>
      <c r="F560" s="452" t="s">
        <v>3007</v>
      </c>
      <c r="G560" s="452" t="s">
        <v>2751</v>
      </c>
      <c r="J560" s="452" t="s">
        <v>1125</v>
      </c>
    </row>
    <row r="561" spans="1:10" ht="14.5" hidden="1">
      <c r="A561" s="550" t="s">
        <v>962</v>
      </c>
      <c r="B561" s="550" t="s">
        <v>966</v>
      </c>
      <c r="C561" s="551" t="s">
        <v>3008</v>
      </c>
      <c r="D561" s="550" t="s">
        <v>3009</v>
      </c>
      <c r="E561" s="552" t="s">
        <v>3010</v>
      </c>
      <c r="F561" s="452" t="s">
        <v>3011</v>
      </c>
      <c r="G561" s="452" t="s">
        <v>2751</v>
      </c>
      <c r="J561" s="452" t="s">
        <v>1125</v>
      </c>
    </row>
    <row r="562" spans="1:10" ht="14.5" hidden="1">
      <c r="A562" s="550" t="s">
        <v>962</v>
      </c>
      <c r="B562" s="550" t="s">
        <v>966</v>
      </c>
      <c r="C562" s="551" t="s">
        <v>3012</v>
      </c>
      <c r="D562" s="550" t="s">
        <v>3013</v>
      </c>
      <c r="E562" s="552" t="s">
        <v>3014</v>
      </c>
      <c r="F562" s="452" t="s">
        <v>3015</v>
      </c>
      <c r="G562" s="452" t="s">
        <v>2751</v>
      </c>
      <c r="J562" s="452" t="s">
        <v>1125</v>
      </c>
    </row>
    <row r="563" spans="1:10" ht="14.5" hidden="1">
      <c r="A563" s="550" t="s">
        <v>962</v>
      </c>
      <c r="B563" s="550" t="s">
        <v>966</v>
      </c>
      <c r="C563" s="551" t="s">
        <v>3016</v>
      </c>
      <c r="D563" s="550" t="s">
        <v>3017</v>
      </c>
      <c r="E563" s="552" t="s">
        <v>3018</v>
      </c>
      <c r="F563" s="452" t="s">
        <v>3019</v>
      </c>
      <c r="G563" s="452" t="s">
        <v>2751</v>
      </c>
      <c r="J563" s="452" t="s">
        <v>1125</v>
      </c>
    </row>
    <row r="564" spans="1:10" ht="14.5" hidden="1">
      <c r="A564" s="550" t="s">
        <v>962</v>
      </c>
      <c r="B564" s="550" t="s">
        <v>966</v>
      </c>
      <c r="C564" s="551" t="s">
        <v>3020</v>
      </c>
      <c r="D564" s="550" t="s">
        <v>3021</v>
      </c>
      <c r="E564" s="552" t="s">
        <v>3022</v>
      </c>
      <c r="F564" s="452" t="s">
        <v>3023</v>
      </c>
      <c r="G564" s="452" t="s">
        <v>2751</v>
      </c>
      <c r="J564" s="452" t="s">
        <v>1125</v>
      </c>
    </row>
    <row r="565" spans="1:10" ht="14.5" hidden="1">
      <c r="A565" s="550" t="s">
        <v>962</v>
      </c>
      <c r="B565" s="550" t="s">
        <v>966</v>
      </c>
      <c r="C565" s="551" t="s">
        <v>3024</v>
      </c>
      <c r="D565" s="550" t="s">
        <v>3025</v>
      </c>
      <c r="E565" s="552" t="s">
        <v>3026</v>
      </c>
      <c r="F565" s="452" t="s">
        <v>3027</v>
      </c>
      <c r="G565" s="452" t="s">
        <v>2751</v>
      </c>
      <c r="J565" s="452" t="s">
        <v>1125</v>
      </c>
    </row>
    <row r="566" spans="1:10" ht="14.5" hidden="1">
      <c r="A566" s="550" t="s">
        <v>962</v>
      </c>
      <c r="B566" s="550" t="s">
        <v>966</v>
      </c>
      <c r="C566" s="551" t="s">
        <v>3028</v>
      </c>
      <c r="D566" s="550" t="s">
        <v>3029</v>
      </c>
      <c r="E566" s="552" t="s">
        <v>3030</v>
      </c>
      <c r="F566" s="452" t="s">
        <v>3031</v>
      </c>
      <c r="G566" s="452" t="s">
        <v>2751</v>
      </c>
      <c r="J566" s="452" t="s">
        <v>1125</v>
      </c>
    </row>
    <row r="567" spans="1:10" ht="14.5" hidden="1">
      <c r="A567" s="550" t="s">
        <v>962</v>
      </c>
      <c r="B567" s="550" t="s">
        <v>966</v>
      </c>
      <c r="C567" s="551" t="s">
        <v>3032</v>
      </c>
      <c r="D567" s="550" t="s">
        <v>3033</v>
      </c>
      <c r="E567" s="552" t="s">
        <v>3034</v>
      </c>
      <c r="F567" s="452" t="s">
        <v>3035</v>
      </c>
      <c r="G567" s="452" t="s">
        <v>2751</v>
      </c>
      <c r="J567" s="452" t="s">
        <v>1125</v>
      </c>
    </row>
    <row r="568" spans="1:10" ht="14.5" hidden="1">
      <c r="A568" s="550" t="s">
        <v>962</v>
      </c>
      <c r="B568" s="550" t="s">
        <v>966</v>
      </c>
      <c r="C568" s="551" t="s">
        <v>3036</v>
      </c>
      <c r="D568" s="550" t="s">
        <v>3037</v>
      </c>
      <c r="E568" s="552" t="s">
        <v>3038</v>
      </c>
      <c r="F568" s="452" t="s">
        <v>3039</v>
      </c>
      <c r="G568" s="452" t="s">
        <v>2751</v>
      </c>
      <c r="J568" s="452" t="s">
        <v>1125</v>
      </c>
    </row>
    <row r="569" spans="1:10" ht="14.5" hidden="1">
      <c r="A569" s="550" t="s">
        <v>962</v>
      </c>
      <c r="B569" s="550" t="s">
        <v>966</v>
      </c>
      <c r="C569" s="551" t="s">
        <v>3040</v>
      </c>
      <c r="D569" s="550" t="s">
        <v>3041</v>
      </c>
      <c r="E569" s="552" t="s">
        <v>3042</v>
      </c>
      <c r="F569" s="452" t="s">
        <v>3043</v>
      </c>
      <c r="G569" s="452" t="s">
        <v>2751</v>
      </c>
      <c r="J569" s="452" t="s">
        <v>1125</v>
      </c>
    </row>
    <row r="570" spans="1:10" ht="14.5" hidden="1">
      <c r="A570" s="550" t="s">
        <v>962</v>
      </c>
      <c r="B570" s="550" t="s">
        <v>966</v>
      </c>
      <c r="C570" s="551" t="s">
        <v>3044</v>
      </c>
      <c r="D570" s="550" t="s">
        <v>3045</v>
      </c>
      <c r="E570" s="552" t="s">
        <v>3046</v>
      </c>
      <c r="F570" s="452" t="s">
        <v>3047</v>
      </c>
      <c r="G570" s="452" t="s">
        <v>2751</v>
      </c>
      <c r="J570" s="452" t="s">
        <v>1125</v>
      </c>
    </row>
    <row r="571" spans="1:10" ht="14.5" hidden="1">
      <c r="A571" s="550" t="s">
        <v>962</v>
      </c>
      <c r="B571" s="550" t="s">
        <v>966</v>
      </c>
      <c r="C571" s="551" t="s">
        <v>3048</v>
      </c>
      <c r="D571" s="550" t="s">
        <v>3049</v>
      </c>
      <c r="E571" s="552" t="s">
        <v>3050</v>
      </c>
      <c r="F571" s="452" t="s">
        <v>3051</v>
      </c>
      <c r="G571" s="452" t="s">
        <v>2751</v>
      </c>
      <c r="J571" s="452" t="s">
        <v>1125</v>
      </c>
    </row>
    <row r="572" spans="1:10" ht="14.5" hidden="1">
      <c r="A572" s="550" t="s">
        <v>962</v>
      </c>
      <c r="B572" s="550" t="s">
        <v>966</v>
      </c>
      <c r="C572" s="551" t="s">
        <v>3052</v>
      </c>
      <c r="D572" s="550" t="s">
        <v>3053</v>
      </c>
      <c r="E572" s="552" t="s">
        <v>3054</v>
      </c>
      <c r="F572" s="452" t="s">
        <v>3055</v>
      </c>
      <c r="G572" s="452" t="s">
        <v>2751</v>
      </c>
      <c r="J572" s="452" t="s">
        <v>1125</v>
      </c>
    </row>
    <row r="573" spans="1:10" ht="14.5" hidden="1">
      <c r="A573" s="550" t="s">
        <v>962</v>
      </c>
      <c r="B573" s="550" t="s">
        <v>966</v>
      </c>
      <c r="C573" s="551" t="s">
        <v>3056</v>
      </c>
      <c r="D573" s="550" t="s">
        <v>3057</v>
      </c>
      <c r="E573" s="552" t="s">
        <v>3058</v>
      </c>
      <c r="F573" s="452" t="s">
        <v>3059</v>
      </c>
      <c r="G573" s="452" t="s">
        <v>2751</v>
      </c>
      <c r="J573" s="452" t="s">
        <v>1125</v>
      </c>
    </row>
    <row r="574" spans="1:10" ht="14.5" hidden="1">
      <c r="A574" s="550" t="s">
        <v>962</v>
      </c>
      <c r="B574" s="550" t="s">
        <v>966</v>
      </c>
      <c r="C574" s="551" t="s">
        <v>3060</v>
      </c>
      <c r="D574" s="550" t="s">
        <v>3061</v>
      </c>
      <c r="E574" s="552" t="s">
        <v>3062</v>
      </c>
      <c r="F574" s="452" t="s">
        <v>3063</v>
      </c>
      <c r="G574" s="452" t="s">
        <v>2751</v>
      </c>
      <c r="J574" s="452" t="s">
        <v>1125</v>
      </c>
    </row>
    <row r="575" spans="1:10" ht="14.5" hidden="1">
      <c r="A575" s="550" t="s">
        <v>962</v>
      </c>
      <c r="B575" s="550" t="s">
        <v>966</v>
      </c>
      <c r="C575" s="551" t="s">
        <v>3064</v>
      </c>
      <c r="D575" s="550" t="s">
        <v>3065</v>
      </c>
      <c r="E575" s="552" t="s">
        <v>3066</v>
      </c>
      <c r="F575" s="452" t="s">
        <v>3067</v>
      </c>
      <c r="G575" s="452" t="s">
        <v>2751</v>
      </c>
      <c r="J575" s="452" t="s">
        <v>1125</v>
      </c>
    </row>
    <row r="576" spans="1:10" ht="14.5" hidden="1">
      <c r="A576" s="550" t="s">
        <v>962</v>
      </c>
      <c r="B576" s="550" t="s">
        <v>966</v>
      </c>
      <c r="C576" s="551" t="s">
        <v>3068</v>
      </c>
      <c r="D576" s="550" t="s">
        <v>3069</v>
      </c>
      <c r="E576" s="552" t="s">
        <v>3070</v>
      </c>
      <c r="F576" s="452" t="s">
        <v>3071</v>
      </c>
      <c r="G576" s="452" t="s">
        <v>2751</v>
      </c>
      <c r="J576" s="452" t="s">
        <v>1125</v>
      </c>
    </row>
    <row r="577" spans="1:10" ht="14.5" hidden="1">
      <c r="A577" s="550" t="s">
        <v>962</v>
      </c>
      <c r="B577" s="550" t="s">
        <v>966</v>
      </c>
      <c r="C577" s="551" t="s">
        <v>3072</v>
      </c>
      <c r="D577" s="550" t="s">
        <v>3073</v>
      </c>
      <c r="E577" s="552" t="s">
        <v>3074</v>
      </c>
      <c r="F577" s="452" t="s">
        <v>3075</v>
      </c>
      <c r="G577" s="452" t="s">
        <v>2751</v>
      </c>
      <c r="J577" s="452" t="s">
        <v>1125</v>
      </c>
    </row>
    <row r="578" spans="1:10" ht="14.5" hidden="1">
      <c r="A578" s="550" t="s">
        <v>962</v>
      </c>
      <c r="B578" s="550" t="s">
        <v>966</v>
      </c>
      <c r="C578" s="551" t="s">
        <v>3076</v>
      </c>
      <c r="D578" s="550" t="s">
        <v>3077</v>
      </c>
      <c r="E578" s="552" t="s">
        <v>3078</v>
      </c>
      <c r="F578" s="452" t="s">
        <v>3079</v>
      </c>
      <c r="G578" s="452" t="s">
        <v>2751</v>
      </c>
      <c r="J578" s="452" t="s">
        <v>1125</v>
      </c>
    </row>
    <row r="579" spans="1:10" ht="14.5" hidden="1">
      <c r="A579" s="550" t="s">
        <v>962</v>
      </c>
      <c r="B579" s="550" t="s">
        <v>966</v>
      </c>
      <c r="C579" s="551" t="s">
        <v>3080</v>
      </c>
      <c r="D579" s="550" t="s">
        <v>3081</v>
      </c>
      <c r="E579" s="552" t="s">
        <v>3082</v>
      </c>
      <c r="F579" s="452" t="s">
        <v>3083</v>
      </c>
      <c r="G579" s="452" t="s">
        <v>2751</v>
      </c>
      <c r="J579" s="452" t="s">
        <v>1125</v>
      </c>
    </row>
    <row r="580" spans="1:10" ht="14.5" hidden="1">
      <c r="A580" s="550" t="s">
        <v>962</v>
      </c>
      <c r="B580" s="550" t="s">
        <v>966</v>
      </c>
      <c r="C580" s="551" t="s">
        <v>3084</v>
      </c>
      <c r="D580" s="550" t="s">
        <v>3085</v>
      </c>
      <c r="E580" s="552" t="s">
        <v>3086</v>
      </c>
      <c r="F580" s="452" t="s">
        <v>3087</v>
      </c>
      <c r="G580" s="452" t="s">
        <v>2751</v>
      </c>
      <c r="J580" s="452" t="s">
        <v>1125</v>
      </c>
    </row>
    <row r="581" spans="1:10" ht="14.5" hidden="1">
      <c r="A581" s="550" t="s">
        <v>962</v>
      </c>
      <c r="B581" s="550" t="s">
        <v>966</v>
      </c>
      <c r="C581" s="551" t="s">
        <v>3088</v>
      </c>
      <c r="D581" s="550" t="s">
        <v>3089</v>
      </c>
      <c r="E581" s="552" t="s">
        <v>3090</v>
      </c>
      <c r="F581" s="452" t="s">
        <v>3091</v>
      </c>
      <c r="G581" s="452" t="s">
        <v>2751</v>
      </c>
      <c r="H581" s="452" t="s">
        <v>1123</v>
      </c>
      <c r="J581" s="452" t="s">
        <v>1125</v>
      </c>
    </row>
    <row r="582" spans="1:10" ht="14.5" hidden="1">
      <c r="A582" s="550" t="s">
        <v>962</v>
      </c>
      <c r="B582" s="550" t="s">
        <v>966</v>
      </c>
      <c r="C582" s="551" t="s">
        <v>3092</v>
      </c>
      <c r="D582" s="550" t="s">
        <v>3093</v>
      </c>
      <c r="E582" s="552" t="s">
        <v>3094</v>
      </c>
      <c r="F582" s="452" t="s">
        <v>3095</v>
      </c>
      <c r="G582" s="452" t="s">
        <v>2751</v>
      </c>
      <c r="J582" s="452" t="s">
        <v>1125</v>
      </c>
    </row>
    <row r="583" spans="1:10" ht="14.5" hidden="1">
      <c r="A583" s="550" t="s">
        <v>962</v>
      </c>
      <c r="B583" s="550" t="s">
        <v>966</v>
      </c>
      <c r="C583" s="551" t="s">
        <v>3096</v>
      </c>
      <c r="D583" s="550" t="s">
        <v>3097</v>
      </c>
      <c r="E583" s="552" t="s">
        <v>3098</v>
      </c>
      <c r="F583" s="452" t="s">
        <v>3099</v>
      </c>
      <c r="G583" s="452" t="s">
        <v>2751</v>
      </c>
      <c r="J583" s="452" t="s">
        <v>1125</v>
      </c>
    </row>
    <row r="584" spans="1:10" ht="14.5" hidden="1">
      <c r="A584" s="550" t="s">
        <v>962</v>
      </c>
      <c r="B584" s="550" t="s">
        <v>966</v>
      </c>
      <c r="C584" s="551" t="s">
        <v>3100</v>
      </c>
      <c r="D584" s="550" t="s">
        <v>3101</v>
      </c>
      <c r="E584" s="552" t="s">
        <v>3102</v>
      </c>
      <c r="F584" s="452" t="s">
        <v>3103</v>
      </c>
      <c r="G584" s="452" t="s">
        <v>2751</v>
      </c>
      <c r="J584" s="452" t="s">
        <v>1125</v>
      </c>
    </row>
    <row r="585" spans="1:10" ht="14.5" hidden="1">
      <c r="A585" s="550" t="s">
        <v>962</v>
      </c>
      <c r="B585" s="550" t="s">
        <v>966</v>
      </c>
      <c r="C585" s="551" t="s">
        <v>3104</v>
      </c>
      <c r="D585" s="550" t="s">
        <v>3105</v>
      </c>
      <c r="E585" s="552" t="s">
        <v>3106</v>
      </c>
      <c r="F585" s="452" t="s">
        <v>3107</v>
      </c>
      <c r="G585" s="452" t="s">
        <v>2751</v>
      </c>
      <c r="J585" s="452" t="s">
        <v>1125</v>
      </c>
    </row>
    <row r="586" spans="1:10" ht="14.5" hidden="1">
      <c r="A586" s="550" t="s">
        <v>962</v>
      </c>
      <c r="B586" s="550" t="s">
        <v>966</v>
      </c>
      <c r="C586" s="551" t="s">
        <v>3108</v>
      </c>
      <c r="D586" s="550" t="s">
        <v>3109</v>
      </c>
      <c r="E586" s="552" t="s">
        <v>3110</v>
      </c>
      <c r="F586" s="452" t="s">
        <v>3111</v>
      </c>
      <c r="G586" s="452" t="s">
        <v>2751</v>
      </c>
      <c r="J586" s="452" t="s">
        <v>1125</v>
      </c>
    </row>
    <row r="587" spans="1:10" ht="14.5" hidden="1">
      <c r="A587" s="550" t="s">
        <v>962</v>
      </c>
      <c r="B587" s="550" t="s">
        <v>966</v>
      </c>
      <c r="C587" s="551" t="s">
        <v>3112</v>
      </c>
      <c r="D587" s="550" t="s">
        <v>3113</v>
      </c>
      <c r="E587" s="552" t="s">
        <v>3114</v>
      </c>
      <c r="F587" s="452" t="s">
        <v>3115</v>
      </c>
      <c r="G587" s="452" t="s">
        <v>2751</v>
      </c>
      <c r="J587" s="452" t="s">
        <v>1125</v>
      </c>
    </row>
    <row r="588" spans="1:10" ht="14.5" hidden="1">
      <c r="A588" s="550" t="s">
        <v>962</v>
      </c>
      <c r="B588" s="550" t="s">
        <v>966</v>
      </c>
      <c r="C588" s="551" t="s">
        <v>3116</v>
      </c>
      <c r="D588" s="550" t="s">
        <v>3117</v>
      </c>
      <c r="E588" s="552" t="s">
        <v>3118</v>
      </c>
      <c r="F588" s="452" t="s">
        <v>3119</v>
      </c>
      <c r="G588" s="452" t="s">
        <v>2751</v>
      </c>
      <c r="J588" s="452" t="s">
        <v>1125</v>
      </c>
    </row>
    <row r="589" spans="1:10" ht="14.5" hidden="1">
      <c r="A589" s="550" t="s">
        <v>962</v>
      </c>
      <c r="B589" s="550" t="s">
        <v>966</v>
      </c>
      <c r="C589" s="551" t="s">
        <v>3120</v>
      </c>
      <c r="D589" s="550" t="s">
        <v>3121</v>
      </c>
      <c r="E589" s="552" t="s">
        <v>3122</v>
      </c>
      <c r="F589" s="452" t="s">
        <v>3123</v>
      </c>
      <c r="G589" s="452" t="s">
        <v>2751</v>
      </c>
      <c r="J589" s="452" t="s">
        <v>1125</v>
      </c>
    </row>
    <row r="590" spans="1:10" ht="14.5" hidden="1">
      <c r="A590" s="550" t="s">
        <v>962</v>
      </c>
      <c r="B590" s="550" t="s">
        <v>966</v>
      </c>
      <c r="C590" s="551" t="s">
        <v>3124</v>
      </c>
      <c r="D590" s="550" t="s">
        <v>3125</v>
      </c>
      <c r="E590" s="552" t="s">
        <v>3126</v>
      </c>
      <c r="F590" s="452" t="s">
        <v>3127</v>
      </c>
      <c r="G590" s="452" t="s">
        <v>2751</v>
      </c>
      <c r="J590" s="452" t="s">
        <v>1125</v>
      </c>
    </row>
    <row r="591" spans="1:10" ht="14.5" hidden="1">
      <c r="A591" s="550" t="s">
        <v>962</v>
      </c>
      <c r="B591" s="550" t="s">
        <v>966</v>
      </c>
      <c r="C591" s="551" t="s">
        <v>3128</v>
      </c>
      <c r="D591" s="550" t="s">
        <v>3129</v>
      </c>
      <c r="E591" s="552" t="s">
        <v>3130</v>
      </c>
      <c r="F591" s="452" t="s">
        <v>3131</v>
      </c>
      <c r="G591" s="452" t="s">
        <v>2751</v>
      </c>
      <c r="J591" s="452" t="s">
        <v>1125</v>
      </c>
    </row>
    <row r="592" spans="1:10" ht="14.5" hidden="1">
      <c r="A592" s="550" t="s">
        <v>962</v>
      </c>
      <c r="B592" s="550" t="s">
        <v>966</v>
      </c>
      <c r="C592" s="551" t="s">
        <v>3132</v>
      </c>
      <c r="D592" s="550" t="s">
        <v>3133</v>
      </c>
      <c r="E592" s="552" t="s">
        <v>3134</v>
      </c>
      <c r="F592" s="452" t="s">
        <v>3135</v>
      </c>
      <c r="G592" s="452" t="s">
        <v>2751</v>
      </c>
      <c r="J592" s="452" t="s">
        <v>1125</v>
      </c>
    </row>
    <row r="593" spans="1:10" ht="14.5" hidden="1">
      <c r="A593" s="550" t="s">
        <v>962</v>
      </c>
      <c r="B593" s="550" t="s">
        <v>966</v>
      </c>
      <c r="C593" s="551" t="s">
        <v>3136</v>
      </c>
      <c r="D593" s="550" t="s">
        <v>3137</v>
      </c>
      <c r="E593" s="552" t="s">
        <v>3138</v>
      </c>
      <c r="F593" s="452" t="s">
        <v>3139</v>
      </c>
      <c r="G593" s="452" t="s">
        <v>2751</v>
      </c>
      <c r="J593" s="452" t="s">
        <v>1125</v>
      </c>
    </row>
    <row r="594" spans="1:10" ht="14.5" hidden="1">
      <c r="A594" s="550" t="s">
        <v>962</v>
      </c>
      <c r="B594" s="550" t="s">
        <v>966</v>
      </c>
      <c r="C594" s="551" t="s">
        <v>3140</v>
      </c>
      <c r="D594" s="550" t="s">
        <v>3141</v>
      </c>
      <c r="E594" s="552" t="s">
        <v>3142</v>
      </c>
      <c r="F594" s="452" t="s">
        <v>3143</v>
      </c>
      <c r="G594" s="452" t="s">
        <v>2751</v>
      </c>
      <c r="J594" s="452" t="s">
        <v>1125</v>
      </c>
    </row>
    <row r="595" spans="1:10" ht="14.5" hidden="1">
      <c r="A595" s="550" t="s">
        <v>962</v>
      </c>
      <c r="B595" s="550" t="s">
        <v>966</v>
      </c>
      <c r="C595" s="551" t="s">
        <v>3144</v>
      </c>
      <c r="D595" s="550" t="s">
        <v>3145</v>
      </c>
      <c r="E595" s="552" t="s">
        <v>3146</v>
      </c>
      <c r="F595" s="452" t="s">
        <v>3147</v>
      </c>
      <c r="G595" s="452" t="s">
        <v>2751</v>
      </c>
      <c r="J595" s="452" t="s">
        <v>1125</v>
      </c>
    </row>
    <row r="596" spans="1:10" ht="14.5" hidden="1">
      <c r="A596" s="550" t="s">
        <v>962</v>
      </c>
      <c r="B596" s="550" t="s">
        <v>966</v>
      </c>
      <c r="C596" s="551" t="s">
        <v>3148</v>
      </c>
      <c r="D596" s="550" t="s">
        <v>3149</v>
      </c>
      <c r="E596" s="552" t="s">
        <v>3150</v>
      </c>
      <c r="F596" s="452" t="s">
        <v>3151</v>
      </c>
      <c r="G596" s="452" t="s">
        <v>2751</v>
      </c>
      <c r="J596" s="452" t="s">
        <v>1125</v>
      </c>
    </row>
    <row r="597" spans="1:10" ht="14.5" hidden="1">
      <c r="A597" s="550" t="s">
        <v>962</v>
      </c>
      <c r="B597" s="550" t="s">
        <v>966</v>
      </c>
      <c r="C597" s="551" t="s">
        <v>3152</v>
      </c>
      <c r="D597" s="550" t="s">
        <v>3153</v>
      </c>
      <c r="E597" s="552" t="s">
        <v>3154</v>
      </c>
      <c r="F597" s="452" t="s">
        <v>3155</v>
      </c>
      <c r="G597" s="452" t="s">
        <v>2751</v>
      </c>
      <c r="J597" s="452" t="s">
        <v>1125</v>
      </c>
    </row>
    <row r="598" spans="1:10" ht="14.5" hidden="1">
      <c r="A598" s="550" t="s">
        <v>962</v>
      </c>
      <c r="B598" s="550" t="s">
        <v>966</v>
      </c>
      <c r="C598" s="551" t="s">
        <v>3156</v>
      </c>
      <c r="D598" s="550" t="s">
        <v>3157</v>
      </c>
      <c r="E598" s="552" t="s">
        <v>3158</v>
      </c>
      <c r="F598" s="452" t="s">
        <v>3159</v>
      </c>
      <c r="G598" s="452" t="s">
        <v>2751</v>
      </c>
      <c r="J598" s="452" t="s">
        <v>1125</v>
      </c>
    </row>
    <row r="599" spans="1:10" ht="14.5" hidden="1">
      <c r="A599" s="550" t="s">
        <v>962</v>
      </c>
      <c r="B599" s="550" t="s">
        <v>966</v>
      </c>
      <c r="C599" s="551" t="s">
        <v>3160</v>
      </c>
      <c r="D599" s="550" t="s">
        <v>3161</v>
      </c>
      <c r="E599" s="552" t="s">
        <v>3162</v>
      </c>
      <c r="F599" s="452" t="s">
        <v>3163</v>
      </c>
      <c r="G599" s="452" t="s">
        <v>2751</v>
      </c>
      <c r="J599" s="452" t="s">
        <v>1125</v>
      </c>
    </row>
    <row r="600" spans="1:10" ht="14.5" hidden="1">
      <c r="A600" s="550" t="s">
        <v>962</v>
      </c>
      <c r="B600" s="550" t="s">
        <v>966</v>
      </c>
      <c r="C600" s="551" t="s">
        <v>3164</v>
      </c>
      <c r="D600" s="550" t="s">
        <v>3165</v>
      </c>
      <c r="E600" s="552" t="s">
        <v>3166</v>
      </c>
      <c r="F600" s="452" t="s">
        <v>3167</v>
      </c>
      <c r="G600" s="452" t="s">
        <v>2751</v>
      </c>
      <c r="J600" s="452" t="s">
        <v>1125</v>
      </c>
    </row>
    <row r="601" spans="1:10" ht="14.5" hidden="1">
      <c r="A601" s="550" t="s">
        <v>962</v>
      </c>
      <c r="B601" s="550" t="s">
        <v>966</v>
      </c>
      <c r="C601" s="551" t="s">
        <v>3168</v>
      </c>
      <c r="D601" s="550" t="s">
        <v>3169</v>
      </c>
      <c r="E601" s="552" t="s">
        <v>3170</v>
      </c>
      <c r="F601" s="452" t="s">
        <v>3171</v>
      </c>
      <c r="G601" s="452" t="s">
        <v>2751</v>
      </c>
      <c r="J601" s="452" t="s">
        <v>1125</v>
      </c>
    </row>
    <row r="602" spans="1:10" ht="14.5" hidden="1">
      <c r="A602" s="550" t="s">
        <v>962</v>
      </c>
      <c r="B602" s="550" t="s">
        <v>966</v>
      </c>
      <c r="C602" s="551" t="s">
        <v>3172</v>
      </c>
      <c r="D602" s="550" t="s">
        <v>3173</v>
      </c>
      <c r="E602" s="552" t="s">
        <v>3174</v>
      </c>
      <c r="F602" s="452" t="s">
        <v>3175</v>
      </c>
      <c r="G602" s="452" t="s">
        <v>2751</v>
      </c>
      <c r="J602" s="452" t="s">
        <v>1125</v>
      </c>
    </row>
    <row r="603" spans="1:10" ht="14.5" hidden="1">
      <c r="A603" s="550" t="s">
        <v>962</v>
      </c>
      <c r="B603" s="550" t="s">
        <v>966</v>
      </c>
      <c r="C603" s="551" t="s">
        <v>3176</v>
      </c>
      <c r="D603" s="550" t="s">
        <v>3177</v>
      </c>
      <c r="E603" s="552" t="s">
        <v>3178</v>
      </c>
      <c r="F603" s="452" t="s">
        <v>3179</v>
      </c>
      <c r="G603" s="452" t="s">
        <v>2751</v>
      </c>
      <c r="H603" s="452" t="s">
        <v>1123</v>
      </c>
      <c r="J603" s="452" t="s">
        <v>1125</v>
      </c>
    </row>
    <row r="604" spans="1:10" ht="14.5" hidden="1">
      <c r="A604" s="550" t="s">
        <v>962</v>
      </c>
      <c r="B604" s="550" t="s">
        <v>966</v>
      </c>
      <c r="C604" s="551" t="s">
        <v>3180</v>
      </c>
      <c r="D604" s="550" t="s">
        <v>3181</v>
      </c>
      <c r="E604" s="552" t="s">
        <v>3182</v>
      </c>
      <c r="F604" s="452" t="s">
        <v>3183</v>
      </c>
      <c r="G604" s="452" t="s">
        <v>2751</v>
      </c>
      <c r="J604" s="452" t="s">
        <v>1125</v>
      </c>
    </row>
    <row r="605" spans="1:10" ht="14.5" hidden="1">
      <c r="A605" s="550" t="s">
        <v>962</v>
      </c>
      <c r="B605" s="550" t="s">
        <v>966</v>
      </c>
      <c r="C605" s="551" t="s">
        <v>3184</v>
      </c>
      <c r="D605" s="550" t="s">
        <v>3185</v>
      </c>
      <c r="E605" s="552" t="s">
        <v>3186</v>
      </c>
      <c r="F605" s="452" t="s">
        <v>3187</v>
      </c>
      <c r="G605" s="452" t="s">
        <v>2751</v>
      </c>
      <c r="J605" s="452" t="s">
        <v>1125</v>
      </c>
    </row>
    <row r="606" spans="1:10" ht="14.5" hidden="1">
      <c r="A606" s="550" t="s">
        <v>962</v>
      </c>
      <c r="B606" s="550" t="s">
        <v>966</v>
      </c>
      <c r="C606" s="551" t="s">
        <v>3188</v>
      </c>
      <c r="D606" s="550" t="s">
        <v>3189</v>
      </c>
      <c r="E606" s="552" t="s">
        <v>3190</v>
      </c>
      <c r="F606" s="452" t="s">
        <v>3191</v>
      </c>
      <c r="G606" s="452" t="s">
        <v>2751</v>
      </c>
      <c r="J606" s="452" t="s">
        <v>1125</v>
      </c>
    </row>
    <row r="607" spans="1:10" ht="14.5" hidden="1">
      <c r="A607" s="550" t="s">
        <v>962</v>
      </c>
      <c r="B607" s="550" t="s">
        <v>966</v>
      </c>
      <c r="C607" s="551" t="s">
        <v>3192</v>
      </c>
      <c r="D607" s="550" t="s">
        <v>3193</v>
      </c>
      <c r="E607" s="552" t="s">
        <v>3194</v>
      </c>
      <c r="F607" s="452" t="s">
        <v>3195</v>
      </c>
      <c r="G607" s="452" t="s">
        <v>2751</v>
      </c>
      <c r="J607" s="452" t="s">
        <v>1125</v>
      </c>
    </row>
    <row r="608" spans="1:10" ht="14.5" hidden="1">
      <c r="A608" s="550" t="s">
        <v>962</v>
      </c>
      <c r="B608" s="550" t="s">
        <v>966</v>
      </c>
      <c r="C608" s="551" t="s">
        <v>3196</v>
      </c>
      <c r="D608" s="550" t="s">
        <v>3197</v>
      </c>
      <c r="E608" s="552" t="s">
        <v>3198</v>
      </c>
      <c r="F608" s="452" t="s">
        <v>3199</v>
      </c>
      <c r="G608" s="452" t="s">
        <v>2751</v>
      </c>
      <c r="J608" s="452" t="s">
        <v>1125</v>
      </c>
    </row>
    <row r="609" spans="1:10" ht="14.5" hidden="1">
      <c r="A609" s="550" t="s">
        <v>962</v>
      </c>
      <c r="B609" s="550" t="s">
        <v>966</v>
      </c>
      <c r="C609" s="551" t="s">
        <v>3200</v>
      </c>
      <c r="D609" s="550" t="s">
        <v>3201</v>
      </c>
      <c r="E609" s="552" t="s">
        <v>3202</v>
      </c>
      <c r="F609" s="452" t="s">
        <v>3203</v>
      </c>
      <c r="G609" s="452" t="s">
        <v>2751</v>
      </c>
      <c r="J609" s="452" t="s">
        <v>1125</v>
      </c>
    </row>
    <row r="610" spans="1:10" ht="14.5" hidden="1">
      <c r="A610" s="550" t="s">
        <v>962</v>
      </c>
      <c r="B610" s="550" t="s">
        <v>966</v>
      </c>
      <c r="C610" s="551" t="s">
        <v>3204</v>
      </c>
      <c r="D610" s="550" t="s">
        <v>3205</v>
      </c>
      <c r="E610" s="552" t="s">
        <v>3206</v>
      </c>
      <c r="F610" s="452" t="s">
        <v>3207</v>
      </c>
      <c r="G610" s="452" t="s">
        <v>2751</v>
      </c>
      <c r="J610" s="452" t="s">
        <v>1125</v>
      </c>
    </row>
    <row r="611" spans="1:10" ht="14.5" hidden="1">
      <c r="A611" s="550" t="s">
        <v>962</v>
      </c>
      <c r="B611" s="550" t="s">
        <v>966</v>
      </c>
      <c r="C611" s="551" t="s">
        <v>3208</v>
      </c>
      <c r="D611" s="550" t="s">
        <v>3209</v>
      </c>
      <c r="E611" s="552" t="s">
        <v>3210</v>
      </c>
      <c r="F611" s="452" t="s">
        <v>3211</v>
      </c>
      <c r="G611" s="452" t="s">
        <v>2751</v>
      </c>
      <c r="J611" s="452" t="s">
        <v>1125</v>
      </c>
    </row>
    <row r="612" spans="1:10" ht="14.5" hidden="1">
      <c r="A612" s="550" t="s">
        <v>962</v>
      </c>
      <c r="B612" s="550" t="s">
        <v>966</v>
      </c>
      <c r="C612" s="551" t="s">
        <v>3212</v>
      </c>
      <c r="D612" s="550" t="s">
        <v>3213</v>
      </c>
      <c r="E612" s="552" t="s">
        <v>3214</v>
      </c>
      <c r="F612" s="452" t="s">
        <v>3215</v>
      </c>
      <c r="G612" s="452" t="s">
        <v>2751</v>
      </c>
      <c r="J612" s="452" t="s">
        <v>1125</v>
      </c>
    </row>
    <row r="613" spans="1:10" ht="14.5" hidden="1">
      <c r="A613" s="550" t="s">
        <v>962</v>
      </c>
      <c r="B613" s="550" t="s">
        <v>966</v>
      </c>
      <c r="C613" s="551" t="s">
        <v>3216</v>
      </c>
      <c r="D613" s="550" t="s">
        <v>3217</v>
      </c>
      <c r="E613" s="552" t="s">
        <v>3218</v>
      </c>
      <c r="F613" s="452" t="s">
        <v>3219</v>
      </c>
      <c r="G613" s="452" t="s">
        <v>2751</v>
      </c>
      <c r="J613" s="452" t="s">
        <v>1125</v>
      </c>
    </row>
    <row r="614" spans="1:10" ht="14.5" hidden="1">
      <c r="A614" s="550" t="s">
        <v>962</v>
      </c>
      <c r="B614" s="550" t="s">
        <v>966</v>
      </c>
      <c r="C614" s="551" t="s">
        <v>3220</v>
      </c>
      <c r="D614" s="550" t="s">
        <v>3221</v>
      </c>
      <c r="E614" s="552" t="s">
        <v>3222</v>
      </c>
      <c r="F614" s="452" t="s">
        <v>3223</v>
      </c>
      <c r="G614" s="452" t="s">
        <v>2751</v>
      </c>
      <c r="J614" s="452" t="s">
        <v>1125</v>
      </c>
    </row>
    <row r="615" spans="1:10" ht="14.5" hidden="1">
      <c r="A615" s="550" t="s">
        <v>962</v>
      </c>
      <c r="B615" s="550" t="s">
        <v>966</v>
      </c>
      <c r="C615" s="551" t="s">
        <v>3224</v>
      </c>
      <c r="D615" s="550" t="s">
        <v>3225</v>
      </c>
      <c r="E615" s="552" t="s">
        <v>3226</v>
      </c>
      <c r="F615" s="452" t="s">
        <v>3227</v>
      </c>
      <c r="G615" s="452" t="s">
        <v>2751</v>
      </c>
      <c r="J615" s="452" t="s">
        <v>1125</v>
      </c>
    </row>
    <row r="616" spans="1:10" ht="14.5" hidden="1">
      <c r="A616" s="550" t="s">
        <v>962</v>
      </c>
      <c r="B616" s="550" t="s">
        <v>966</v>
      </c>
      <c r="C616" s="551" t="s">
        <v>3228</v>
      </c>
      <c r="D616" s="550" t="s">
        <v>3229</v>
      </c>
      <c r="E616" s="552" t="s">
        <v>3230</v>
      </c>
      <c r="F616" s="452" t="s">
        <v>3231</v>
      </c>
      <c r="G616" s="452" t="s">
        <v>2751</v>
      </c>
      <c r="J616" s="452" t="s">
        <v>1125</v>
      </c>
    </row>
    <row r="617" spans="1:10" ht="14.5" hidden="1">
      <c r="A617" s="550" t="s">
        <v>962</v>
      </c>
      <c r="B617" s="550" t="s">
        <v>966</v>
      </c>
      <c r="C617" s="551" t="s">
        <v>3232</v>
      </c>
      <c r="D617" s="550" t="s">
        <v>3233</v>
      </c>
      <c r="E617" s="552" t="s">
        <v>3234</v>
      </c>
      <c r="F617" s="452" t="s">
        <v>3235</v>
      </c>
      <c r="G617" s="452" t="s">
        <v>2751</v>
      </c>
      <c r="J617" s="452" t="s">
        <v>1125</v>
      </c>
    </row>
    <row r="618" spans="1:10" ht="14.5" hidden="1">
      <c r="A618" s="550" t="s">
        <v>962</v>
      </c>
      <c r="B618" s="550" t="s">
        <v>966</v>
      </c>
      <c r="C618" s="551" t="s">
        <v>3236</v>
      </c>
      <c r="D618" s="550" t="s">
        <v>3237</v>
      </c>
      <c r="E618" s="552" t="s">
        <v>3238</v>
      </c>
      <c r="F618" s="452" t="s">
        <v>3239</v>
      </c>
      <c r="G618" s="452" t="s">
        <v>2751</v>
      </c>
      <c r="J618" s="452" t="s">
        <v>1125</v>
      </c>
    </row>
    <row r="619" spans="1:10" ht="14.5" hidden="1">
      <c r="A619" s="550" t="s">
        <v>962</v>
      </c>
      <c r="B619" s="550" t="s">
        <v>966</v>
      </c>
      <c r="C619" s="551" t="s">
        <v>3240</v>
      </c>
      <c r="D619" s="550" t="s">
        <v>3241</v>
      </c>
      <c r="E619" s="552" t="s">
        <v>3242</v>
      </c>
      <c r="F619" s="452" t="s">
        <v>3243</v>
      </c>
      <c r="G619" s="452" t="s">
        <v>2751</v>
      </c>
      <c r="J619" s="452" t="s">
        <v>1125</v>
      </c>
    </row>
    <row r="620" spans="1:10" ht="14.5" hidden="1">
      <c r="A620" s="550" t="s">
        <v>962</v>
      </c>
      <c r="B620" s="550" t="s">
        <v>966</v>
      </c>
      <c r="C620" s="551" t="s">
        <v>3244</v>
      </c>
      <c r="D620" s="550" t="s">
        <v>3245</v>
      </c>
      <c r="E620" s="552" t="s">
        <v>3246</v>
      </c>
      <c r="F620" s="452" t="s">
        <v>3247</v>
      </c>
      <c r="G620" s="452" t="s">
        <v>2751</v>
      </c>
      <c r="J620" s="452" t="s">
        <v>1125</v>
      </c>
    </row>
    <row r="621" spans="1:10" ht="14.5" hidden="1">
      <c r="A621" s="550" t="s">
        <v>962</v>
      </c>
      <c r="B621" s="550" t="s">
        <v>966</v>
      </c>
      <c r="C621" s="551" t="s">
        <v>3248</v>
      </c>
      <c r="D621" s="550" t="s">
        <v>3249</v>
      </c>
      <c r="E621" s="552" t="s">
        <v>3250</v>
      </c>
      <c r="F621" s="452" t="s">
        <v>3251</v>
      </c>
      <c r="G621" s="452" t="s">
        <v>2751</v>
      </c>
      <c r="J621" s="452" t="s">
        <v>1125</v>
      </c>
    </row>
    <row r="622" spans="1:10" ht="14.5" hidden="1">
      <c r="A622" s="550" t="s">
        <v>962</v>
      </c>
      <c r="B622" s="550" t="s">
        <v>966</v>
      </c>
      <c r="C622" s="551" t="s">
        <v>3252</v>
      </c>
      <c r="D622" s="550" t="s">
        <v>3253</v>
      </c>
      <c r="E622" s="552" t="s">
        <v>3254</v>
      </c>
      <c r="F622" s="452" t="s">
        <v>3255</v>
      </c>
      <c r="G622" s="452" t="s">
        <v>2751</v>
      </c>
      <c r="J622" s="452" t="s">
        <v>1125</v>
      </c>
    </row>
    <row r="623" spans="1:10" ht="14.5" hidden="1">
      <c r="A623" s="550" t="s">
        <v>962</v>
      </c>
      <c r="B623" s="550" t="s">
        <v>966</v>
      </c>
      <c r="C623" s="551" t="s">
        <v>3256</v>
      </c>
      <c r="D623" s="550" t="s">
        <v>3257</v>
      </c>
      <c r="E623" s="552" t="s">
        <v>3258</v>
      </c>
      <c r="F623" s="452" t="s">
        <v>3259</v>
      </c>
      <c r="G623" s="452" t="s">
        <v>2751</v>
      </c>
      <c r="J623" s="452" t="s">
        <v>1125</v>
      </c>
    </row>
    <row r="624" spans="1:10" ht="14.5" hidden="1">
      <c r="A624" s="550" t="s">
        <v>962</v>
      </c>
      <c r="B624" s="550" t="s">
        <v>966</v>
      </c>
      <c r="C624" s="551" t="s">
        <v>3260</v>
      </c>
      <c r="D624" s="550" t="s">
        <v>3261</v>
      </c>
      <c r="E624" s="552" t="s">
        <v>3262</v>
      </c>
      <c r="F624" s="452" t="s">
        <v>3263</v>
      </c>
      <c r="G624" s="452" t="s">
        <v>2751</v>
      </c>
      <c r="J624" s="452" t="s">
        <v>1125</v>
      </c>
    </row>
    <row r="625" spans="1:10" ht="14.5" hidden="1">
      <c r="A625" s="550" t="s">
        <v>962</v>
      </c>
      <c r="B625" s="550" t="s">
        <v>966</v>
      </c>
      <c r="C625" s="551" t="s">
        <v>3264</v>
      </c>
      <c r="D625" s="550" t="s">
        <v>3265</v>
      </c>
      <c r="E625" s="552" t="s">
        <v>3266</v>
      </c>
      <c r="F625" s="452" t="s">
        <v>3267</v>
      </c>
      <c r="G625" s="452" t="s">
        <v>2751</v>
      </c>
      <c r="J625" s="452" t="s">
        <v>1125</v>
      </c>
    </row>
    <row r="626" spans="1:10" ht="14.5" hidden="1">
      <c r="A626" s="550" t="s">
        <v>962</v>
      </c>
      <c r="B626" s="550" t="s">
        <v>966</v>
      </c>
      <c r="C626" s="551" t="s">
        <v>3268</v>
      </c>
      <c r="D626" s="550" t="s">
        <v>3269</v>
      </c>
      <c r="E626" s="552" t="s">
        <v>3270</v>
      </c>
      <c r="F626" s="452" t="s">
        <v>3271</v>
      </c>
      <c r="G626" s="452" t="s">
        <v>2751</v>
      </c>
      <c r="J626" s="452" t="s">
        <v>1125</v>
      </c>
    </row>
    <row r="627" spans="1:10" ht="14.5" hidden="1">
      <c r="A627" s="550" t="s">
        <v>962</v>
      </c>
      <c r="B627" s="550" t="s">
        <v>966</v>
      </c>
      <c r="C627" s="551" t="s">
        <v>3272</v>
      </c>
      <c r="D627" s="550" t="s">
        <v>3273</v>
      </c>
      <c r="E627" s="552" t="s">
        <v>3274</v>
      </c>
      <c r="F627" s="452" t="s">
        <v>3275</v>
      </c>
      <c r="G627" s="452" t="s">
        <v>2751</v>
      </c>
      <c r="J627" s="452" t="s">
        <v>1125</v>
      </c>
    </row>
    <row r="628" spans="1:10" ht="14.5" hidden="1">
      <c r="A628" s="550" t="s">
        <v>962</v>
      </c>
      <c r="B628" s="550" t="s">
        <v>966</v>
      </c>
      <c r="C628" s="551" t="s">
        <v>3276</v>
      </c>
      <c r="D628" s="550" t="s">
        <v>3277</v>
      </c>
      <c r="E628" s="552" t="s">
        <v>3278</v>
      </c>
      <c r="F628" s="452" t="s">
        <v>3279</v>
      </c>
      <c r="G628" s="452" t="s">
        <v>2751</v>
      </c>
      <c r="J628" s="452" t="s">
        <v>1125</v>
      </c>
    </row>
    <row r="629" spans="1:10" ht="14.5" hidden="1">
      <c r="A629" s="550" t="s">
        <v>962</v>
      </c>
      <c r="B629" s="550" t="s">
        <v>966</v>
      </c>
      <c r="C629" s="551" t="s">
        <v>3280</v>
      </c>
      <c r="D629" s="550" t="s">
        <v>3281</v>
      </c>
      <c r="E629" s="552" t="s">
        <v>3282</v>
      </c>
      <c r="F629" s="452" t="s">
        <v>3283</v>
      </c>
      <c r="G629" s="452" t="s">
        <v>2751</v>
      </c>
      <c r="J629" s="452" t="s">
        <v>1125</v>
      </c>
    </row>
    <row r="630" spans="1:10" ht="14.5" hidden="1">
      <c r="A630" s="550" t="s">
        <v>962</v>
      </c>
      <c r="B630" s="550" t="s">
        <v>966</v>
      </c>
      <c r="C630" s="551" t="s">
        <v>3284</v>
      </c>
      <c r="D630" s="550" t="s">
        <v>3285</v>
      </c>
      <c r="E630" s="552" t="s">
        <v>3286</v>
      </c>
      <c r="F630" s="452" t="s">
        <v>3287</v>
      </c>
      <c r="G630" s="452" t="s">
        <v>2751</v>
      </c>
      <c r="J630" s="452" t="s">
        <v>1125</v>
      </c>
    </row>
    <row r="631" spans="1:10" ht="14.5" hidden="1">
      <c r="A631" s="550" t="s">
        <v>962</v>
      </c>
      <c r="B631" s="550" t="s">
        <v>966</v>
      </c>
      <c r="C631" s="551" t="s">
        <v>3288</v>
      </c>
      <c r="D631" s="550" t="s">
        <v>3289</v>
      </c>
      <c r="E631" s="552" t="s">
        <v>3290</v>
      </c>
      <c r="F631" s="452" t="s">
        <v>3291</v>
      </c>
      <c r="G631" s="452" t="s">
        <v>2751</v>
      </c>
      <c r="J631" s="452" t="s">
        <v>1125</v>
      </c>
    </row>
    <row r="632" spans="1:10" ht="14.5" hidden="1">
      <c r="A632" s="550" t="s">
        <v>962</v>
      </c>
      <c r="B632" s="550" t="s">
        <v>966</v>
      </c>
      <c r="C632" s="551" t="s">
        <v>3292</v>
      </c>
      <c r="D632" s="550" t="s">
        <v>3293</v>
      </c>
      <c r="E632" s="552" t="s">
        <v>3294</v>
      </c>
      <c r="F632" s="452" t="s">
        <v>3295</v>
      </c>
      <c r="G632" s="452" t="s">
        <v>2751</v>
      </c>
      <c r="J632" s="452" t="s">
        <v>1125</v>
      </c>
    </row>
    <row r="633" spans="1:10" ht="14.5" hidden="1">
      <c r="A633" s="550" t="s">
        <v>962</v>
      </c>
      <c r="B633" s="550" t="s">
        <v>966</v>
      </c>
      <c r="C633" s="551" t="s">
        <v>3296</v>
      </c>
      <c r="D633" s="550" t="s">
        <v>3297</v>
      </c>
      <c r="E633" s="552" t="s">
        <v>3298</v>
      </c>
      <c r="F633" s="452" t="s">
        <v>3299</v>
      </c>
      <c r="G633" s="452" t="s">
        <v>2751</v>
      </c>
      <c r="J633" s="452" t="s">
        <v>1125</v>
      </c>
    </row>
    <row r="634" spans="1:10" ht="14.5" hidden="1">
      <c r="A634" s="550" t="s">
        <v>962</v>
      </c>
      <c r="B634" s="550" t="s">
        <v>966</v>
      </c>
      <c r="C634" s="551" t="s">
        <v>3300</v>
      </c>
      <c r="D634" s="550" t="s">
        <v>3301</v>
      </c>
      <c r="E634" s="552" t="s">
        <v>3302</v>
      </c>
      <c r="F634" s="452" t="s">
        <v>3303</v>
      </c>
      <c r="G634" s="452" t="s">
        <v>2751</v>
      </c>
      <c r="J634" s="452" t="s">
        <v>1125</v>
      </c>
    </row>
    <row r="635" spans="1:10" ht="14.5" hidden="1">
      <c r="A635" s="550" t="s">
        <v>962</v>
      </c>
      <c r="B635" s="550" t="s">
        <v>966</v>
      </c>
      <c r="C635" s="551" t="s">
        <v>3304</v>
      </c>
      <c r="D635" s="550" t="s">
        <v>3305</v>
      </c>
      <c r="E635" s="552" t="s">
        <v>3306</v>
      </c>
      <c r="F635" s="452" t="s">
        <v>3307</v>
      </c>
      <c r="G635" s="452" t="s">
        <v>2751</v>
      </c>
      <c r="J635" s="452" t="s">
        <v>1125</v>
      </c>
    </row>
    <row r="636" spans="1:10" ht="14.5" hidden="1">
      <c r="A636" s="550" t="s">
        <v>962</v>
      </c>
      <c r="B636" s="550" t="s">
        <v>966</v>
      </c>
      <c r="C636" s="551" t="s">
        <v>3308</v>
      </c>
      <c r="D636" s="550" t="s">
        <v>3309</v>
      </c>
      <c r="E636" s="552" t="s">
        <v>3310</v>
      </c>
      <c r="F636" s="452" t="s">
        <v>3311</v>
      </c>
      <c r="G636" s="452" t="s">
        <v>2751</v>
      </c>
      <c r="J636" s="452" t="s">
        <v>1125</v>
      </c>
    </row>
    <row r="637" spans="1:10" ht="14.5" hidden="1">
      <c r="A637" s="550" t="s">
        <v>962</v>
      </c>
      <c r="B637" s="550" t="s">
        <v>966</v>
      </c>
      <c r="C637" s="551" t="s">
        <v>3312</v>
      </c>
      <c r="D637" s="550" t="s">
        <v>3313</v>
      </c>
      <c r="E637" s="552" t="s">
        <v>3314</v>
      </c>
      <c r="F637" s="452" t="s">
        <v>3315</v>
      </c>
      <c r="G637" s="452" t="s">
        <v>2751</v>
      </c>
      <c r="J637" s="452" t="s">
        <v>1125</v>
      </c>
    </row>
    <row r="638" spans="1:10" ht="14.5" hidden="1">
      <c r="A638" s="550" t="s">
        <v>962</v>
      </c>
      <c r="B638" s="550" t="s">
        <v>966</v>
      </c>
      <c r="C638" s="551" t="s">
        <v>3316</v>
      </c>
      <c r="D638" s="550" t="s">
        <v>3317</v>
      </c>
      <c r="E638" s="552" t="s">
        <v>3318</v>
      </c>
      <c r="F638" s="452" t="s">
        <v>3319</v>
      </c>
      <c r="G638" s="452" t="s">
        <v>2751</v>
      </c>
      <c r="J638" s="452" t="s">
        <v>1125</v>
      </c>
    </row>
    <row r="639" spans="1:10" ht="14.5" hidden="1">
      <c r="A639" s="550" t="s">
        <v>962</v>
      </c>
      <c r="B639" s="550" t="s">
        <v>966</v>
      </c>
      <c r="C639" s="551" t="s">
        <v>3320</v>
      </c>
      <c r="D639" s="550" t="s">
        <v>3321</v>
      </c>
      <c r="E639" s="552" t="s">
        <v>3322</v>
      </c>
      <c r="F639" s="452" t="s">
        <v>3323</v>
      </c>
      <c r="G639" s="452" t="s">
        <v>2751</v>
      </c>
      <c r="J639" s="452" t="s">
        <v>1125</v>
      </c>
    </row>
    <row r="640" spans="1:10" ht="14.5" hidden="1">
      <c r="A640" s="550" t="s">
        <v>962</v>
      </c>
      <c r="B640" s="550" t="s">
        <v>966</v>
      </c>
      <c r="C640" s="551" t="s">
        <v>3324</v>
      </c>
      <c r="D640" s="550" t="s">
        <v>3325</v>
      </c>
      <c r="E640" s="552" t="s">
        <v>3326</v>
      </c>
      <c r="F640" s="452" t="s">
        <v>3327</v>
      </c>
      <c r="G640" s="452" t="s">
        <v>2751</v>
      </c>
      <c r="J640" s="452" t="s">
        <v>1125</v>
      </c>
    </row>
    <row r="641" spans="1:10" ht="14.5" hidden="1">
      <c r="A641" s="550" t="s">
        <v>962</v>
      </c>
      <c r="B641" s="550" t="s">
        <v>966</v>
      </c>
      <c r="C641" s="551" t="s">
        <v>3328</v>
      </c>
      <c r="D641" s="550" t="s">
        <v>3329</v>
      </c>
      <c r="E641" s="552" t="s">
        <v>3330</v>
      </c>
      <c r="F641" s="452" t="s">
        <v>3331</v>
      </c>
      <c r="G641" s="452" t="s">
        <v>2751</v>
      </c>
      <c r="J641" s="452" t="s">
        <v>1125</v>
      </c>
    </row>
    <row r="642" spans="1:10" ht="14.5" hidden="1">
      <c r="A642" s="550" t="s">
        <v>962</v>
      </c>
      <c r="B642" s="550" t="s">
        <v>966</v>
      </c>
      <c r="C642" s="551" t="s">
        <v>3332</v>
      </c>
      <c r="D642" s="550" t="s">
        <v>3333</v>
      </c>
      <c r="E642" s="552" t="s">
        <v>3334</v>
      </c>
      <c r="F642" s="452" t="s">
        <v>3335</v>
      </c>
      <c r="G642" s="452" t="s">
        <v>2751</v>
      </c>
      <c r="J642" s="452" t="s">
        <v>1125</v>
      </c>
    </row>
    <row r="643" spans="1:10" ht="14.5" hidden="1">
      <c r="A643" s="550" t="s">
        <v>962</v>
      </c>
      <c r="B643" s="550" t="s">
        <v>966</v>
      </c>
      <c r="C643" s="551" t="s">
        <v>3336</v>
      </c>
      <c r="D643" s="550" t="s">
        <v>3337</v>
      </c>
      <c r="E643" s="552" t="s">
        <v>3338</v>
      </c>
      <c r="F643" s="452" t="s">
        <v>3339</v>
      </c>
      <c r="G643" s="452" t="s">
        <v>2751</v>
      </c>
      <c r="J643" s="452" t="s">
        <v>1125</v>
      </c>
    </row>
    <row r="644" spans="1:10" ht="14.5" hidden="1">
      <c r="A644" s="550" t="s">
        <v>962</v>
      </c>
      <c r="B644" s="550" t="s">
        <v>966</v>
      </c>
      <c r="C644" s="551" t="s">
        <v>3340</v>
      </c>
      <c r="D644" s="550" t="s">
        <v>3341</v>
      </c>
      <c r="E644" s="552" t="s">
        <v>3342</v>
      </c>
      <c r="F644" s="452" t="s">
        <v>3343</v>
      </c>
      <c r="G644" s="452" t="s">
        <v>2751</v>
      </c>
      <c r="J644" s="452" t="s">
        <v>1125</v>
      </c>
    </row>
    <row r="645" spans="1:10" ht="14.5" hidden="1">
      <c r="A645" s="550" t="s">
        <v>962</v>
      </c>
      <c r="B645" s="550" t="s">
        <v>966</v>
      </c>
      <c r="C645" s="551" t="s">
        <v>3344</v>
      </c>
      <c r="D645" s="550" t="s">
        <v>3345</v>
      </c>
      <c r="E645" s="552" t="s">
        <v>3346</v>
      </c>
      <c r="F645" s="452" t="s">
        <v>3347</v>
      </c>
      <c r="G645" s="452" t="s">
        <v>2751</v>
      </c>
      <c r="J645" s="452" t="s">
        <v>1125</v>
      </c>
    </row>
    <row r="646" spans="1:10" ht="14.5" hidden="1">
      <c r="A646" s="550" t="s">
        <v>962</v>
      </c>
      <c r="B646" s="550" t="s">
        <v>966</v>
      </c>
      <c r="C646" s="551" t="s">
        <v>3348</v>
      </c>
      <c r="D646" s="550" t="s">
        <v>3349</v>
      </c>
      <c r="E646" s="552" t="s">
        <v>3350</v>
      </c>
      <c r="F646" s="452" t="s">
        <v>3351</v>
      </c>
      <c r="G646" s="452" t="s">
        <v>2751</v>
      </c>
      <c r="J646" s="452" t="s">
        <v>1125</v>
      </c>
    </row>
    <row r="647" spans="1:10" ht="14.5" hidden="1">
      <c r="A647" s="550" t="s">
        <v>962</v>
      </c>
      <c r="B647" s="550" t="s">
        <v>966</v>
      </c>
      <c r="C647" s="551" t="s">
        <v>3352</v>
      </c>
      <c r="D647" s="550" t="s">
        <v>3353</v>
      </c>
      <c r="E647" s="552" t="s">
        <v>3354</v>
      </c>
      <c r="F647" s="452" t="s">
        <v>3355</v>
      </c>
      <c r="G647" s="452" t="s">
        <v>2751</v>
      </c>
      <c r="J647" s="452" t="s">
        <v>1125</v>
      </c>
    </row>
    <row r="648" spans="1:10" ht="14.5" hidden="1">
      <c r="A648" s="550" t="s">
        <v>962</v>
      </c>
      <c r="B648" s="550" t="s">
        <v>966</v>
      </c>
      <c r="C648" s="551" t="s">
        <v>3356</v>
      </c>
      <c r="D648" s="550" t="s">
        <v>3357</v>
      </c>
      <c r="E648" s="552" t="s">
        <v>3358</v>
      </c>
      <c r="F648" s="452" t="s">
        <v>3359</v>
      </c>
      <c r="G648" s="452" t="s">
        <v>2751</v>
      </c>
      <c r="J648" s="452" t="s">
        <v>1125</v>
      </c>
    </row>
    <row r="649" spans="1:10" ht="14.5" hidden="1">
      <c r="A649" s="550" t="s">
        <v>962</v>
      </c>
      <c r="B649" s="550" t="s">
        <v>966</v>
      </c>
      <c r="C649" s="551" t="s">
        <v>3360</v>
      </c>
      <c r="D649" s="550" t="s">
        <v>3361</v>
      </c>
      <c r="E649" s="552" t="s">
        <v>3362</v>
      </c>
      <c r="F649" s="452" t="s">
        <v>3363</v>
      </c>
      <c r="G649" s="452" t="s">
        <v>2751</v>
      </c>
      <c r="J649" s="452" t="s">
        <v>1125</v>
      </c>
    </row>
    <row r="650" spans="1:10" ht="14.5" hidden="1">
      <c r="A650" s="550" t="s">
        <v>962</v>
      </c>
      <c r="B650" s="550" t="s">
        <v>966</v>
      </c>
      <c r="C650" s="551" t="s">
        <v>3364</v>
      </c>
      <c r="D650" s="550" t="s">
        <v>3365</v>
      </c>
      <c r="E650" s="552" t="s">
        <v>3366</v>
      </c>
      <c r="F650" s="452" t="s">
        <v>3367</v>
      </c>
      <c r="G650" s="452" t="s">
        <v>2751</v>
      </c>
      <c r="J650" s="452" t="s">
        <v>1125</v>
      </c>
    </row>
    <row r="651" spans="1:10" ht="14.5" hidden="1">
      <c r="A651" s="550" t="s">
        <v>962</v>
      </c>
      <c r="B651" s="550" t="s">
        <v>966</v>
      </c>
      <c r="C651" s="551" t="s">
        <v>3368</v>
      </c>
      <c r="D651" s="550" t="s">
        <v>3369</v>
      </c>
      <c r="E651" s="552" t="s">
        <v>3370</v>
      </c>
      <c r="F651" s="452" t="s">
        <v>3371</v>
      </c>
      <c r="G651" s="452" t="s">
        <v>2751</v>
      </c>
      <c r="J651" s="452" t="s">
        <v>1125</v>
      </c>
    </row>
    <row r="652" spans="1:10" ht="14.5" hidden="1">
      <c r="A652" s="550" t="s">
        <v>962</v>
      </c>
      <c r="B652" s="550" t="s">
        <v>966</v>
      </c>
      <c r="C652" s="551" t="s">
        <v>3372</v>
      </c>
      <c r="D652" s="550" t="s">
        <v>3373</v>
      </c>
      <c r="E652" s="552" t="s">
        <v>3374</v>
      </c>
      <c r="F652" s="452" t="s">
        <v>3375</v>
      </c>
      <c r="G652" s="452" t="s">
        <v>2751</v>
      </c>
      <c r="J652" s="452" t="s">
        <v>1125</v>
      </c>
    </row>
    <row r="653" spans="1:10" ht="14.5" hidden="1">
      <c r="A653" s="550" t="s">
        <v>962</v>
      </c>
      <c r="B653" s="550" t="s">
        <v>966</v>
      </c>
      <c r="C653" s="551" t="s">
        <v>3376</v>
      </c>
      <c r="D653" s="550" t="s">
        <v>3377</v>
      </c>
      <c r="E653" s="552" t="s">
        <v>3378</v>
      </c>
      <c r="F653" s="452" t="s">
        <v>3379</v>
      </c>
      <c r="G653" s="452" t="s">
        <v>2751</v>
      </c>
      <c r="J653" s="452" t="s">
        <v>1125</v>
      </c>
    </row>
    <row r="654" spans="1:10" ht="14.5" hidden="1">
      <c r="A654" s="550" t="s">
        <v>962</v>
      </c>
      <c r="B654" s="550" t="s">
        <v>966</v>
      </c>
      <c r="C654" s="551" t="s">
        <v>3380</v>
      </c>
      <c r="D654" s="550" t="s">
        <v>3381</v>
      </c>
      <c r="E654" s="552" t="s">
        <v>3382</v>
      </c>
      <c r="F654" s="452" t="s">
        <v>3383</v>
      </c>
      <c r="G654" s="452" t="s">
        <v>2751</v>
      </c>
      <c r="J654" s="452" t="s">
        <v>1125</v>
      </c>
    </row>
    <row r="655" spans="1:10" ht="14.5" hidden="1">
      <c r="A655" s="550" t="s">
        <v>962</v>
      </c>
      <c r="B655" s="550" t="s">
        <v>966</v>
      </c>
      <c r="C655" s="551" t="s">
        <v>3384</v>
      </c>
      <c r="D655" s="550" t="s">
        <v>3385</v>
      </c>
      <c r="E655" s="552" t="s">
        <v>3386</v>
      </c>
      <c r="F655" s="452" t="s">
        <v>3387</v>
      </c>
      <c r="G655" s="452" t="s">
        <v>2751</v>
      </c>
      <c r="J655" s="452" t="s">
        <v>1125</v>
      </c>
    </row>
    <row r="656" spans="1:10" ht="14.5" hidden="1">
      <c r="A656" s="550" t="s">
        <v>962</v>
      </c>
      <c r="B656" s="550" t="s">
        <v>966</v>
      </c>
      <c r="C656" s="551" t="s">
        <v>3388</v>
      </c>
      <c r="D656" s="550" t="s">
        <v>3389</v>
      </c>
      <c r="E656" s="552" t="s">
        <v>3390</v>
      </c>
      <c r="F656" s="452" t="s">
        <v>3391</v>
      </c>
      <c r="G656" s="452" t="s">
        <v>2751</v>
      </c>
      <c r="J656" s="452" t="s">
        <v>1125</v>
      </c>
    </row>
    <row r="657" spans="1:10" ht="14.5" hidden="1">
      <c r="A657" s="550" t="s">
        <v>962</v>
      </c>
      <c r="B657" s="550" t="s">
        <v>966</v>
      </c>
      <c r="C657" s="551" t="s">
        <v>3392</v>
      </c>
      <c r="D657" s="550" t="s">
        <v>3393</v>
      </c>
      <c r="E657" s="552" t="s">
        <v>3394</v>
      </c>
      <c r="F657" s="452" t="s">
        <v>3395</v>
      </c>
      <c r="G657" s="452" t="s">
        <v>2751</v>
      </c>
      <c r="J657" s="452" t="s">
        <v>1125</v>
      </c>
    </row>
    <row r="658" spans="1:10" ht="14.5" hidden="1">
      <c r="A658" s="550" t="s">
        <v>962</v>
      </c>
      <c r="B658" s="550" t="s">
        <v>966</v>
      </c>
      <c r="C658" s="551" t="s">
        <v>3396</v>
      </c>
      <c r="D658" s="550" t="s">
        <v>3397</v>
      </c>
      <c r="E658" s="552" t="s">
        <v>3398</v>
      </c>
      <c r="F658" s="452" t="s">
        <v>3399</v>
      </c>
      <c r="G658" s="452" t="s">
        <v>2751</v>
      </c>
      <c r="J658" s="452" t="s">
        <v>1125</v>
      </c>
    </row>
    <row r="659" spans="1:10" ht="14.5" hidden="1">
      <c r="A659" s="550" t="s">
        <v>962</v>
      </c>
      <c r="B659" s="550" t="s">
        <v>966</v>
      </c>
      <c r="C659" s="551" t="s">
        <v>3400</v>
      </c>
      <c r="D659" s="550" t="s">
        <v>3401</v>
      </c>
      <c r="E659" s="552" t="s">
        <v>3402</v>
      </c>
      <c r="F659" s="452" t="s">
        <v>3403</v>
      </c>
      <c r="G659" s="452" t="s">
        <v>2751</v>
      </c>
      <c r="J659" s="452" t="s">
        <v>1125</v>
      </c>
    </row>
    <row r="660" spans="1:10" ht="14.5" hidden="1">
      <c r="A660" s="550" t="s">
        <v>962</v>
      </c>
      <c r="B660" s="550" t="s">
        <v>966</v>
      </c>
      <c r="C660" s="551" t="s">
        <v>3404</v>
      </c>
      <c r="D660" s="550" t="s">
        <v>3405</v>
      </c>
      <c r="E660" s="552" t="s">
        <v>3406</v>
      </c>
      <c r="F660" s="452" t="s">
        <v>3407</v>
      </c>
      <c r="G660" s="452" t="s">
        <v>2751</v>
      </c>
      <c r="J660" s="452" t="s">
        <v>1125</v>
      </c>
    </row>
    <row r="661" spans="1:10" ht="14.5" hidden="1">
      <c r="A661" s="550" t="s">
        <v>962</v>
      </c>
      <c r="B661" s="550" t="s">
        <v>966</v>
      </c>
      <c r="C661" s="551" t="s">
        <v>3408</v>
      </c>
      <c r="D661" s="550" t="s">
        <v>3409</v>
      </c>
      <c r="E661" s="552" t="s">
        <v>3410</v>
      </c>
      <c r="F661" s="452" t="s">
        <v>3411</v>
      </c>
      <c r="G661" s="452" t="s">
        <v>2751</v>
      </c>
      <c r="J661" s="452" t="s">
        <v>1125</v>
      </c>
    </row>
    <row r="662" spans="1:10" ht="14.5" hidden="1">
      <c r="A662" s="550" t="s">
        <v>962</v>
      </c>
      <c r="B662" s="550" t="s">
        <v>966</v>
      </c>
      <c r="C662" s="551" t="s">
        <v>3412</v>
      </c>
      <c r="D662" s="550" t="s">
        <v>3413</v>
      </c>
      <c r="E662" s="552" t="s">
        <v>3414</v>
      </c>
      <c r="F662" s="452" t="s">
        <v>3415</v>
      </c>
      <c r="G662" s="452" t="s">
        <v>2751</v>
      </c>
      <c r="J662" s="452" t="s">
        <v>1125</v>
      </c>
    </row>
    <row r="663" spans="1:10" ht="14.5" hidden="1">
      <c r="A663" s="550" t="s">
        <v>962</v>
      </c>
      <c r="B663" s="550" t="s">
        <v>966</v>
      </c>
      <c r="C663" s="551" t="s">
        <v>3416</v>
      </c>
      <c r="D663" s="550" t="s">
        <v>3417</v>
      </c>
      <c r="E663" s="552" t="s">
        <v>3418</v>
      </c>
      <c r="F663" s="452" t="s">
        <v>3419</v>
      </c>
      <c r="G663" s="452" t="s">
        <v>2751</v>
      </c>
      <c r="J663" s="452" t="s">
        <v>1125</v>
      </c>
    </row>
    <row r="664" spans="1:10" ht="14.5" hidden="1">
      <c r="A664" s="550" t="s">
        <v>962</v>
      </c>
      <c r="B664" s="550" t="s">
        <v>966</v>
      </c>
      <c r="C664" s="551" t="s">
        <v>3420</v>
      </c>
      <c r="D664" s="550" t="s">
        <v>3421</v>
      </c>
      <c r="E664" s="552" t="s">
        <v>3422</v>
      </c>
      <c r="F664" s="452" t="s">
        <v>3423</v>
      </c>
      <c r="G664" s="452" t="s">
        <v>2751</v>
      </c>
      <c r="J664" s="452" t="s">
        <v>1125</v>
      </c>
    </row>
    <row r="665" spans="1:10" ht="14.5" hidden="1">
      <c r="A665" s="550" t="s">
        <v>962</v>
      </c>
      <c r="B665" s="550" t="s">
        <v>966</v>
      </c>
      <c r="C665" s="551" t="s">
        <v>3424</v>
      </c>
      <c r="D665" s="550" t="s">
        <v>3425</v>
      </c>
      <c r="E665" s="552" t="s">
        <v>3426</v>
      </c>
      <c r="F665" s="452" t="s">
        <v>3427</v>
      </c>
      <c r="G665" s="452" t="s">
        <v>2751</v>
      </c>
      <c r="J665" s="452" t="s">
        <v>1125</v>
      </c>
    </row>
    <row r="666" spans="1:10" ht="14.5" hidden="1">
      <c r="A666" s="550" t="s">
        <v>962</v>
      </c>
      <c r="B666" s="550" t="s">
        <v>966</v>
      </c>
      <c r="C666" s="551" t="s">
        <v>3428</v>
      </c>
      <c r="D666" s="550" t="s">
        <v>3429</v>
      </c>
      <c r="E666" s="552" t="s">
        <v>3430</v>
      </c>
      <c r="F666" s="452" t="s">
        <v>3431</v>
      </c>
      <c r="G666" s="452" t="s">
        <v>2751</v>
      </c>
      <c r="J666" s="452" t="s">
        <v>1125</v>
      </c>
    </row>
    <row r="667" spans="1:10" ht="14.5" hidden="1">
      <c r="A667" s="550" t="s">
        <v>962</v>
      </c>
      <c r="B667" s="550" t="s">
        <v>966</v>
      </c>
      <c r="C667" s="551" t="s">
        <v>3432</v>
      </c>
      <c r="D667" s="550" t="s">
        <v>3433</v>
      </c>
      <c r="E667" s="552" t="s">
        <v>3434</v>
      </c>
      <c r="F667" s="452" t="s">
        <v>3435</v>
      </c>
      <c r="G667" s="452" t="s">
        <v>2751</v>
      </c>
      <c r="J667" s="452" t="s">
        <v>1125</v>
      </c>
    </row>
    <row r="668" spans="1:10" ht="14.5" hidden="1">
      <c r="A668" s="550" t="s">
        <v>962</v>
      </c>
      <c r="B668" s="550" t="s">
        <v>966</v>
      </c>
      <c r="C668" s="551" t="s">
        <v>3436</v>
      </c>
      <c r="D668" s="550" t="s">
        <v>3437</v>
      </c>
      <c r="E668" s="552" t="s">
        <v>3438</v>
      </c>
      <c r="F668" s="452" t="s">
        <v>3439</v>
      </c>
      <c r="G668" s="452" t="s">
        <v>2751</v>
      </c>
      <c r="J668" s="452" t="s">
        <v>1125</v>
      </c>
    </row>
    <row r="669" spans="1:10" ht="14.5" hidden="1">
      <c r="A669" s="550" t="s">
        <v>962</v>
      </c>
      <c r="B669" s="550" t="s">
        <v>966</v>
      </c>
      <c r="C669" s="551" t="s">
        <v>3440</v>
      </c>
      <c r="D669" s="550" t="s">
        <v>3441</v>
      </c>
      <c r="E669" s="552" t="s">
        <v>3442</v>
      </c>
      <c r="F669" s="452" t="s">
        <v>3443</v>
      </c>
      <c r="G669" s="452" t="s">
        <v>2751</v>
      </c>
      <c r="J669" s="452" t="s">
        <v>1125</v>
      </c>
    </row>
    <row r="670" spans="1:10" ht="14.5" hidden="1">
      <c r="A670" s="550" t="s">
        <v>962</v>
      </c>
      <c r="B670" s="550" t="s">
        <v>966</v>
      </c>
      <c r="C670" s="551" t="s">
        <v>3444</v>
      </c>
      <c r="D670" s="550" t="s">
        <v>3445</v>
      </c>
      <c r="E670" s="552" t="s">
        <v>3446</v>
      </c>
      <c r="F670" s="452" t="s">
        <v>3447</v>
      </c>
      <c r="G670" s="452" t="s">
        <v>2751</v>
      </c>
      <c r="J670" s="452" t="s">
        <v>1125</v>
      </c>
    </row>
    <row r="671" spans="1:10" ht="14.5" hidden="1">
      <c r="A671" s="550" t="s">
        <v>962</v>
      </c>
      <c r="B671" s="550" t="s">
        <v>966</v>
      </c>
      <c r="C671" s="551" t="s">
        <v>3448</v>
      </c>
      <c r="D671" s="550" t="s">
        <v>3449</v>
      </c>
      <c r="E671" s="552" t="s">
        <v>3450</v>
      </c>
      <c r="F671" s="452" t="s">
        <v>3451</v>
      </c>
      <c r="G671" s="452" t="s">
        <v>2751</v>
      </c>
      <c r="J671" s="452" t="s">
        <v>1125</v>
      </c>
    </row>
    <row r="672" spans="1:10" ht="14.5" hidden="1">
      <c r="A672" s="550" t="s">
        <v>962</v>
      </c>
      <c r="B672" s="550" t="s">
        <v>966</v>
      </c>
      <c r="C672" s="551" t="s">
        <v>3452</v>
      </c>
      <c r="D672" s="550" t="s">
        <v>3453</v>
      </c>
      <c r="E672" s="552" t="s">
        <v>3454</v>
      </c>
      <c r="F672" s="452" t="s">
        <v>3455</v>
      </c>
      <c r="G672" s="452" t="s">
        <v>2751</v>
      </c>
      <c r="J672" s="452" t="s">
        <v>1125</v>
      </c>
    </row>
    <row r="673" spans="1:10" ht="14.5" hidden="1">
      <c r="A673" s="550" t="s">
        <v>962</v>
      </c>
      <c r="B673" s="550" t="s">
        <v>966</v>
      </c>
      <c r="C673" s="551" t="s">
        <v>3456</v>
      </c>
      <c r="D673" s="550" t="s">
        <v>3457</v>
      </c>
      <c r="E673" s="552" t="s">
        <v>3458</v>
      </c>
      <c r="F673" s="452" t="s">
        <v>3459</v>
      </c>
      <c r="G673" s="452" t="s">
        <v>2751</v>
      </c>
      <c r="J673" s="452" t="s">
        <v>1125</v>
      </c>
    </row>
    <row r="674" spans="1:10" ht="14.5" hidden="1">
      <c r="A674" s="550" t="s">
        <v>962</v>
      </c>
      <c r="B674" s="550" t="s">
        <v>966</v>
      </c>
      <c r="C674" s="551" t="s">
        <v>3460</v>
      </c>
      <c r="D674" s="550" t="s">
        <v>3461</v>
      </c>
      <c r="E674" s="552" t="s">
        <v>3462</v>
      </c>
      <c r="F674" s="452" t="s">
        <v>3463</v>
      </c>
      <c r="G674" s="452" t="s">
        <v>2751</v>
      </c>
      <c r="J674" s="452" t="s">
        <v>1125</v>
      </c>
    </row>
    <row r="675" spans="1:10" ht="14.5" hidden="1">
      <c r="A675" s="550" t="s">
        <v>962</v>
      </c>
      <c r="B675" s="550" t="s">
        <v>966</v>
      </c>
      <c r="C675" s="551" t="s">
        <v>3464</v>
      </c>
      <c r="D675" s="550" t="s">
        <v>3465</v>
      </c>
      <c r="E675" s="552" t="s">
        <v>3466</v>
      </c>
      <c r="F675" s="452" t="s">
        <v>3467</v>
      </c>
      <c r="G675" s="452" t="s">
        <v>2751</v>
      </c>
      <c r="J675" s="452" t="s">
        <v>1125</v>
      </c>
    </row>
    <row r="676" spans="1:10" ht="14.5" hidden="1">
      <c r="A676" s="550" t="s">
        <v>962</v>
      </c>
      <c r="B676" s="550" t="s">
        <v>966</v>
      </c>
      <c r="C676" s="551" t="s">
        <v>3468</v>
      </c>
      <c r="D676" s="550" t="s">
        <v>3469</v>
      </c>
      <c r="E676" s="552" t="s">
        <v>3470</v>
      </c>
      <c r="F676" s="452" t="s">
        <v>3471</v>
      </c>
      <c r="G676" s="452" t="s">
        <v>2751</v>
      </c>
      <c r="J676" s="452" t="s">
        <v>1125</v>
      </c>
    </row>
    <row r="677" spans="1:10" ht="14.5" hidden="1">
      <c r="A677" s="550" t="s">
        <v>962</v>
      </c>
      <c r="B677" s="550" t="s">
        <v>966</v>
      </c>
      <c r="C677" s="551" t="s">
        <v>3472</v>
      </c>
      <c r="D677" s="550" t="s">
        <v>3473</v>
      </c>
      <c r="E677" s="552" t="s">
        <v>3474</v>
      </c>
      <c r="F677" s="452" t="s">
        <v>3475</v>
      </c>
      <c r="G677" s="452" t="s">
        <v>2751</v>
      </c>
      <c r="J677" s="452" t="s">
        <v>1125</v>
      </c>
    </row>
    <row r="678" spans="1:10" ht="14.5" hidden="1">
      <c r="A678" s="550" t="s">
        <v>962</v>
      </c>
      <c r="B678" s="550" t="s">
        <v>966</v>
      </c>
      <c r="C678" s="551" t="s">
        <v>3476</v>
      </c>
      <c r="D678" s="550" t="s">
        <v>3477</v>
      </c>
      <c r="E678" s="552" t="s">
        <v>3478</v>
      </c>
      <c r="F678" s="452" t="s">
        <v>3479</v>
      </c>
      <c r="G678" s="452" t="s">
        <v>2751</v>
      </c>
      <c r="J678" s="452" t="s">
        <v>1125</v>
      </c>
    </row>
    <row r="679" spans="1:10" ht="14.5" hidden="1">
      <c r="A679" s="550" t="s">
        <v>962</v>
      </c>
      <c r="B679" s="550" t="s">
        <v>966</v>
      </c>
      <c r="C679" s="551" t="s">
        <v>3480</v>
      </c>
      <c r="D679" s="550" t="s">
        <v>3481</v>
      </c>
      <c r="E679" s="552" t="s">
        <v>3482</v>
      </c>
      <c r="F679" s="452" t="s">
        <v>3483</v>
      </c>
      <c r="G679" s="452" t="s">
        <v>2751</v>
      </c>
      <c r="J679" s="452" t="s">
        <v>1125</v>
      </c>
    </row>
    <row r="680" spans="1:10" ht="14.5" hidden="1">
      <c r="A680" s="550" t="s">
        <v>962</v>
      </c>
      <c r="B680" s="550" t="s">
        <v>966</v>
      </c>
      <c r="C680" s="551" t="s">
        <v>3484</v>
      </c>
      <c r="D680" s="550" t="s">
        <v>3485</v>
      </c>
      <c r="E680" s="552" t="s">
        <v>3486</v>
      </c>
      <c r="F680" s="452" t="s">
        <v>3487</v>
      </c>
      <c r="G680" s="452" t="s">
        <v>2751</v>
      </c>
      <c r="J680" s="452" t="s">
        <v>1125</v>
      </c>
    </row>
    <row r="681" spans="1:10" ht="14.5" hidden="1">
      <c r="A681" s="550" t="s">
        <v>962</v>
      </c>
      <c r="B681" s="550" t="s">
        <v>966</v>
      </c>
      <c r="C681" s="551" t="s">
        <v>3488</v>
      </c>
      <c r="D681" s="550" t="s">
        <v>3489</v>
      </c>
      <c r="E681" s="552" t="s">
        <v>3490</v>
      </c>
      <c r="F681" s="452" t="s">
        <v>3491</v>
      </c>
      <c r="G681" s="452" t="s">
        <v>2751</v>
      </c>
      <c r="J681" s="452" t="s">
        <v>1125</v>
      </c>
    </row>
    <row r="682" spans="1:10" ht="14.5" hidden="1">
      <c r="A682" s="550" t="s">
        <v>962</v>
      </c>
      <c r="B682" s="550" t="s">
        <v>966</v>
      </c>
      <c r="C682" s="551" t="s">
        <v>3492</v>
      </c>
      <c r="D682" s="550" t="s">
        <v>3493</v>
      </c>
      <c r="E682" s="552" t="s">
        <v>3494</v>
      </c>
      <c r="F682" s="452" t="s">
        <v>3495</v>
      </c>
      <c r="G682" s="452" t="s">
        <v>2751</v>
      </c>
      <c r="J682" s="452" t="s">
        <v>1125</v>
      </c>
    </row>
    <row r="683" spans="1:10" ht="14.5" hidden="1">
      <c r="A683" s="550" t="s">
        <v>962</v>
      </c>
      <c r="B683" s="550" t="s">
        <v>966</v>
      </c>
      <c r="C683" s="551" t="s">
        <v>3496</v>
      </c>
      <c r="D683" s="550" t="s">
        <v>3497</v>
      </c>
      <c r="E683" s="552" t="s">
        <v>3498</v>
      </c>
      <c r="F683" s="452" t="s">
        <v>3499</v>
      </c>
      <c r="G683" s="452" t="s">
        <v>2751</v>
      </c>
      <c r="J683" s="452" t="s">
        <v>1125</v>
      </c>
    </row>
    <row r="684" spans="1:10" ht="14.5" hidden="1">
      <c r="A684" s="550" t="s">
        <v>962</v>
      </c>
      <c r="B684" s="550" t="s">
        <v>966</v>
      </c>
      <c r="C684" s="551" t="s">
        <v>3500</v>
      </c>
      <c r="D684" s="550" t="s">
        <v>3501</v>
      </c>
      <c r="E684" s="552" t="s">
        <v>3502</v>
      </c>
      <c r="F684" s="452" t="s">
        <v>3503</v>
      </c>
      <c r="G684" s="452" t="s">
        <v>2751</v>
      </c>
      <c r="J684" s="452" t="s">
        <v>1125</v>
      </c>
    </row>
    <row r="685" spans="1:10" ht="14.5" hidden="1">
      <c r="A685" s="550" t="s">
        <v>962</v>
      </c>
      <c r="B685" s="550" t="s">
        <v>966</v>
      </c>
      <c r="C685" s="551" t="s">
        <v>3504</v>
      </c>
      <c r="D685" s="550" t="s">
        <v>3505</v>
      </c>
      <c r="E685" s="552" t="s">
        <v>3506</v>
      </c>
      <c r="F685" s="452" t="s">
        <v>3507</v>
      </c>
      <c r="G685" s="452" t="s">
        <v>2751</v>
      </c>
      <c r="J685" s="452" t="s">
        <v>1125</v>
      </c>
    </row>
    <row r="686" spans="1:10" ht="14.5" hidden="1">
      <c r="A686" s="550" t="s">
        <v>962</v>
      </c>
      <c r="B686" s="550" t="s">
        <v>966</v>
      </c>
      <c r="C686" s="551" t="s">
        <v>3508</v>
      </c>
      <c r="D686" s="550" t="s">
        <v>3509</v>
      </c>
      <c r="E686" s="552" t="s">
        <v>3510</v>
      </c>
      <c r="F686" s="452" t="s">
        <v>3511</v>
      </c>
      <c r="G686" s="452" t="s">
        <v>2751</v>
      </c>
      <c r="J686" s="452" t="s">
        <v>1125</v>
      </c>
    </row>
    <row r="687" spans="1:10" ht="14.5" hidden="1">
      <c r="A687" s="550" t="s">
        <v>962</v>
      </c>
      <c r="B687" s="550" t="s">
        <v>966</v>
      </c>
      <c r="C687" s="551" t="s">
        <v>3512</v>
      </c>
      <c r="D687" s="550" t="s">
        <v>3513</v>
      </c>
      <c r="E687" s="552" t="s">
        <v>3514</v>
      </c>
      <c r="F687" s="452" t="s">
        <v>3515</v>
      </c>
      <c r="G687" s="452" t="s">
        <v>2751</v>
      </c>
      <c r="J687" s="452" t="s">
        <v>1125</v>
      </c>
    </row>
    <row r="688" spans="1:10" ht="14.5" hidden="1">
      <c r="A688" s="550" t="s">
        <v>962</v>
      </c>
      <c r="B688" s="550" t="s">
        <v>966</v>
      </c>
      <c r="C688" s="551" t="s">
        <v>3516</v>
      </c>
      <c r="D688" s="550" t="s">
        <v>3517</v>
      </c>
      <c r="E688" s="552" t="s">
        <v>3518</v>
      </c>
      <c r="F688" s="452" t="s">
        <v>3519</v>
      </c>
      <c r="G688" s="452" t="s">
        <v>2751</v>
      </c>
      <c r="J688" s="452" t="s">
        <v>1125</v>
      </c>
    </row>
    <row r="689" spans="1:10" ht="14.5" hidden="1">
      <c r="A689" s="550" t="s">
        <v>962</v>
      </c>
      <c r="B689" s="550" t="s">
        <v>966</v>
      </c>
      <c r="C689" s="551" t="s">
        <v>3520</v>
      </c>
      <c r="D689" s="550" t="s">
        <v>3521</v>
      </c>
      <c r="E689" s="552" t="s">
        <v>3522</v>
      </c>
      <c r="F689" s="452" t="s">
        <v>3523</v>
      </c>
      <c r="G689" s="452" t="s">
        <v>2751</v>
      </c>
      <c r="J689" s="452" t="s">
        <v>1125</v>
      </c>
    </row>
    <row r="690" spans="1:10" ht="14.5" hidden="1">
      <c r="A690" s="550" t="s">
        <v>962</v>
      </c>
      <c r="B690" s="550" t="s">
        <v>966</v>
      </c>
      <c r="C690" s="551" t="s">
        <v>3524</v>
      </c>
      <c r="D690" s="550" t="s">
        <v>3525</v>
      </c>
      <c r="E690" s="552" t="s">
        <v>3526</v>
      </c>
      <c r="F690" s="452" t="s">
        <v>3527</v>
      </c>
      <c r="G690" s="452" t="s">
        <v>2751</v>
      </c>
      <c r="J690" s="452" t="s">
        <v>1125</v>
      </c>
    </row>
    <row r="691" spans="1:10" ht="14.5" hidden="1">
      <c r="A691" s="550" t="s">
        <v>962</v>
      </c>
      <c r="B691" s="550" t="s">
        <v>966</v>
      </c>
      <c r="C691" s="551" t="s">
        <v>3528</v>
      </c>
      <c r="D691" s="550" t="s">
        <v>3529</v>
      </c>
      <c r="E691" s="552" t="s">
        <v>3530</v>
      </c>
      <c r="F691" s="452" t="s">
        <v>3531</v>
      </c>
      <c r="G691" s="452" t="s">
        <v>2751</v>
      </c>
      <c r="J691" s="452" t="s">
        <v>1125</v>
      </c>
    </row>
    <row r="692" spans="1:10" ht="14.5" hidden="1">
      <c r="A692" s="550" t="s">
        <v>962</v>
      </c>
      <c r="B692" s="550" t="s">
        <v>966</v>
      </c>
      <c r="C692" s="551" t="s">
        <v>3532</v>
      </c>
      <c r="D692" s="550" t="s">
        <v>3533</v>
      </c>
      <c r="E692" s="552" t="s">
        <v>3534</v>
      </c>
      <c r="F692" s="452" t="s">
        <v>3535</v>
      </c>
      <c r="G692" s="452" t="s">
        <v>2751</v>
      </c>
      <c r="J692" s="452" t="s">
        <v>1125</v>
      </c>
    </row>
    <row r="693" spans="1:10" ht="14.5" hidden="1">
      <c r="A693" s="550" t="s">
        <v>962</v>
      </c>
      <c r="B693" s="550" t="s">
        <v>966</v>
      </c>
      <c r="C693" s="551" t="s">
        <v>3536</v>
      </c>
      <c r="D693" s="550" t="s">
        <v>3537</v>
      </c>
      <c r="E693" s="552" t="s">
        <v>3538</v>
      </c>
      <c r="F693" s="452" t="s">
        <v>3539</v>
      </c>
      <c r="G693" s="452" t="s">
        <v>2751</v>
      </c>
      <c r="J693" s="452" t="s">
        <v>1125</v>
      </c>
    </row>
    <row r="694" spans="1:10" ht="14.5" hidden="1">
      <c r="A694" s="550" t="s">
        <v>962</v>
      </c>
      <c r="B694" s="550" t="s">
        <v>966</v>
      </c>
      <c r="C694" s="551" t="s">
        <v>3540</v>
      </c>
      <c r="D694" s="550" t="s">
        <v>3541</v>
      </c>
      <c r="E694" s="552" t="s">
        <v>3542</v>
      </c>
      <c r="F694" s="452" t="s">
        <v>3543</v>
      </c>
      <c r="G694" s="452" t="s">
        <v>2751</v>
      </c>
      <c r="J694" s="452" t="s">
        <v>1125</v>
      </c>
    </row>
    <row r="695" spans="1:10" ht="14.5" hidden="1">
      <c r="A695" s="550" t="s">
        <v>962</v>
      </c>
      <c r="B695" s="550" t="s">
        <v>966</v>
      </c>
      <c r="C695" s="551" t="s">
        <v>3544</v>
      </c>
      <c r="D695" s="550" t="s">
        <v>3545</v>
      </c>
      <c r="E695" s="552" t="s">
        <v>3546</v>
      </c>
      <c r="F695" s="452" t="s">
        <v>3547</v>
      </c>
      <c r="G695" s="452" t="s">
        <v>2751</v>
      </c>
      <c r="J695" s="452" t="s">
        <v>1125</v>
      </c>
    </row>
    <row r="696" spans="1:10" ht="14.5" hidden="1">
      <c r="A696" s="550" t="s">
        <v>962</v>
      </c>
      <c r="B696" s="550" t="s">
        <v>966</v>
      </c>
      <c r="C696" s="551" t="s">
        <v>3548</v>
      </c>
      <c r="D696" s="550" t="s">
        <v>3549</v>
      </c>
      <c r="E696" s="552" t="s">
        <v>3550</v>
      </c>
      <c r="F696" s="452" t="s">
        <v>3551</v>
      </c>
      <c r="G696" s="452" t="s">
        <v>2751</v>
      </c>
      <c r="J696" s="452" t="s">
        <v>1125</v>
      </c>
    </row>
    <row r="697" spans="1:10" ht="14.5" hidden="1">
      <c r="A697" s="550" t="s">
        <v>962</v>
      </c>
      <c r="B697" s="550" t="s">
        <v>966</v>
      </c>
      <c r="C697" s="551" t="s">
        <v>3552</v>
      </c>
      <c r="D697" s="550" t="s">
        <v>3553</v>
      </c>
      <c r="E697" s="552" t="s">
        <v>3554</v>
      </c>
      <c r="F697" s="452" t="s">
        <v>3555</v>
      </c>
      <c r="G697" s="452" t="s">
        <v>2751</v>
      </c>
      <c r="J697" s="452" t="s">
        <v>1125</v>
      </c>
    </row>
    <row r="698" spans="1:10" ht="14.5" hidden="1">
      <c r="A698" s="550" t="s">
        <v>962</v>
      </c>
      <c r="B698" s="550" t="s">
        <v>966</v>
      </c>
      <c r="C698" s="551" t="s">
        <v>3556</v>
      </c>
      <c r="D698" s="550" t="s">
        <v>3557</v>
      </c>
      <c r="E698" s="552" t="s">
        <v>3558</v>
      </c>
      <c r="F698" s="452" t="s">
        <v>3559</v>
      </c>
      <c r="G698" s="452" t="s">
        <v>2751</v>
      </c>
      <c r="J698" s="452" t="s">
        <v>1125</v>
      </c>
    </row>
    <row r="699" spans="1:10" ht="14.5" hidden="1">
      <c r="A699" s="550" t="s">
        <v>962</v>
      </c>
      <c r="B699" s="550" t="s">
        <v>966</v>
      </c>
      <c r="C699" s="551" t="s">
        <v>3560</v>
      </c>
      <c r="D699" s="550" t="s">
        <v>3561</v>
      </c>
      <c r="E699" s="552" t="s">
        <v>3562</v>
      </c>
      <c r="F699" s="452" t="s">
        <v>3563</v>
      </c>
      <c r="G699" s="452" t="s">
        <v>2751</v>
      </c>
      <c r="J699" s="452" t="s">
        <v>1125</v>
      </c>
    </row>
    <row r="700" spans="1:10" ht="14.5" hidden="1">
      <c r="A700" s="550" t="s">
        <v>962</v>
      </c>
      <c r="B700" s="550" t="s">
        <v>966</v>
      </c>
      <c r="C700" s="551" t="s">
        <v>3564</v>
      </c>
      <c r="D700" s="550" t="s">
        <v>3565</v>
      </c>
      <c r="E700" s="552" t="s">
        <v>3566</v>
      </c>
      <c r="F700" s="452" t="s">
        <v>3567</v>
      </c>
      <c r="G700" s="452" t="s">
        <v>2751</v>
      </c>
      <c r="J700" s="452" t="s">
        <v>1125</v>
      </c>
    </row>
    <row r="701" spans="1:10" ht="14.5" hidden="1">
      <c r="A701" s="550" t="s">
        <v>962</v>
      </c>
      <c r="B701" s="550" t="s">
        <v>966</v>
      </c>
      <c r="C701" s="551" t="s">
        <v>3568</v>
      </c>
      <c r="D701" s="550" t="s">
        <v>3569</v>
      </c>
      <c r="E701" s="552" t="s">
        <v>3570</v>
      </c>
      <c r="F701" s="452" t="s">
        <v>3571</v>
      </c>
      <c r="G701" s="452" t="s">
        <v>2751</v>
      </c>
      <c r="J701" s="452" t="s">
        <v>1125</v>
      </c>
    </row>
    <row r="702" spans="1:10" ht="14.5" hidden="1">
      <c r="A702" s="550" t="s">
        <v>962</v>
      </c>
      <c r="B702" s="550" t="s">
        <v>966</v>
      </c>
      <c r="C702" s="551" t="s">
        <v>3572</v>
      </c>
      <c r="D702" s="550" t="s">
        <v>3573</v>
      </c>
      <c r="E702" s="552" t="s">
        <v>3574</v>
      </c>
      <c r="F702" s="452" t="s">
        <v>3575</v>
      </c>
      <c r="G702" s="452" t="s">
        <v>2751</v>
      </c>
      <c r="J702" s="452" t="s">
        <v>1125</v>
      </c>
    </row>
    <row r="703" spans="1:10" ht="14.5" hidden="1">
      <c r="A703" s="550" t="s">
        <v>962</v>
      </c>
      <c r="B703" s="550" t="s">
        <v>966</v>
      </c>
      <c r="C703" s="551" t="s">
        <v>3576</v>
      </c>
      <c r="D703" s="550" t="s">
        <v>3577</v>
      </c>
      <c r="E703" s="552" t="s">
        <v>3578</v>
      </c>
      <c r="F703" s="452" t="s">
        <v>3579</v>
      </c>
      <c r="G703" s="452" t="s">
        <v>2751</v>
      </c>
      <c r="J703" s="452" t="s">
        <v>1125</v>
      </c>
    </row>
    <row r="704" spans="1:10" ht="14.5" hidden="1">
      <c r="A704" s="550" t="s">
        <v>962</v>
      </c>
      <c r="B704" s="550" t="s">
        <v>966</v>
      </c>
      <c r="C704" s="551" t="s">
        <v>3580</v>
      </c>
      <c r="D704" s="550" t="s">
        <v>3581</v>
      </c>
      <c r="E704" s="552" t="s">
        <v>3582</v>
      </c>
      <c r="F704" s="452" t="s">
        <v>3583</v>
      </c>
      <c r="G704" s="452" t="s">
        <v>2751</v>
      </c>
      <c r="J704" s="452" t="s">
        <v>1125</v>
      </c>
    </row>
    <row r="705" spans="1:10" ht="14.5" hidden="1">
      <c r="A705" s="550" t="s">
        <v>962</v>
      </c>
      <c r="B705" s="550" t="s">
        <v>966</v>
      </c>
      <c r="C705" s="551" t="s">
        <v>3584</v>
      </c>
      <c r="D705" s="550" t="s">
        <v>3585</v>
      </c>
      <c r="E705" s="552" t="s">
        <v>3586</v>
      </c>
      <c r="F705" s="452" t="s">
        <v>3587</v>
      </c>
      <c r="G705" s="452" t="s">
        <v>2751</v>
      </c>
      <c r="J705" s="452" t="s">
        <v>1125</v>
      </c>
    </row>
    <row r="706" spans="1:10" ht="14.5" hidden="1">
      <c r="A706" s="550" t="s">
        <v>962</v>
      </c>
      <c r="B706" s="550" t="s">
        <v>966</v>
      </c>
      <c r="C706" s="551" t="s">
        <v>3588</v>
      </c>
      <c r="D706" s="550" t="s">
        <v>3589</v>
      </c>
      <c r="E706" s="552" t="s">
        <v>3590</v>
      </c>
      <c r="F706" s="452" t="s">
        <v>3591</v>
      </c>
      <c r="G706" s="452" t="s">
        <v>2751</v>
      </c>
      <c r="J706" s="452" t="s">
        <v>1125</v>
      </c>
    </row>
    <row r="707" spans="1:10" ht="14.5" hidden="1">
      <c r="A707" s="550" t="s">
        <v>962</v>
      </c>
      <c r="B707" s="550" t="s">
        <v>966</v>
      </c>
      <c r="C707" s="551" t="s">
        <v>3592</v>
      </c>
      <c r="D707" s="550" t="s">
        <v>3593</v>
      </c>
      <c r="E707" s="552" t="s">
        <v>3594</v>
      </c>
      <c r="F707" s="452" t="s">
        <v>3595</v>
      </c>
      <c r="G707" s="452" t="s">
        <v>2751</v>
      </c>
      <c r="J707" s="452" t="s">
        <v>1125</v>
      </c>
    </row>
    <row r="708" spans="1:10" ht="14.5" hidden="1">
      <c r="A708" s="550" t="s">
        <v>962</v>
      </c>
      <c r="B708" s="550" t="s">
        <v>966</v>
      </c>
      <c r="C708" s="551" t="s">
        <v>3596</v>
      </c>
      <c r="D708" s="550" t="s">
        <v>3597</v>
      </c>
      <c r="E708" s="552" t="s">
        <v>3598</v>
      </c>
      <c r="F708" s="452" t="s">
        <v>3599</v>
      </c>
      <c r="G708" s="452" t="s">
        <v>2751</v>
      </c>
      <c r="J708" s="452" t="s">
        <v>1125</v>
      </c>
    </row>
    <row r="709" spans="1:10" ht="14.5" hidden="1">
      <c r="A709" s="550" t="s">
        <v>962</v>
      </c>
      <c r="B709" s="550" t="s">
        <v>966</v>
      </c>
      <c r="C709" s="551" t="s">
        <v>3600</v>
      </c>
      <c r="D709" s="550" t="s">
        <v>3601</v>
      </c>
      <c r="E709" s="552" t="s">
        <v>3602</v>
      </c>
      <c r="F709" s="452" t="s">
        <v>3603</v>
      </c>
      <c r="G709" s="452" t="s">
        <v>2751</v>
      </c>
      <c r="J709" s="452" t="s">
        <v>1125</v>
      </c>
    </row>
    <row r="710" spans="1:10" ht="14.5" hidden="1">
      <c r="A710" s="550" t="s">
        <v>962</v>
      </c>
      <c r="B710" s="550" t="s">
        <v>966</v>
      </c>
      <c r="C710" s="551" t="s">
        <v>3604</v>
      </c>
      <c r="D710" s="550" t="s">
        <v>3605</v>
      </c>
      <c r="E710" s="552" t="s">
        <v>3606</v>
      </c>
      <c r="F710" s="452" t="s">
        <v>3607</v>
      </c>
      <c r="G710" s="452" t="s">
        <v>2751</v>
      </c>
      <c r="J710" s="452" t="s">
        <v>1125</v>
      </c>
    </row>
    <row r="711" spans="1:10" ht="14.5" hidden="1">
      <c r="A711" s="550" t="s">
        <v>962</v>
      </c>
      <c r="B711" s="550" t="s">
        <v>966</v>
      </c>
      <c r="C711" s="551" t="s">
        <v>3608</v>
      </c>
      <c r="D711" s="550" t="s">
        <v>3609</v>
      </c>
      <c r="E711" s="552" t="s">
        <v>3610</v>
      </c>
      <c r="F711" s="452" t="s">
        <v>3611</v>
      </c>
      <c r="G711" s="452" t="s">
        <v>2751</v>
      </c>
      <c r="J711" s="452" t="s">
        <v>1125</v>
      </c>
    </row>
    <row r="712" spans="1:10" ht="14.5" hidden="1">
      <c r="A712" s="550" t="s">
        <v>962</v>
      </c>
      <c r="B712" s="550" t="s">
        <v>966</v>
      </c>
      <c r="C712" s="551" t="s">
        <v>3612</v>
      </c>
      <c r="D712" s="550" t="s">
        <v>3613</v>
      </c>
      <c r="E712" s="552" t="s">
        <v>3614</v>
      </c>
      <c r="F712" s="452" t="s">
        <v>3615</v>
      </c>
      <c r="G712" s="452" t="s">
        <v>2751</v>
      </c>
      <c r="J712" s="452" t="s">
        <v>1125</v>
      </c>
    </row>
    <row r="713" spans="1:10" ht="14.5" hidden="1">
      <c r="A713" s="550" t="s">
        <v>962</v>
      </c>
      <c r="B713" s="550" t="s">
        <v>966</v>
      </c>
      <c r="C713" s="551" t="s">
        <v>3616</v>
      </c>
      <c r="D713" s="550" t="s">
        <v>3617</v>
      </c>
      <c r="E713" s="552" t="s">
        <v>3618</v>
      </c>
      <c r="F713" s="452" t="s">
        <v>3619</v>
      </c>
      <c r="G713" s="452" t="s">
        <v>2751</v>
      </c>
      <c r="J713" s="452" t="s">
        <v>1125</v>
      </c>
    </row>
    <row r="714" spans="1:10" ht="14.5" hidden="1">
      <c r="A714" s="550" t="s">
        <v>962</v>
      </c>
      <c r="B714" s="550" t="s">
        <v>966</v>
      </c>
      <c r="C714" s="551" t="s">
        <v>3620</v>
      </c>
      <c r="D714" s="550" t="s">
        <v>3621</v>
      </c>
      <c r="E714" s="556" t="s">
        <v>3622</v>
      </c>
      <c r="F714" s="452" t="s">
        <v>3623</v>
      </c>
      <c r="G714" s="452" t="s">
        <v>2751</v>
      </c>
      <c r="J714" s="452" t="s">
        <v>1125</v>
      </c>
    </row>
    <row r="715" spans="1:10" ht="14.5" hidden="1">
      <c r="A715" s="550" t="s">
        <v>962</v>
      </c>
      <c r="B715" s="550" t="s">
        <v>966</v>
      </c>
      <c r="C715" s="551" t="s">
        <v>3624</v>
      </c>
      <c r="D715" s="550" t="s">
        <v>3625</v>
      </c>
      <c r="E715" s="552" t="s">
        <v>3626</v>
      </c>
      <c r="F715" s="452" t="s">
        <v>3627</v>
      </c>
      <c r="G715" s="452" t="s">
        <v>2751</v>
      </c>
      <c r="J715" s="452" t="s">
        <v>1125</v>
      </c>
    </row>
    <row r="716" spans="1:10" ht="14.5" hidden="1">
      <c r="A716" s="550" t="s">
        <v>962</v>
      </c>
      <c r="B716" s="550" t="s">
        <v>966</v>
      </c>
      <c r="C716" s="551" t="s">
        <v>3628</v>
      </c>
      <c r="D716" s="550" t="s">
        <v>3629</v>
      </c>
      <c r="E716" s="552" t="s">
        <v>3630</v>
      </c>
      <c r="F716" s="452" t="s">
        <v>3631</v>
      </c>
      <c r="G716" s="452" t="s">
        <v>2751</v>
      </c>
      <c r="H716" s="452" t="s">
        <v>1123</v>
      </c>
      <c r="J716" s="452" t="s">
        <v>1125</v>
      </c>
    </row>
    <row r="717" spans="1:10" ht="14.5" hidden="1">
      <c r="A717" s="550" t="s">
        <v>962</v>
      </c>
      <c r="B717" s="550" t="s">
        <v>966</v>
      </c>
      <c r="C717" s="551" t="s">
        <v>3632</v>
      </c>
      <c r="D717" s="550" t="s">
        <v>3633</v>
      </c>
      <c r="E717" s="552" t="s">
        <v>3634</v>
      </c>
      <c r="F717" s="452" t="s">
        <v>3635</v>
      </c>
      <c r="G717" s="452" t="s">
        <v>2751</v>
      </c>
      <c r="J717" s="452" t="s">
        <v>1125</v>
      </c>
    </row>
    <row r="718" spans="1:10" ht="14.5" hidden="1">
      <c r="A718" s="550" t="s">
        <v>962</v>
      </c>
      <c r="B718" s="550" t="s">
        <v>966</v>
      </c>
      <c r="C718" s="551" t="s">
        <v>3636</v>
      </c>
      <c r="D718" s="550" t="s">
        <v>3637</v>
      </c>
      <c r="E718" s="552" t="s">
        <v>3638</v>
      </c>
      <c r="F718" s="452" t="s">
        <v>3639</v>
      </c>
      <c r="G718" s="452" t="s">
        <v>2751</v>
      </c>
      <c r="J718" s="452" t="s">
        <v>1125</v>
      </c>
    </row>
    <row r="719" spans="1:10" ht="14.5" hidden="1">
      <c r="A719" s="550" t="s">
        <v>962</v>
      </c>
      <c r="B719" s="550" t="s">
        <v>966</v>
      </c>
      <c r="C719" s="551" t="s">
        <v>3640</v>
      </c>
      <c r="D719" s="550" t="s">
        <v>3641</v>
      </c>
      <c r="E719" s="552" t="s">
        <v>3642</v>
      </c>
      <c r="F719" s="452" t="s">
        <v>3643</v>
      </c>
      <c r="G719" s="452" t="s">
        <v>2751</v>
      </c>
      <c r="J719" s="452" t="s">
        <v>1125</v>
      </c>
    </row>
    <row r="720" spans="1:10" ht="14.5" hidden="1">
      <c r="A720" s="550" t="s">
        <v>962</v>
      </c>
      <c r="B720" s="550" t="s">
        <v>966</v>
      </c>
      <c r="C720" s="551" t="s">
        <v>3644</v>
      </c>
      <c r="D720" s="550" t="s">
        <v>3645</v>
      </c>
      <c r="E720" s="552" t="s">
        <v>3646</v>
      </c>
      <c r="F720" s="452" t="s">
        <v>3647</v>
      </c>
      <c r="G720" s="452" t="s">
        <v>2751</v>
      </c>
      <c r="J720" s="452" t="s">
        <v>1125</v>
      </c>
    </row>
    <row r="721" spans="1:10" ht="14.5" hidden="1">
      <c r="A721" s="550" t="s">
        <v>962</v>
      </c>
      <c r="B721" s="550" t="s">
        <v>966</v>
      </c>
      <c r="C721" s="551" t="s">
        <v>3648</v>
      </c>
      <c r="D721" s="550" t="s">
        <v>3649</v>
      </c>
      <c r="E721" s="552" t="s">
        <v>3650</v>
      </c>
      <c r="F721" s="452" t="s">
        <v>3651</v>
      </c>
      <c r="G721" s="452" t="s">
        <v>2751</v>
      </c>
      <c r="J721" s="452" t="s">
        <v>1125</v>
      </c>
    </row>
    <row r="722" spans="1:10" ht="14.5" hidden="1">
      <c r="A722" s="550" t="s">
        <v>962</v>
      </c>
      <c r="B722" s="550" t="s">
        <v>966</v>
      </c>
      <c r="C722" s="551" t="s">
        <v>3652</v>
      </c>
      <c r="D722" s="550" t="s">
        <v>3653</v>
      </c>
      <c r="E722" s="552" t="s">
        <v>3654</v>
      </c>
      <c r="F722" s="452" t="s">
        <v>3655</v>
      </c>
      <c r="G722" s="452" t="s">
        <v>2751</v>
      </c>
      <c r="J722" s="452" t="s">
        <v>1125</v>
      </c>
    </row>
    <row r="723" spans="1:10" ht="14.5" hidden="1">
      <c r="A723" s="550" t="s">
        <v>962</v>
      </c>
      <c r="B723" s="550" t="s">
        <v>966</v>
      </c>
      <c r="C723" s="551" t="s">
        <v>3656</v>
      </c>
      <c r="D723" s="550" t="s">
        <v>3657</v>
      </c>
      <c r="E723" s="552" t="s">
        <v>3658</v>
      </c>
      <c r="F723" s="452" t="s">
        <v>3659</v>
      </c>
      <c r="G723" s="452" t="s">
        <v>2751</v>
      </c>
      <c r="J723" s="452" t="s">
        <v>1125</v>
      </c>
    </row>
    <row r="724" spans="1:10" ht="14.5" hidden="1">
      <c r="A724" s="550" t="s">
        <v>962</v>
      </c>
      <c r="B724" s="550" t="s">
        <v>966</v>
      </c>
      <c r="C724" s="551" t="s">
        <v>3660</v>
      </c>
      <c r="D724" s="550" t="s">
        <v>3661</v>
      </c>
      <c r="E724" s="552" t="s">
        <v>3662</v>
      </c>
      <c r="F724" s="452" t="s">
        <v>3663</v>
      </c>
      <c r="G724" s="452" t="s">
        <v>2751</v>
      </c>
      <c r="J724" s="452" t="s">
        <v>1125</v>
      </c>
    </row>
    <row r="725" spans="1:10" ht="14.5" hidden="1">
      <c r="A725" s="550" t="s">
        <v>962</v>
      </c>
      <c r="B725" s="550" t="s">
        <v>966</v>
      </c>
      <c r="C725" s="551" t="s">
        <v>3664</v>
      </c>
      <c r="D725" s="550" t="s">
        <v>3665</v>
      </c>
      <c r="E725" s="552" t="s">
        <v>3666</v>
      </c>
      <c r="F725" s="452" t="s">
        <v>3667</v>
      </c>
      <c r="G725" s="452" t="s">
        <v>2751</v>
      </c>
      <c r="J725" s="452" t="s">
        <v>1125</v>
      </c>
    </row>
    <row r="726" spans="1:10" ht="14.5" hidden="1">
      <c r="A726" s="550" t="s">
        <v>962</v>
      </c>
      <c r="B726" s="550" t="s">
        <v>966</v>
      </c>
      <c r="C726" s="551" t="s">
        <v>3668</v>
      </c>
      <c r="D726" s="550" t="s">
        <v>3669</v>
      </c>
      <c r="E726" s="552" t="s">
        <v>3670</v>
      </c>
      <c r="F726" s="452" t="s">
        <v>3671</v>
      </c>
      <c r="G726" s="452" t="s">
        <v>2751</v>
      </c>
      <c r="J726" s="452" t="s">
        <v>1125</v>
      </c>
    </row>
    <row r="727" spans="1:10" ht="14.5" hidden="1">
      <c r="A727" s="550" t="s">
        <v>962</v>
      </c>
      <c r="B727" s="550" t="s">
        <v>966</v>
      </c>
      <c r="C727" s="551" t="s">
        <v>3672</v>
      </c>
      <c r="D727" s="550" t="s">
        <v>3673</v>
      </c>
      <c r="E727" s="552" t="s">
        <v>3674</v>
      </c>
      <c r="F727" s="452" t="s">
        <v>3675</v>
      </c>
      <c r="G727" s="452" t="s">
        <v>2751</v>
      </c>
      <c r="J727" s="452" t="s">
        <v>1125</v>
      </c>
    </row>
    <row r="728" spans="1:10" ht="14.5" hidden="1">
      <c r="A728" s="550" t="s">
        <v>962</v>
      </c>
      <c r="B728" s="550" t="s">
        <v>966</v>
      </c>
      <c r="C728" s="551" t="s">
        <v>3676</v>
      </c>
      <c r="D728" s="550" t="s">
        <v>3677</v>
      </c>
      <c r="E728" s="552" t="s">
        <v>3678</v>
      </c>
      <c r="F728" s="452" t="s">
        <v>3679</v>
      </c>
      <c r="G728" s="452" t="s">
        <v>2751</v>
      </c>
      <c r="J728" s="452" t="s">
        <v>1125</v>
      </c>
    </row>
    <row r="729" spans="1:10" ht="14.5" hidden="1">
      <c r="A729" s="550" t="s">
        <v>962</v>
      </c>
      <c r="B729" s="550" t="s">
        <v>966</v>
      </c>
      <c r="C729" s="551" t="s">
        <v>3680</v>
      </c>
      <c r="D729" s="550" t="s">
        <v>3681</v>
      </c>
      <c r="E729" s="556" t="s">
        <v>3682</v>
      </c>
      <c r="F729" s="452" t="s">
        <v>3683</v>
      </c>
      <c r="G729" s="452" t="s">
        <v>2751</v>
      </c>
      <c r="J729" s="452" t="s">
        <v>1125</v>
      </c>
    </row>
    <row r="730" spans="1:10" ht="14.5" hidden="1">
      <c r="A730" s="550" t="s">
        <v>962</v>
      </c>
      <c r="B730" s="550" t="s">
        <v>966</v>
      </c>
      <c r="C730" s="551" t="s">
        <v>3684</v>
      </c>
      <c r="D730" s="550" t="s">
        <v>3685</v>
      </c>
      <c r="E730" s="556" t="s">
        <v>3686</v>
      </c>
      <c r="F730" s="452" t="s">
        <v>3687</v>
      </c>
      <c r="G730" s="452" t="s">
        <v>2751</v>
      </c>
      <c r="J730" s="452" t="s">
        <v>1125</v>
      </c>
    </row>
    <row r="731" spans="1:10" ht="14.5" hidden="1">
      <c r="A731" s="550" t="s">
        <v>962</v>
      </c>
      <c r="B731" s="550" t="s">
        <v>966</v>
      </c>
      <c r="C731" s="551" t="s">
        <v>3688</v>
      </c>
      <c r="D731" s="550" t="s">
        <v>3689</v>
      </c>
      <c r="E731" s="552" t="s">
        <v>3690</v>
      </c>
      <c r="F731" s="452" t="s">
        <v>3691</v>
      </c>
      <c r="G731" s="452" t="s">
        <v>2751</v>
      </c>
      <c r="J731" s="452" t="s">
        <v>1125</v>
      </c>
    </row>
    <row r="732" spans="1:10" ht="14.5" hidden="1">
      <c r="A732" s="550" t="s">
        <v>962</v>
      </c>
      <c r="B732" s="550" t="s">
        <v>966</v>
      </c>
      <c r="C732" s="551" t="s">
        <v>3692</v>
      </c>
      <c r="D732" s="550" t="s">
        <v>3693</v>
      </c>
      <c r="E732" s="552" t="s">
        <v>3694</v>
      </c>
      <c r="F732" s="452" t="s">
        <v>3695</v>
      </c>
      <c r="G732" s="452" t="s">
        <v>2751</v>
      </c>
      <c r="J732" s="452" t="s">
        <v>1125</v>
      </c>
    </row>
    <row r="733" spans="1:10" ht="14.5" hidden="1">
      <c r="A733" s="550" t="s">
        <v>962</v>
      </c>
      <c r="B733" s="550" t="s">
        <v>966</v>
      </c>
      <c r="C733" s="551" t="s">
        <v>3696</v>
      </c>
      <c r="D733" s="550" t="s">
        <v>3697</v>
      </c>
      <c r="E733" s="552" t="s">
        <v>3698</v>
      </c>
      <c r="F733" s="452" t="s">
        <v>3699</v>
      </c>
      <c r="G733" s="452" t="s">
        <v>2751</v>
      </c>
      <c r="J733" s="452" t="s">
        <v>1125</v>
      </c>
    </row>
    <row r="734" spans="1:10" ht="14.5" hidden="1">
      <c r="A734" s="550" t="s">
        <v>962</v>
      </c>
      <c r="B734" s="550" t="s">
        <v>966</v>
      </c>
      <c r="C734" s="551" t="s">
        <v>3700</v>
      </c>
      <c r="D734" s="550" t="s">
        <v>3701</v>
      </c>
      <c r="E734" s="552" t="s">
        <v>3702</v>
      </c>
      <c r="F734" s="452" t="s">
        <v>3703</v>
      </c>
      <c r="G734" s="452" t="s">
        <v>2751</v>
      </c>
      <c r="J734" s="452" t="s">
        <v>1125</v>
      </c>
    </row>
    <row r="735" spans="1:10" ht="14.5" hidden="1">
      <c r="A735" s="550" t="s">
        <v>962</v>
      </c>
      <c r="B735" s="550" t="s">
        <v>966</v>
      </c>
      <c r="C735" s="551" t="s">
        <v>3704</v>
      </c>
      <c r="D735" s="550" t="s">
        <v>3705</v>
      </c>
      <c r="E735" s="552" t="s">
        <v>3706</v>
      </c>
      <c r="F735" s="452" t="s">
        <v>3707</v>
      </c>
      <c r="G735" s="452" t="s">
        <v>2751</v>
      </c>
      <c r="J735" s="452" t="s">
        <v>1125</v>
      </c>
    </row>
    <row r="736" spans="1:10" ht="14.5" hidden="1">
      <c r="A736" s="550" t="s">
        <v>962</v>
      </c>
      <c r="B736" s="550" t="s">
        <v>966</v>
      </c>
      <c r="C736" s="551" t="s">
        <v>3708</v>
      </c>
      <c r="D736" s="550" t="s">
        <v>3709</v>
      </c>
      <c r="E736" s="552" t="s">
        <v>3710</v>
      </c>
      <c r="F736" s="452" t="s">
        <v>3711</v>
      </c>
      <c r="G736" s="452" t="s">
        <v>2751</v>
      </c>
      <c r="J736" s="452" t="s">
        <v>1125</v>
      </c>
    </row>
    <row r="737" spans="1:10" ht="14.5" hidden="1">
      <c r="A737" s="550" t="s">
        <v>962</v>
      </c>
      <c r="B737" s="550" t="s">
        <v>966</v>
      </c>
      <c r="C737" s="551" t="s">
        <v>3712</v>
      </c>
      <c r="D737" s="550" t="s">
        <v>3713</v>
      </c>
      <c r="E737" s="552" t="s">
        <v>3714</v>
      </c>
      <c r="F737" s="452" t="s">
        <v>3715</v>
      </c>
      <c r="G737" s="452" t="s">
        <v>2751</v>
      </c>
      <c r="J737" s="452" t="s">
        <v>1125</v>
      </c>
    </row>
    <row r="738" spans="1:10" ht="14.5" hidden="1">
      <c r="A738" s="550" t="s">
        <v>962</v>
      </c>
      <c r="B738" s="550" t="s">
        <v>966</v>
      </c>
      <c r="C738" s="551" t="s">
        <v>3716</v>
      </c>
      <c r="D738" s="550" t="s">
        <v>3717</v>
      </c>
      <c r="E738" s="552" t="s">
        <v>3718</v>
      </c>
      <c r="F738" s="452" t="s">
        <v>3719</v>
      </c>
      <c r="G738" s="452" t="s">
        <v>2751</v>
      </c>
      <c r="J738" s="452" t="s">
        <v>1125</v>
      </c>
    </row>
    <row r="739" spans="1:10" ht="14.5" hidden="1">
      <c r="A739" s="550" t="s">
        <v>962</v>
      </c>
      <c r="B739" s="550" t="s">
        <v>966</v>
      </c>
      <c r="C739" s="551" t="s">
        <v>3720</v>
      </c>
      <c r="D739" s="550" t="s">
        <v>3721</v>
      </c>
      <c r="E739" s="552" t="s">
        <v>3722</v>
      </c>
      <c r="F739" s="452" t="s">
        <v>3723</v>
      </c>
      <c r="G739" s="452" t="s">
        <v>2751</v>
      </c>
      <c r="J739" s="452" t="s">
        <v>1125</v>
      </c>
    </row>
    <row r="740" spans="1:10" ht="14.5" hidden="1">
      <c r="A740" s="550" t="s">
        <v>962</v>
      </c>
      <c r="B740" s="550" t="s">
        <v>966</v>
      </c>
      <c r="C740" s="551" t="s">
        <v>3724</v>
      </c>
      <c r="D740" s="550" t="s">
        <v>3725</v>
      </c>
      <c r="E740" s="552" t="s">
        <v>3726</v>
      </c>
      <c r="F740" s="452" t="s">
        <v>3727</v>
      </c>
      <c r="G740" s="452" t="s">
        <v>2751</v>
      </c>
      <c r="J740" s="452" t="s">
        <v>1125</v>
      </c>
    </row>
    <row r="741" spans="1:10" ht="14.5" hidden="1">
      <c r="A741" s="550" t="s">
        <v>962</v>
      </c>
      <c r="B741" s="550" t="s">
        <v>966</v>
      </c>
      <c r="C741" s="551" t="s">
        <v>3728</v>
      </c>
      <c r="D741" s="550" t="s">
        <v>3729</v>
      </c>
      <c r="E741" s="552" t="s">
        <v>3730</v>
      </c>
      <c r="F741" s="452" t="s">
        <v>3731</v>
      </c>
      <c r="G741" s="452" t="s">
        <v>2751</v>
      </c>
      <c r="J741" s="452" t="s">
        <v>1125</v>
      </c>
    </row>
    <row r="742" spans="1:10" ht="14.5" hidden="1">
      <c r="A742" s="550" t="s">
        <v>962</v>
      </c>
      <c r="B742" s="550" t="s">
        <v>966</v>
      </c>
      <c r="C742" s="551" t="s">
        <v>3732</v>
      </c>
      <c r="D742" s="550" t="s">
        <v>3733</v>
      </c>
      <c r="E742" s="552" t="s">
        <v>3734</v>
      </c>
      <c r="F742" s="452" t="s">
        <v>3735</v>
      </c>
      <c r="G742" s="452" t="s">
        <v>2751</v>
      </c>
      <c r="J742" s="452" t="s">
        <v>1125</v>
      </c>
    </row>
    <row r="743" spans="1:10" ht="14.5" hidden="1">
      <c r="A743" s="550" t="s">
        <v>962</v>
      </c>
      <c r="B743" s="550" t="s">
        <v>966</v>
      </c>
      <c r="C743" s="551" t="s">
        <v>3736</v>
      </c>
      <c r="D743" s="550" t="s">
        <v>3737</v>
      </c>
      <c r="E743" s="552" t="s">
        <v>3738</v>
      </c>
      <c r="F743" s="452" t="s">
        <v>3739</v>
      </c>
      <c r="G743" s="452" t="s">
        <v>2751</v>
      </c>
      <c r="H743" s="452" t="s">
        <v>1123</v>
      </c>
      <c r="J743" s="452" t="s">
        <v>1125</v>
      </c>
    </row>
    <row r="744" spans="1:10" ht="14.5" hidden="1">
      <c r="A744" s="550" t="s">
        <v>962</v>
      </c>
      <c r="B744" s="550" t="s">
        <v>966</v>
      </c>
      <c r="C744" s="551" t="s">
        <v>3740</v>
      </c>
      <c r="D744" s="550" t="s">
        <v>3741</v>
      </c>
      <c r="E744" s="552" t="s">
        <v>3742</v>
      </c>
      <c r="F744" s="452" t="s">
        <v>3743</v>
      </c>
      <c r="G744" s="452" t="s">
        <v>2751</v>
      </c>
      <c r="J744" s="452" t="s">
        <v>1125</v>
      </c>
    </row>
    <row r="745" spans="1:10" ht="14.5" hidden="1">
      <c r="A745" s="550" t="s">
        <v>962</v>
      </c>
      <c r="B745" s="550" t="s">
        <v>966</v>
      </c>
      <c r="C745" s="551" t="s">
        <v>3744</v>
      </c>
      <c r="D745" s="550" t="s">
        <v>3745</v>
      </c>
      <c r="E745" s="552" t="s">
        <v>3746</v>
      </c>
      <c r="F745" s="452" t="s">
        <v>3747</v>
      </c>
      <c r="G745" s="452" t="s">
        <v>2751</v>
      </c>
      <c r="J745" s="452" t="s">
        <v>1125</v>
      </c>
    </row>
    <row r="746" spans="1:10" ht="14.5" hidden="1">
      <c r="A746" s="550" t="s">
        <v>962</v>
      </c>
      <c r="B746" s="550" t="s">
        <v>966</v>
      </c>
      <c r="C746" s="551" t="s">
        <v>3748</v>
      </c>
      <c r="D746" s="550" t="s">
        <v>3749</v>
      </c>
      <c r="E746" s="552" t="s">
        <v>3750</v>
      </c>
      <c r="F746" s="452" t="s">
        <v>3751</v>
      </c>
      <c r="G746" s="452" t="s">
        <v>2751</v>
      </c>
      <c r="J746" s="452" t="s">
        <v>1125</v>
      </c>
    </row>
    <row r="747" spans="1:10" ht="14.5" hidden="1">
      <c r="A747" s="550" t="s">
        <v>962</v>
      </c>
      <c r="B747" s="550" t="s">
        <v>966</v>
      </c>
      <c r="C747" s="551" t="s">
        <v>3752</v>
      </c>
      <c r="D747" s="550" t="s">
        <v>3753</v>
      </c>
      <c r="E747" s="552" t="s">
        <v>3754</v>
      </c>
      <c r="F747" s="452" t="s">
        <v>3755</v>
      </c>
      <c r="G747" s="452" t="s">
        <v>2751</v>
      </c>
      <c r="J747" s="452" t="s">
        <v>1125</v>
      </c>
    </row>
    <row r="748" spans="1:10" ht="14.5" hidden="1">
      <c r="A748" s="550" t="s">
        <v>962</v>
      </c>
      <c r="B748" s="550" t="s">
        <v>966</v>
      </c>
      <c r="C748" s="551" t="s">
        <v>3756</v>
      </c>
      <c r="D748" s="550" t="s">
        <v>3757</v>
      </c>
      <c r="E748" s="552" t="s">
        <v>3758</v>
      </c>
      <c r="F748" s="452" t="s">
        <v>3759</v>
      </c>
      <c r="G748" s="452" t="s">
        <v>2751</v>
      </c>
      <c r="J748" s="452" t="s">
        <v>1125</v>
      </c>
    </row>
    <row r="749" spans="1:10" ht="14.5" hidden="1">
      <c r="A749" s="550" t="s">
        <v>962</v>
      </c>
      <c r="B749" s="550" t="s">
        <v>966</v>
      </c>
      <c r="C749" s="551" t="s">
        <v>3760</v>
      </c>
      <c r="D749" s="550" t="s">
        <v>3761</v>
      </c>
      <c r="E749" s="552" t="s">
        <v>3762</v>
      </c>
      <c r="F749" s="452" t="s">
        <v>3763</v>
      </c>
      <c r="G749" s="452" t="s">
        <v>2751</v>
      </c>
      <c r="J749" s="452" t="s">
        <v>1125</v>
      </c>
    </row>
    <row r="750" spans="1:10" ht="14.5" hidden="1">
      <c r="A750" s="550" t="s">
        <v>962</v>
      </c>
      <c r="B750" s="550" t="s">
        <v>966</v>
      </c>
      <c r="C750" s="551" t="s">
        <v>3764</v>
      </c>
      <c r="D750" s="550" t="s">
        <v>3765</v>
      </c>
      <c r="E750" s="552" t="s">
        <v>3766</v>
      </c>
      <c r="F750" s="452" t="s">
        <v>3767</v>
      </c>
      <c r="G750" s="452" t="s">
        <v>2751</v>
      </c>
      <c r="J750" s="452" t="s">
        <v>1125</v>
      </c>
    </row>
    <row r="751" spans="1:10" ht="14.5" hidden="1">
      <c r="A751" s="550" t="s">
        <v>962</v>
      </c>
      <c r="B751" s="550" t="s">
        <v>966</v>
      </c>
      <c r="C751" s="551" t="s">
        <v>3768</v>
      </c>
      <c r="D751" s="550" t="s">
        <v>3769</v>
      </c>
      <c r="E751" s="552" t="s">
        <v>3770</v>
      </c>
      <c r="F751" s="452" t="s">
        <v>3771</v>
      </c>
      <c r="G751" s="452" t="s">
        <v>2751</v>
      </c>
      <c r="J751" s="452" t="s">
        <v>1125</v>
      </c>
    </row>
    <row r="752" spans="1:10" ht="14.5" hidden="1">
      <c r="A752" s="550" t="s">
        <v>962</v>
      </c>
      <c r="B752" s="550" t="s">
        <v>966</v>
      </c>
      <c r="C752" s="551" t="s">
        <v>3772</v>
      </c>
      <c r="D752" s="550" t="s">
        <v>3773</v>
      </c>
      <c r="E752" s="552" t="s">
        <v>3774</v>
      </c>
      <c r="F752" s="452" t="s">
        <v>3775</v>
      </c>
      <c r="G752" s="452" t="s">
        <v>2751</v>
      </c>
      <c r="J752" s="452" t="s">
        <v>1125</v>
      </c>
    </row>
    <row r="753" spans="1:10" ht="14.5" hidden="1">
      <c r="A753" s="550" t="s">
        <v>962</v>
      </c>
      <c r="B753" s="550" t="s">
        <v>966</v>
      </c>
      <c r="C753" s="551" t="s">
        <v>3776</v>
      </c>
      <c r="D753" s="550" t="s">
        <v>3777</v>
      </c>
      <c r="E753" s="552" t="s">
        <v>3778</v>
      </c>
      <c r="F753" s="452" t="s">
        <v>3779</v>
      </c>
      <c r="G753" s="452" t="s">
        <v>2751</v>
      </c>
      <c r="J753" s="452" t="s">
        <v>1125</v>
      </c>
    </row>
    <row r="754" spans="1:10" ht="14.5" hidden="1">
      <c r="A754" s="550" t="s">
        <v>962</v>
      </c>
      <c r="B754" s="550" t="s">
        <v>966</v>
      </c>
      <c r="C754" s="551" t="s">
        <v>3780</v>
      </c>
      <c r="D754" s="550" t="s">
        <v>3781</v>
      </c>
      <c r="E754" s="552" t="s">
        <v>3782</v>
      </c>
      <c r="F754" s="452" t="s">
        <v>3783</v>
      </c>
      <c r="G754" s="452" t="s">
        <v>2751</v>
      </c>
      <c r="J754" s="452" t="s">
        <v>1125</v>
      </c>
    </row>
    <row r="755" spans="1:10" ht="14.5" hidden="1">
      <c r="A755" s="550" t="s">
        <v>962</v>
      </c>
      <c r="B755" s="550" t="s">
        <v>966</v>
      </c>
      <c r="C755" s="551" t="s">
        <v>3784</v>
      </c>
      <c r="D755" s="550" t="s">
        <v>3785</v>
      </c>
      <c r="E755" s="552" t="s">
        <v>3786</v>
      </c>
      <c r="F755" s="452" t="s">
        <v>3787</v>
      </c>
      <c r="G755" s="452" t="s">
        <v>2751</v>
      </c>
      <c r="J755" s="452" t="s">
        <v>1125</v>
      </c>
    </row>
    <row r="756" spans="1:10" ht="14.5" hidden="1">
      <c r="A756" s="550" t="s">
        <v>962</v>
      </c>
      <c r="B756" s="550" t="s">
        <v>966</v>
      </c>
      <c r="C756" s="551" t="s">
        <v>3788</v>
      </c>
      <c r="D756" s="550" t="s">
        <v>3789</v>
      </c>
      <c r="E756" s="552" t="s">
        <v>3790</v>
      </c>
      <c r="F756" s="452" t="s">
        <v>3791</v>
      </c>
      <c r="G756" s="452" t="s">
        <v>2751</v>
      </c>
      <c r="J756" s="452" t="s">
        <v>1125</v>
      </c>
    </row>
    <row r="757" spans="1:10" ht="14.5" hidden="1">
      <c r="A757" s="550" t="s">
        <v>962</v>
      </c>
      <c r="B757" s="550" t="s">
        <v>966</v>
      </c>
      <c r="C757" s="551" t="s">
        <v>3792</v>
      </c>
      <c r="D757" s="550" t="s">
        <v>3793</v>
      </c>
      <c r="E757" s="552" t="s">
        <v>3794</v>
      </c>
      <c r="F757" s="452" t="s">
        <v>3795</v>
      </c>
      <c r="G757" s="452" t="s">
        <v>2751</v>
      </c>
      <c r="J757" s="452" t="s">
        <v>1125</v>
      </c>
    </row>
    <row r="758" spans="1:10" ht="14.5" hidden="1">
      <c r="A758" s="550" t="s">
        <v>962</v>
      </c>
      <c r="B758" s="550" t="s">
        <v>966</v>
      </c>
      <c r="C758" s="551" t="s">
        <v>3796</v>
      </c>
      <c r="D758" s="550" t="s">
        <v>3797</v>
      </c>
      <c r="E758" s="552" t="s">
        <v>3798</v>
      </c>
      <c r="F758" s="452" t="s">
        <v>3799</v>
      </c>
      <c r="G758" s="452" t="s">
        <v>2751</v>
      </c>
      <c r="J758" s="452" t="s">
        <v>1125</v>
      </c>
    </row>
    <row r="759" spans="1:10" ht="14.5" hidden="1">
      <c r="A759" s="550" t="s">
        <v>962</v>
      </c>
      <c r="B759" s="550" t="s">
        <v>966</v>
      </c>
      <c r="C759" s="551" t="s">
        <v>3800</v>
      </c>
      <c r="D759" s="550" t="s">
        <v>3801</v>
      </c>
      <c r="E759" s="552" t="s">
        <v>3802</v>
      </c>
      <c r="F759" s="452" t="s">
        <v>3803</v>
      </c>
      <c r="G759" s="452" t="s">
        <v>2751</v>
      </c>
      <c r="J759" s="452" t="s">
        <v>1125</v>
      </c>
    </row>
    <row r="760" spans="1:10" ht="14.5" hidden="1">
      <c r="A760" s="550" t="s">
        <v>962</v>
      </c>
      <c r="B760" s="550" t="s">
        <v>966</v>
      </c>
      <c r="C760" s="551" t="s">
        <v>3804</v>
      </c>
      <c r="D760" s="550" t="s">
        <v>3805</v>
      </c>
      <c r="E760" s="552" t="s">
        <v>3806</v>
      </c>
      <c r="F760" s="452" t="s">
        <v>3807</v>
      </c>
      <c r="G760" s="452" t="s">
        <v>2751</v>
      </c>
      <c r="J760" s="452" t="s">
        <v>1125</v>
      </c>
    </row>
    <row r="761" spans="1:10" ht="14.5" hidden="1">
      <c r="A761" s="550" t="s">
        <v>962</v>
      </c>
      <c r="B761" s="550" t="s">
        <v>966</v>
      </c>
      <c r="C761" s="551" t="s">
        <v>3808</v>
      </c>
      <c r="D761" s="550" t="s">
        <v>3809</v>
      </c>
      <c r="E761" s="552" t="s">
        <v>3810</v>
      </c>
      <c r="F761" s="452" t="s">
        <v>3811</v>
      </c>
      <c r="G761" s="452" t="s">
        <v>2751</v>
      </c>
      <c r="J761" s="452" t="s">
        <v>1125</v>
      </c>
    </row>
    <row r="762" spans="1:10" ht="14.5" hidden="1">
      <c r="A762" s="550" t="s">
        <v>962</v>
      </c>
      <c r="B762" s="550" t="s">
        <v>966</v>
      </c>
      <c r="C762" s="551" t="s">
        <v>3812</v>
      </c>
      <c r="D762" s="550" t="s">
        <v>3813</v>
      </c>
      <c r="E762" s="552" t="s">
        <v>3814</v>
      </c>
      <c r="F762" s="452" t="s">
        <v>3815</v>
      </c>
      <c r="G762" s="452" t="s">
        <v>2751</v>
      </c>
      <c r="J762" s="452" t="s">
        <v>1125</v>
      </c>
    </row>
    <row r="763" spans="1:10" ht="14.5" hidden="1">
      <c r="A763" s="550" t="s">
        <v>962</v>
      </c>
      <c r="B763" s="550" t="s">
        <v>966</v>
      </c>
      <c r="C763" s="551" t="s">
        <v>3816</v>
      </c>
      <c r="D763" s="550" t="s">
        <v>3817</v>
      </c>
      <c r="E763" s="552" t="s">
        <v>3818</v>
      </c>
      <c r="F763" s="452" t="s">
        <v>3819</v>
      </c>
      <c r="G763" s="452" t="s">
        <v>2751</v>
      </c>
      <c r="J763" s="452" t="s">
        <v>1125</v>
      </c>
    </row>
    <row r="764" spans="1:10" ht="14.5" hidden="1">
      <c r="A764" s="550" t="s">
        <v>962</v>
      </c>
      <c r="B764" s="550" t="s">
        <v>966</v>
      </c>
      <c r="C764" s="551" t="s">
        <v>3820</v>
      </c>
      <c r="D764" s="550" t="s">
        <v>3821</v>
      </c>
      <c r="E764" s="552" t="s">
        <v>3822</v>
      </c>
      <c r="F764" s="452" t="s">
        <v>3823</v>
      </c>
      <c r="G764" s="452" t="s">
        <v>2751</v>
      </c>
      <c r="J764" s="452" t="s">
        <v>1125</v>
      </c>
    </row>
    <row r="765" spans="1:10" ht="14.5" hidden="1">
      <c r="A765" s="550" t="s">
        <v>962</v>
      </c>
      <c r="B765" s="550" t="s">
        <v>966</v>
      </c>
      <c r="C765" s="551" t="s">
        <v>3824</v>
      </c>
      <c r="D765" s="550" t="s">
        <v>3825</v>
      </c>
      <c r="E765" s="552" t="s">
        <v>3826</v>
      </c>
      <c r="F765" s="452" t="s">
        <v>3827</v>
      </c>
      <c r="G765" s="452" t="s">
        <v>2751</v>
      </c>
      <c r="J765" s="452" t="s">
        <v>1125</v>
      </c>
    </row>
    <row r="766" spans="1:10" ht="14.5" hidden="1">
      <c r="A766" s="550" t="s">
        <v>962</v>
      </c>
      <c r="B766" s="550" t="s">
        <v>966</v>
      </c>
      <c r="C766" s="551" t="s">
        <v>3828</v>
      </c>
      <c r="D766" s="550" t="s">
        <v>3829</v>
      </c>
      <c r="E766" s="552" t="s">
        <v>3830</v>
      </c>
      <c r="F766" s="452" t="s">
        <v>3831</v>
      </c>
      <c r="G766" s="452" t="s">
        <v>2751</v>
      </c>
      <c r="J766" s="452" t="s">
        <v>1125</v>
      </c>
    </row>
    <row r="767" spans="1:10" ht="14.5" hidden="1">
      <c r="A767" s="550" t="s">
        <v>962</v>
      </c>
      <c r="B767" s="550" t="s">
        <v>966</v>
      </c>
      <c r="C767" s="551" t="s">
        <v>3832</v>
      </c>
      <c r="D767" s="550" t="s">
        <v>3833</v>
      </c>
      <c r="E767" s="552" t="s">
        <v>3834</v>
      </c>
      <c r="F767" s="452" t="s">
        <v>3835</v>
      </c>
      <c r="G767" s="452" t="s">
        <v>2751</v>
      </c>
      <c r="J767" s="452" t="s">
        <v>1125</v>
      </c>
    </row>
    <row r="768" spans="1:10" ht="14.5" hidden="1">
      <c r="A768" s="550" t="s">
        <v>962</v>
      </c>
      <c r="B768" s="550" t="s">
        <v>966</v>
      </c>
      <c r="C768" s="551" t="s">
        <v>3836</v>
      </c>
      <c r="D768" s="550" t="s">
        <v>3837</v>
      </c>
      <c r="E768" s="552" t="s">
        <v>3838</v>
      </c>
      <c r="F768" s="452" t="s">
        <v>3839</v>
      </c>
      <c r="G768" s="452" t="s">
        <v>2751</v>
      </c>
      <c r="J768" s="452" t="s">
        <v>1125</v>
      </c>
    </row>
    <row r="769" spans="1:10" ht="14.5" hidden="1">
      <c r="A769" s="550" t="s">
        <v>962</v>
      </c>
      <c r="B769" s="550" t="s">
        <v>966</v>
      </c>
      <c r="C769" s="551" t="s">
        <v>3840</v>
      </c>
      <c r="D769" s="550" t="s">
        <v>3841</v>
      </c>
      <c r="E769" s="552" t="s">
        <v>3842</v>
      </c>
      <c r="F769" s="452" t="s">
        <v>3843</v>
      </c>
      <c r="G769" s="452" t="s">
        <v>2751</v>
      </c>
      <c r="J769" s="452" t="s">
        <v>1125</v>
      </c>
    </row>
    <row r="770" spans="1:10" ht="14.5" hidden="1">
      <c r="A770" s="550" t="s">
        <v>962</v>
      </c>
      <c r="B770" s="550" t="s">
        <v>966</v>
      </c>
      <c r="C770" s="551" t="s">
        <v>3844</v>
      </c>
      <c r="D770" s="550" t="s">
        <v>3845</v>
      </c>
      <c r="E770" s="552" t="s">
        <v>3846</v>
      </c>
      <c r="F770" s="452" t="s">
        <v>3847</v>
      </c>
      <c r="G770" s="452" t="s">
        <v>2751</v>
      </c>
      <c r="J770" s="452" t="s">
        <v>1125</v>
      </c>
    </row>
    <row r="771" spans="1:10" ht="14.5" hidden="1">
      <c r="A771" s="550" t="s">
        <v>962</v>
      </c>
      <c r="B771" s="550" t="s">
        <v>966</v>
      </c>
      <c r="C771" s="551" t="s">
        <v>3848</v>
      </c>
      <c r="D771" s="550" t="s">
        <v>3849</v>
      </c>
      <c r="E771" s="552" t="s">
        <v>3850</v>
      </c>
      <c r="F771" s="452" t="s">
        <v>3851</v>
      </c>
      <c r="G771" s="452" t="s">
        <v>2751</v>
      </c>
      <c r="J771" s="452" t="s">
        <v>1125</v>
      </c>
    </row>
    <row r="772" spans="1:10" ht="14.5" hidden="1">
      <c r="A772" s="550" t="s">
        <v>962</v>
      </c>
      <c r="B772" s="550" t="s">
        <v>966</v>
      </c>
      <c r="C772" s="551" t="s">
        <v>3852</v>
      </c>
      <c r="D772" s="550" t="s">
        <v>3853</v>
      </c>
      <c r="E772" s="552" t="s">
        <v>3854</v>
      </c>
      <c r="F772" s="452" t="s">
        <v>3855</v>
      </c>
      <c r="G772" s="452" t="s">
        <v>2751</v>
      </c>
      <c r="J772" s="452" t="s">
        <v>1125</v>
      </c>
    </row>
    <row r="773" spans="1:10" ht="14.5" hidden="1">
      <c r="A773" s="550" t="s">
        <v>962</v>
      </c>
      <c r="B773" s="550" t="s">
        <v>966</v>
      </c>
      <c r="C773" s="551" t="s">
        <v>3856</v>
      </c>
      <c r="D773" s="550" t="s">
        <v>3857</v>
      </c>
      <c r="E773" s="552" t="s">
        <v>3858</v>
      </c>
      <c r="F773" s="452" t="s">
        <v>3859</v>
      </c>
      <c r="G773" s="452" t="s">
        <v>2751</v>
      </c>
      <c r="J773" s="452" t="s">
        <v>1125</v>
      </c>
    </row>
    <row r="774" spans="1:10" ht="14.5" hidden="1">
      <c r="A774" s="550" t="s">
        <v>962</v>
      </c>
      <c r="B774" s="550" t="s">
        <v>966</v>
      </c>
      <c r="C774" s="551" t="s">
        <v>3860</v>
      </c>
      <c r="D774" s="550" t="s">
        <v>3861</v>
      </c>
      <c r="E774" s="552" t="s">
        <v>3862</v>
      </c>
      <c r="F774" s="452" t="s">
        <v>3863</v>
      </c>
      <c r="G774" s="452" t="s">
        <v>2751</v>
      </c>
      <c r="J774" s="452" t="s">
        <v>1125</v>
      </c>
    </row>
    <row r="775" spans="1:10" ht="14.5" hidden="1">
      <c r="A775" s="550" t="s">
        <v>962</v>
      </c>
      <c r="B775" s="550" t="s">
        <v>966</v>
      </c>
      <c r="C775" s="551" t="s">
        <v>3864</v>
      </c>
      <c r="D775" s="550" t="s">
        <v>3865</v>
      </c>
      <c r="E775" s="552" t="s">
        <v>3866</v>
      </c>
      <c r="F775" s="452" t="s">
        <v>3867</v>
      </c>
      <c r="G775" s="452" t="s">
        <v>2751</v>
      </c>
      <c r="J775" s="452" t="s">
        <v>1125</v>
      </c>
    </row>
    <row r="776" spans="1:10" ht="14.5" hidden="1">
      <c r="A776" s="550" t="s">
        <v>962</v>
      </c>
      <c r="B776" s="550" t="s">
        <v>966</v>
      </c>
      <c r="C776" s="551" t="s">
        <v>3868</v>
      </c>
      <c r="D776" s="550" t="s">
        <v>3869</v>
      </c>
      <c r="E776" s="552" t="s">
        <v>3870</v>
      </c>
      <c r="F776" s="452" t="s">
        <v>3871</v>
      </c>
      <c r="G776" s="452" t="s">
        <v>2751</v>
      </c>
      <c r="J776" s="452" t="s">
        <v>1125</v>
      </c>
    </row>
    <row r="777" spans="1:10" ht="14.5" hidden="1">
      <c r="A777" s="550" t="s">
        <v>962</v>
      </c>
      <c r="B777" s="550" t="s">
        <v>966</v>
      </c>
      <c r="C777" s="551" t="s">
        <v>3872</v>
      </c>
      <c r="D777" s="550" t="s">
        <v>3873</v>
      </c>
      <c r="E777" s="552" t="s">
        <v>3874</v>
      </c>
      <c r="F777" s="452" t="s">
        <v>3875</v>
      </c>
      <c r="G777" s="452" t="s">
        <v>2751</v>
      </c>
      <c r="J777" s="452" t="s">
        <v>1125</v>
      </c>
    </row>
    <row r="778" spans="1:10" ht="14.5" hidden="1">
      <c r="A778" s="550" t="s">
        <v>962</v>
      </c>
      <c r="B778" s="550" t="s">
        <v>966</v>
      </c>
      <c r="C778" s="551" t="s">
        <v>3876</v>
      </c>
      <c r="D778" s="550" t="s">
        <v>3877</v>
      </c>
      <c r="E778" s="552" t="s">
        <v>3878</v>
      </c>
      <c r="F778" s="452" t="s">
        <v>3879</v>
      </c>
      <c r="G778" s="452" t="s">
        <v>2751</v>
      </c>
      <c r="J778" s="452" t="s">
        <v>1125</v>
      </c>
    </row>
    <row r="779" spans="1:10" ht="14.5" hidden="1">
      <c r="A779" s="550" t="s">
        <v>962</v>
      </c>
      <c r="B779" s="550" t="s">
        <v>966</v>
      </c>
      <c r="C779" s="551" t="s">
        <v>3880</v>
      </c>
      <c r="D779" s="550" t="s">
        <v>3881</v>
      </c>
      <c r="E779" s="552" t="s">
        <v>3882</v>
      </c>
      <c r="F779" s="452" t="s">
        <v>3883</v>
      </c>
      <c r="G779" s="452" t="s">
        <v>2751</v>
      </c>
      <c r="J779" s="452" t="s">
        <v>1125</v>
      </c>
    </row>
    <row r="780" spans="1:10" ht="14.5" hidden="1">
      <c r="A780" s="550" t="s">
        <v>962</v>
      </c>
      <c r="B780" s="550" t="s">
        <v>966</v>
      </c>
      <c r="C780" s="551" t="s">
        <v>3884</v>
      </c>
      <c r="D780" s="550" t="s">
        <v>3885</v>
      </c>
      <c r="E780" s="552" t="s">
        <v>3886</v>
      </c>
      <c r="F780" s="452" t="s">
        <v>3887</v>
      </c>
      <c r="G780" s="452" t="s">
        <v>2751</v>
      </c>
      <c r="J780" s="452" t="s">
        <v>1125</v>
      </c>
    </row>
    <row r="781" spans="1:10" ht="14.5" hidden="1">
      <c r="A781" s="550" t="s">
        <v>962</v>
      </c>
      <c r="B781" s="550" t="s">
        <v>966</v>
      </c>
      <c r="C781" s="551" t="s">
        <v>3888</v>
      </c>
      <c r="D781" s="550" t="s">
        <v>3889</v>
      </c>
      <c r="E781" s="552" t="s">
        <v>3890</v>
      </c>
      <c r="F781" s="452" t="s">
        <v>3891</v>
      </c>
      <c r="G781" s="452" t="s">
        <v>2751</v>
      </c>
      <c r="J781" s="452" t="s">
        <v>1125</v>
      </c>
    </row>
    <row r="782" spans="1:10" ht="14.5" hidden="1">
      <c r="A782" s="550" t="s">
        <v>962</v>
      </c>
      <c r="B782" s="550" t="s">
        <v>966</v>
      </c>
      <c r="C782" s="551" t="s">
        <v>3892</v>
      </c>
      <c r="D782" s="550" t="s">
        <v>3893</v>
      </c>
      <c r="E782" s="552" t="s">
        <v>3894</v>
      </c>
      <c r="F782" s="452" t="s">
        <v>3895</v>
      </c>
      <c r="G782" s="452" t="s">
        <v>2751</v>
      </c>
      <c r="J782" s="452" t="s">
        <v>1125</v>
      </c>
    </row>
    <row r="783" spans="1:10" ht="14.5" hidden="1">
      <c r="A783" s="550" t="s">
        <v>962</v>
      </c>
      <c r="B783" s="550" t="s">
        <v>966</v>
      </c>
      <c r="C783" s="551" t="s">
        <v>3896</v>
      </c>
      <c r="D783" s="550" t="s">
        <v>3897</v>
      </c>
      <c r="E783" s="552" t="s">
        <v>3898</v>
      </c>
      <c r="F783" s="452" t="s">
        <v>3899</v>
      </c>
      <c r="G783" s="452" t="s">
        <v>2751</v>
      </c>
      <c r="J783" s="452" t="s">
        <v>1125</v>
      </c>
    </row>
    <row r="784" spans="1:10" ht="14.5" hidden="1">
      <c r="A784" s="550" t="s">
        <v>962</v>
      </c>
      <c r="B784" s="550" t="s">
        <v>966</v>
      </c>
      <c r="C784" s="551" t="s">
        <v>3900</v>
      </c>
      <c r="D784" s="550" t="s">
        <v>3901</v>
      </c>
      <c r="E784" s="552" t="s">
        <v>3902</v>
      </c>
      <c r="F784" s="452" t="s">
        <v>771</v>
      </c>
      <c r="G784" s="452" t="s">
        <v>2751</v>
      </c>
      <c r="J784" s="452" t="s">
        <v>1125</v>
      </c>
    </row>
    <row r="785" spans="1:10" ht="14.5" hidden="1">
      <c r="A785" s="550" t="s">
        <v>962</v>
      </c>
      <c r="B785" s="550" t="s">
        <v>966</v>
      </c>
      <c r="C785" s="551" t="s">
        <v>3903</v>
      </c>
      <c r="D785" s="550" t="s">
        <v>3904</v>
      </c>
      <c r="E785" s="552" t="s">
        <v>3905</v>
      </c>
      <c r="F785" s="452" t="s">
        <v>3906</v>
      </c>
      <c r="G785" s="452" t="s">
        <v>2751</v>
      </c>
      <c r="H785" s="452" t="s">
        <v>1123</v>
      </c>
      <c r="J785" s="452" t="s">
        <v>1125</v>
      </c>
    </row>
    <row r="786" spans="1:10" ht="14.5" hidden="1">
      <c r="A786" s="550" t="s">
        <v>962</v>
      </c>
      <c r="B786" s="550" t="s">
        <v>966</v>
      </c>
      <c r="C786" s="551" t="s">
        <v>3907</v>
      </c>
      <c r="D786" s="550" t="s">
        <v>3908</v>
      </c>
      <c r="E786" s="552" t="s">
        <v>3909</v>
      </c>
      <c r="F786" s="452" t="s">
        <v>3910</v>
      </c>
      <c r="G786" s="452" t="s">
        <v>2751</v>
      </c>
      <c r="H786" s="452" t="s">
        <v>1123</v>
      </c>
      <c r="J786" s="452" t="s">
        <v>1125</v>
      </c>
    </row>
    <row r="787" spans="1:10" ht="14.5" hidden="1">
      <c r="A787" s="550" t="s">
        <v>962</v>
      </c>
      <c r="B787" s="550" t="s">
        <v>966</v>
      </c>
      <c r="C787" s="551" t="s">
        <v>3911</v>
      </c>
      <c r="D787" s="550" t="s">
        <v>3912</v>
      </c>
      <c r="E787" s="552" t="s">
        <v>3913</v>
      </c>
      <c r="F787" s="452" t="s">
        <v>3914</v>
      </c>
      <c r="G787" s="452" t="s">
        <v>2751</v>
      </c>
      <c r="H787" s="452" t="s">
        <v>1123</v>
      </c>
      <c r="J787" s="452" t="s">
        <v>1125</v>
      </c>
    </row>
    <row r="788" spans="1:10" ht="14.5" hidden="1">
      <c r="A788" s="550" t="s">
        <v>962</v>
      </c>
      <c r="B788" s="550" t="s">
        <v>966</v>
      </c>
      <c r="C788" s="551" t="s">
        <v>3915</v>
      </c>
      <c r="D788" s="550" t="s">
        <v>3916</v>
      </c>
      <c r="E788" s="552" t="s">
        <v>3917</v>
      </c>
      <c r="F788" s="452" t="s">
        <v>3918</v>
      </c>
      <c r="G788" s="452" t="s">
        <v>2751</v>
      </c>
      <c r="H788" s="452" t="s">
        <v>1123</v>
      </c>
      <c r="J788" s="452" t="s">
        <v>1125</v>
      </c>
    </row>
    <row r="789" spans="1:10" ht="14.5" hidden="1">
      <c r="A789" s="550" t="s">
        <v>962</v>
      </c>
      <c r="B789" s="550" t="s">
        <v>966</v>
      </c>
      <c r="C789" s="551" t="s">
        <v>3919</v>
      </c>
      <c r="D789" s="550" t="s">
        <v>3920</v>
      </c>
      <c r="E789" s="552" t="s">
        <v>3921</v>
      </c>
      <c r="F789" s="452" t="s">
        <v>3922</v>
      </c>
      <c r="G789" s="452" t="s">
        <v>2751</v>
      </c>
      <c r="H789" s="452" t="s">
        <v>1123</v>
      </c>
      <c r="J789" s="452" t="s">
        <v>1125</v>
      </c>
    </row>
    <row r="790" spans="1:10" ht="14.5" hidden="1">
      <c r="A790" s="550" t="s">
        <v>962</v>
      </c>
      <c r="B790" s="550" t="s">
        <v>966</v>
      </c>
      <c r="C790" s="551" t="s">
        <v>3923</v>
      </c>
      <c r="D790" s="550" t="s">
        <v>3924</v>
      </c>
      <c r="E790" s="552" t="s">
        <v>3925</v>
      </c>
      <c r="F790" s="452" t="s">
        <v>3926</v>
      </c>
      <c r="G790" s="452" t="s">
        <v>2751</v>
      </c>
      <c r="H790" s="452" t="s">
        <v>1123</v>
      </c>
      <c r="I790" s="553" t="s">
        <v>3927</v>
      </c>
      <c r="J790" s="452" t="s">
        <v>1125</v>
      </c>
    </row>
    <row r="791" spans="1:10" ht="14.5" hidden="1">
      <c r="A791" s="550" t="s">
        <v>962</v>
      </c>
      <c r="B791" s="550" t="s">
        <v>966</v>
      </c>
      <c r="C791" s="551" t="s">
        <v>3928</v>
      </c>
      <c r="D791" s="550" t="s">
        <v>3929</v>
      </c>
      <c r="E791" s="552" t="s">
        <v>3930</v>
      </c>
      <c r="F791" s="452" t="s">
        <v>3931</v>
      </c>
      <c r="G791" s="452" t="s">
        <v>2751</v>
      </c>
      <c r="J791" s="452" t="s">
        <v>1125</v>
      </c>
    </row>
    <row r="792" spans="1:10" ht="14.5" hidden="1">
      <c r="A792" s="550" t="s">
        <v>962</v>
      </c>
      <c r="B792" s="550" t="s">
        <v>966</v>
      </c>
      <c r="C792" s="551" t="s">
        <v>3932</v>
      </c>
      <c r="D792" s="550" t="s">
        <v>3933</v>
      </c>
      <c r="E792" s="552" t="s">
        <v>3934</v>
      </c>
      <c r="F792" s="452" t="s">
        <v>3935</v>
      </c>
      <c r="G792" s="452" t="s">
        <v>2751</v>
      </c>
      <c r="J792" s="452" t="s">
        <v>1125</v>
      </c>
    </row>
    <row r="793" spans="1:10" ht="14.5" hidden="1">
      <c r="A793" s="550" t="s">
        <v>962</v>
      </c>
      <c r="B793" s="550" t="s">
        <v>966</v>
      </c>
      <c r="C793" s="551" t="s">
        <v>3936</v>
      </c>
      <c r="D793" s="550" t="s">
        <v>3937</v>
      </c>
      <c r="E793" s="552" t="s">
        <v>3938</v>
      </c>
      <c r="F793" s="452" t="s">
        <v>3939</v>
      </c>
      <c r="G793" s="452" t="s">
        <v>2751</v>
      </c>
      <c r="J793" s="452" t="s">
        <v>1125</v>
      </c>
    </row>
    <row r="794" spans="1:10" ht="14.5" hidden="1">
      <c r="A794" s="550" t="s">
        <v>962</v>
      </c>
      <c r="B794" s="550" t="s">
        <v>966</v>
      </c>
      <c r="C794" s="551" t="s">
        <v>3940</v>
      </c>
      <c r="D794" s="550" t="s">
        <v>3941</v>
      </c>
      <c r="E794" s="552" t="s">
        <v>3942</v>
      </c>
      <c r="F794" s="452" t="s">
        <v>3943</v>
      </c>
      <c r="G794" s="452" t="s">
        <v>2751</v>
      </c>
      <c r="J794" s="452" t="s">
        <v>1125</v>
      </c>
    </row>
    <row r="795" spans="1:10" ht="14.5" hidden="1">
      <c r="A795" s="550" t="s">
        <v>962</v>
      </c>
      <c r="B795" s="550" t="s">
        <v>966</v>
      </c>
      <c r="C795" s="551" t="s">
        <v>3944</v>
      </c>
      <c r="D795" s="550" t="s">
        <v>3945</v>
      </c>
      <c r="E795" s="552" t="s">
        <v>3946</v>
      </c>
      <c r="F795" s="452" t="s">
        <v>3947</v>
      </c>
      <c r="G795" s="452" t="s">
        <v>2751</v>
      </c>
      <c r="J795" s="452" t="s">
        <v>1125</v>
      </c>
    </row>
    <row r="796" spans="1:10" ht="14.5" hidden="1">
      <c r="A796" s="550" t="s">
        <v>962</v>
      </c>
      <c r="B796" s="550" t="s">
        <v>966</v>
      </c>
      <c r="C796" s="551" t="s">
        <v>3948</v>
      </c>
      <c r="D796" s="550" t="s">
        <v>3949</v>
      </c>
      <c r="E796" s="552" t="s">
        <v>3950</v>
      </c>
      <c r="F796" s="452" t="s">
        <v>3951</v>
      </c>
      <c r="G796" s="452" t="s">
        <v>2751</v>
      </c>
      <c r="J796" s="452" t="s">
        <v>1125</v>
      </c>
    </row>
    <row r="797" spans="1:10" ht="14.5" hidden="1">
      <c r="A797" s="550" t="s">
        <v>962</v>
      </c>
      <c r="B797" s="550" t="s">
        <v>966</v>
      </c>
      <c r="C797" s="551" t="s">
        <v>3952</v>
      </c>
      <c r="D797" s="550" t="s">
        <v>3953</v>
      </c>
      <c r="E797" s="552" t="s">
        <v>3954</v>
      </c>
      <c r="F797" s="452" t="s">
        <v>3955</v>
      </c>
      <c r="G797" s="452" t="s">
        <v>2751</v>
      </c>
      <c r="J797" s="452" t="s">
        <v>1125</v>
      </c>
    </row>
    <row r="798" spans="1:10" ht="14.5" hidden="1">
      <c r="A798" s="550" t="s">
        <v>962</v>
      </c>
      <c r="B798" s="550" t="s">
        <v>966</v>
      </c>
      <c r="C798" s="551" t="s">
        <v>3956</v>
      </c>
      <c r="D798" s="550" t="s">
        <v>3957</v>
      </c>
      <c r="E798" s="552" t="s">
        <v>3958</v>
      </c>
      <c r="F798" s="452" t="s">
        <v>3959</v>
      </c>
      <c r="G798" s="452" t="s">
        <v>2751</v>
      </c>
      <c r="J798" s="452" t="s">
        <v>1125</v>
      </c>
    </row>
    <row r="799" spans="1:10" ht="14.5" hidden="1">
      <c r="A799" s="550" t="s">
        <v>962</v>
      </c>
      <c r="B799" s="550" t="s">
        <v>966</v>
      </c>
      <c r="C799" s="551" t="s">
        <v>3960</v>
      </c>
      <c r="D799" s="550" t="s">
        <v>3961</v>
      </c>
      <c r="E799" s="557" t="s">
        <v>3962</v>
      </c>
      <c r="F799" s="558" t="s">
        <v>3963</v>
      </c>
      <c r="G799" s="558" t="s">
        <v>2751</v>
      </c>
      <c r="J799" s="452" t="s">
        <v>1125</v>
      </c>
    </row>
    <row r="800" spans="1:10" ht="14.5" hidden="1">
      <c r="A800" s="550" t="s">
        <v>962</v>
      </c>
      <c r="B800" s="550" t="s">
        <v>966</v>
      </c>
      <c r="C800" s="551" t="s">
        <v>3964</v>
      </c>
      <c r="D800" s="550" t="s">
        <v>3965</v>
      </c>
      <c r="E800" s="552" t="s">
        <v>3966</v>
      </c>
      <c r="F800" s="452" t="s">
        <v>3967</v>
      </c>
      <c r="G800" s="452" t="s">
        <v>2751</v>
      </c>
      <c r="J800" s="452" t="s">
        <v>1125</v>
      </c>
    </row>
    <row r="801" spans="1:10" ht="14.5" hidden="1">
      <c r="A801" s="550" t="s">
        <v>962</v>
      </c>
      <c r="B801" s="550" t="s">
        <v>966</v>
      </c>
      <c r="C801" s="551" t="s">
        <v>3968</v>
      </c>
      <c r="D801" s="550" t="s">
        <v>3969</v>
      </c>
      <c r="E801" s="552" t="s">
        <v>3970</v>
      </c>
      <c r="F801" s="452" t="s">
        <v>3971</v>
      </c>
      <c r="G801" s="452" t="s">
        <v>2751</v>
      </c>
      <c r="J801" s="452" t="s">
        <v>1125</v>
      </c>
    </row>
    <row r="802" spans="1:10" ht="14.5" hidden="1">
      <c r="A802" s="550" t="s">
        <v>962</v>
      </c>
      <c r="B802" s="550" t="s">
        <v>966</v>
      </c>
      <c r="C802" s="551" t="s">
        <v>3972</v>
      </c>
      <c r="D802" s="550" t="s">
        <v>3973</v>
      </c>
      <c r="E802" s="552" t="s">
        <v>3974</v>
      </c>
      <c r="F802" s="452" t="s">
        <v>3975</v>
      </c>
      <c r="G802" s="452" t="s">
        <v>2751</v>
      </c>
      <c r="J802" s="452" t="s">
        <v>1125</v>
      </c>
    </row>
    <row r="803" spans="1:10" ht="14.5" hidden="1">
      <c r="A803" s="550" t="s">
        <v>962</v>
      </c>
      <c r="B803" s="550" t="s">
        <v>966</v>
      </c>
      <c r="C803" s="551" t="s">
        <v>3976</v>
      </c>
      <c r="D803" s="550" t="s">
        <v>3977</v>
      </c>
      <c r="E803" s="552" t="s">
        <v>3978</v>
      </c>
      <c r="F803" s="452" t="s">
        <v>3979</v>
      </c>
      <c r="G803" s="452" t="s">
        <v>2751</v>
      </c>
      <c r="J803" s="452" t="s">
        <v>1125</v>
      </c>
    </row>
    <row r="804" spans="1:10" ht="14.5" hidden="1">
      <c r="A804" s="550" t="s">
        <v>962</v>
      </c>
      <c r="B804" s="550" t="s">
        <v>966</v>
      </c>
      <c r="C804" s="551" t="s">
        <v>3980</v>
      </c>
      <c r="D804" s="550" t="s">
        <v>3981</v>
      </c>
      <c r="E804" s="552" t="s">
        <v>3982</v>
      </c>
      <c r="F804" s="452" t="s">
        <v>3983</v>
      </c>
      <c r="G804" s="452" t="s">
        <v>2751</v>
      </c>
      <c r="J804" s="452" t="s">
        <v>1125</v>
      </c>
    </row>
    <row r="805" spans="1:10" ht="14.5" hidden="1">
      <c r="A805" s="550" t="s">
        <v>962</v>
      </c>
      <c r="B805" s="550" t="s">
        <v>966</v>
      </c>
      <c r="C805" s="551" t="s">
        <v>3984</v>
      </c>
      <c r="D805" s="550" t="s">
        <v>3985</v>
      </c>
      <c r="E805" s="552" t="s">
        <v>3986</v>
      </c>
      <c r="F805" s="452" t="s">
        <v>3987</v>
      </c>
      <c r="G805" s="452" t="s">
        <v>2751</v>
      </c>
      <c r="J805" s="452" t="s">
        <v>1125</v>
      </c>
    </row>
    <row r="806" spans="1:10" ht="14.5" hidden="1">
      <c r="A806" s="550" t="s">
        <v>962</v>
      </c>
      <c r="B806" s="550" t="s">
        <v>966</v>
      </c>
      <c r="C806" s="551" t="s">
        <v>3988</v>
      </c>
      <c r="D806" s="550" t="s">
        <v>3989</v>
      </c>
      <c r="E806" s="552" t="s">
        <v>3990</v>
      </c>
      <c r="F806" s="452" t="s">
        <v>3991</v>
      </c>
      <c r="G806" s="452" t="s">
        <v>2751</v>
      </c>
      <c r="J806" s="452" t="s">
        <v>1125</v>
      </c>
    </row>
    <row r="807" spans="1:10" ht="14.5" hidden="1">
      <c r="A807" s="550" t="s">
        <v>962</v>
      </c>
      <c r="B807" s="550" t="s">
        <v>966</v>
      </c>
      <c r="C807" s="551" t="s">
        <v>3992</v>
      </c>
      <c r="D807" s="550" t="s">
        <v>3993</v>
      </c>
      <c r="E807" s="552" t="s">
        <v>3994</v>
      </c>
      <c r="F807" s="452" t="s">
        <v>3995</v>
      </c>
      <c r="G807" s="452" t="s">
        <v>2751</v>
      </c>
      <c r="J807" s="452" t="s">
        <v>1125</v>
      </c>
    </row>
    <row r="808" spans="1:10" ht="14.5" hidden="1">
      <c r="A808" s="550" t="s">
        <v>962</v>
      </c>
      <c r="B808" s="550" t="s">
        <v>966</v>
      </c>
      <c r="C808" s="551" t="s">
        <v>3996</v>
      </c>
      <c r="D808" s="550" t="s">
        <v>3997</v>
      </c>
      <c r="E808" s="552" t="s">
        <v>3998</v>
      </c>
      <c r="F808" s="452" t="s">
        <v>3999</v>
      </c>
      <c r="G808" s="452" t="s">
        <v>2751</v>
      </c>
      <c r="J808" s="452" t="s">
        <v>1125</v>
      </c>
    </row>
    <row r="809" spans="1:10" ht="14.5" hidden="1">
      <c r="A809" s="550" t="s">
        <v>962</v>
      </c>
      <c r="B809" s="550" t="s">
        <v>966</v>
      </c>
      <c r="C809" s="551" t="s">
        <v>4000</v>
      </c>
      <c r="D809" s="550" t="s">
        <v>4001</v>
      </c>
      <c r="E809" s="552" t="s">
        <v>4002</v>
      </c>
      <c r="F809" s="452" t="s">
        <v>4003</v>
      </c>
      <c r="G809" s="452" t="s">
        <v>2751</v>
      </c>
      <c r="J809" s="452" t="s">
        <v>1125</v>
      </c>
    </row>
    <row r="810" spans="1:10" ht="14.5" hidden="1">
      <c r="A810" s="550" t="s">
        <v>962</v>
      </c>
      <c r="B810" s="550" t="s">
        <v>966</v>
      </c>
      <c r="C810" s="551" t="s">
        <v>4004</v>
      </c>
      <c r="D810" s="550" t="s">
        <v>4005</v>
      </c>
      <c r="E810" s="552" t="s">
        <v>4006</v>
      </c>
      <c r="F810" s="452" t="s">
        <v>4007</v>
      </c>
      <c r="G810" s="452" t="s">
        <v>2751</v>
      </c>
      <c r="J810" s="452" t="s">
        <v>1125</v>
      </c>
    </row>
    <row r="811" spans="1:10" ht="14.5" hidden="1">
      <c r="A811" s="550" t="s">
        <v>962</v>
      </c>
      <c r="B811" s="550" t="s">
        <v>966</v>
      </c>
      <c r="C811" s="551" t="s">
        <v>4008</v>
      </c>
      <c r="D811" s="550" t="s">
        <v>4009</v>
      </c>
      <c r="E811" s="552" t="s">
        <v>4010</v>
      </c>
      <c r="F811" s="452" t="s">
        <v>4011</v>
      </c>
      <c r="G811" s="452" t="s">
        <v>2751</v>
      </c>
      <c r="J811" s="452" t="s">
        <v>1125</v>
      </c>
    </row>
    <row r="812" spans="1:10" ht="14.5" hidden="1">
      <c r="A812" s="550" t="s">
        <v>962</v>
      </c>
      <c r="B812" s="550" t="s">
        <v>966</v>
      </c>
      <c r="C812" s="551" t="s">
        <v>4012</v>
      </c>
      <c r="D812" s="550" t="s">
        <v>4013</v>
      </c>
      <c r="E812" s="552" t="s">
        <v>4014</v>
      </c>
      <c r="F812" s="452" t="s">
        <v>4015</v>
      </c>
      <c r="G812" s="452" t="s">
        <v>2751</v>
      </c>
      <c r="J812" s="452" t="s">
        <v>1125</v>
      </c>
    </row>
    <row r="813" spans="1:10" ht="14.5" hidden="1">
      <c r="A813" s="550" t="s">
        <v>962</v>
      </c>
      <c r="B813" s="550" t="s">
        <v>966</v>
      </c>
      <c r="C813" s="551" t="s">
        <v>4016</v>
      </c>
      <c r="D813" s="550" t="s">
        <v>4017</v>
      </c>
      <c r="E813" s="552" t="s">
        <v>4018</v>
      </c>
      <c r="F813" s="452" t="s">
        <v>4019</v>
      </c>
      <c r="G813" s="452" t="s">
        <v>2751</v>
      </c>
      <c r="J813" s="452" t="s">
        <v>1125</v>
      </c>
    </row>
    <row r="814" spans="1:10" ht="14.5" hidden="1">
      <c r="A814" s="550" t="s">
        <v>962</v>
      </c>
      <c r="B814" s="550" t="s">
        <v>966</v>
      </c>
      <c r="C814" s="551" t="s">
        <v>4020</v>
      </c>
      <c r="D814" s="550" t="s">
        <v>4021</v>
      </c>
      <c r="E814" s="552" t="s">
        <v>4022</v>
      </c>
      <c r="F814" s="452" t="s">
        <v>4023</v>
      </c>
      <c r="G814" s="452" t="s">
        <v>2751</v>
      </c>
      <c r="J814" s="452" t="s">
        <v>1125</v>
      </c>
    </row>
    <row r="815" spans="1:10" ht="14.5" hidden="1">
      <c r="A815" s="550" t="s">
        <v>962</v>
      </c>
      <c r="B815" s="550" t="s">
        <v>966</v>
      </c>
      <c r="C815" s="551" t="s">
        <v>4024</v>
      </c>
      <c r="D815" s="550" t="s">
        <v>4025</v>
      </c>
      <c r="E815" s="552" t="s">
        <v>4026</v>
      </c>
      <c r="F815" s="452" t="s">
        <v>4027</v>
      </c>
      <c r="G815" s="452" t="s">
        <v>2751</v>
      </c>
      <c r="J815" s="452" t="s">
        <v>1125</v>
      </c>
    </row>
    <row r="816" spans="1:10" ht="14.5" hidden="1">
      <c r="A816" s="550" t="s">
        <v>962</v>
      </c>
      <c r="B816" s="550" t="s">
        <v>966</v>
      </c>
      <c r="C816" s="551" t="s">
        <v>4028</v>
      </c>
      <c r="D816" s="550" t="s">
        <v>4029</v>
      </c>
      <c r="E816" s="552" t="s">
        <v>4030</v>
      </c>
      <c r="F816" s="452" t="s">
        <v>4031</v>
      </c>
      <c r="G816" s="452" t="s">
        <v>2751</v>
      </c>
      <c r="J816" s="452" t="s">
        <v>1125</v>
      </c>
    </row>
    <row r="817" spans="1:10" ht="14.5" hidden="1">
      <c r="A817" s="550" t="s">
        <v>962</v>
      </c>
      <c r="B817" s="550" t="s">
        <v>966</v>
      </c>
      <c r="C817" s="551" t="s">
        <v>4032</v>
      </c>
      <c r="D817" s="550" t="s">
        <v>4033</v>
      </c>
      <c r="E817" s="552" t="s">
        <v>4034</v>
      </c>
      <c r="F817" s="452" t="s">
        <v>4035</v>
      </c>
      <c r="G817" s="452" t="s">
        <v>2751</v>
      </c>
      <c r="J817" s="452" t="s">
        <v>1125</v>
      </c>
    </row>
    <row r="818" spans="1:10" ht="14.5" hidden="1">
      <c r="A818" s="550" t="s">
        <v>962</v>
      </c>
      <c r="B818" s="550" t="s">
        <v>966</v>
      </c>
      <c r="C818" s="551" t="s">
        <v>4036</v>
      </c>
      <c r="D818" s="550" t="s">
        <v>4037</v>
      </c>
      <c r="E818" s="552" t="s">
        <v>4038</v>
      </c>
      <c r="F818" s="452" t="s">
        <v>4039</v>
      </c>
      <c r="G818" s="452" t="s">
        <v>2751</v>
      </c>
      <c r="J818" s="452" t="s">
        <v>1125</v>
      </c>
    </row>
    <row r="819" spans="1:10" ht="14.5" hidden="1">
      <c r="A819" s="550" t="s">
        <v>962</v>
      </c>
      <c r="B819" s="550" t="s">
        <v>966</v>
      </c>
      <c r="C819" s="551" t="s">
        <v>4040</v>
      </c>
      <c r="D819" s="550" t="s">
        <v>4041</v>
      </c>
      <c r="E819" s="552" t="s">
        <v>4042</v>
      </c>
      <c r="F819" s="452" t="s">
        <v>4043</v>
      </c>
      <c r="G819" s="452" t="s">
        <v>2751</v>
      </c>
      <c r="J819" s="452" t="s">
        <v>1125</v>
      </c>
    </row>
    <row r="820" spans="1:10" ht="14.5" hidden="1">
      <c r="A820" s="550" t="s">
        <v>962</v>
      </c>
      <c r="B820" s="550" t="s">
        <v>966</v>
      </c>
      <c r="C820" s="551" t="s">
        <v>4044</v>
      </c>
      <c r="D820" s="550" t="s">
        <v>4045</v>
      </c>
      <c r="E820" s="552" t="s">
        <v>4046</v>
      </c>
      <c r="F820" s="452" t="s">
        <v>4047</v>
      </c>
      <c r="G820" s="452" t="s">
        <v>2751</v>
      </c>
      <c r="J820" s="452" t="s">
        <v>1125</v>
      </c>
    </row>
    <row r="821" spans="1:10" ht="14.5" hidden="1">
      <c r="A821" s="550" t="s">
        <v>962</v>
      </c>
      <c r="B821" s="550" t="s">
        <v>966</v>
      </c>
      <c r="C821" s="551" t="s">
        <v>4048</v>
      </c>
      <c r="D821" s="550" t="s">
        <v>4049</v>
      </c>
      <c r="E821" s="552" t="s">
        <v>4050</v>
      </c>
      <c r="F821" s="452" t="s">
        <v>4051</v>
      </c>
      <c r="G821" s="452" t="s">
        <v>2751</v>
      </c>
      <c r="J821" s="452" t="s">
        <v>1125</v>
      </c>
    </row>
    <row r="822" spans="1:10" ht="14.5" hidden="1">
      <c r="A822" s="550" t="s">
        <v>962</v>
      </c>
      <c r="B822" s="550" t="s">
        <v>966</v>
      </c>
      <c r="C822" s="551" t="s">
        <v>4052</v>
      </c>
      <c r="D822" s="550" t="s">
        <v>4053</v>
      </c>
      <c r="E822" s="552" t="s">
        <v>4054</v>
      </c>
      <c r="F822" s="452" t="s">
        <v>4055</v>
      </c>
      <c r="G822" s="452" t="s">
        <v>2751</v>
      </c>
      <c r="J822" s="452" t="s">
        <v>1125</v>
      </c>
    </row>
    <row r="823" spans="1:10" ht="14.5" hidden="1">
      <c r="A823" s="550" t="s">
        <v>962</v>
      </c>
      <c r="B823" s="550" t="s">
        <v>966</v>
      </c>
      <c r="C823" s="551" t="s">
        <v>4056</v>
      </c>
      <c r="D823" s="550" t="s">
        <v>4057</v>
      </c>
      <c r="E823" s="552" t="s">
        <v>4058</v>
      </c>
      <c r="F823" s="452" t="s">
        <v>4059</v>
      </c>
      <c r="G823" s="452" t="s">
        <v>2751</v>
      </c>
      <c r="J823" s="452" t="s">
        <v>1125</v>
      </c>
    </row>
    <row r="824" spans="1:10" ht="14.5" hidden="1">
      <c r="A824" s="550" t="s">
        <v>962</v>
      </c>
      <c r="B824" s="550" t="s">
        <v>966</v>
      </c>
      <c r="C824" s="551" t="s">
        <v>4060</v>
      </c>
      <c r="D824" s="550" t="s">
        <v>4061</v>
      </c>
      <c r="E824" s="552" t="s">
        <v>4062</v>
      </c>
      <c r="F824" s="452" t="s">
        <v>4063</v>
      </c>
      <c r="G824" s="452" t="s">
        <v>2751</v>
      </c>
      <c r="J824" s="452" t="s">
        <v>1125</v>
      </c>
    </row>
    <row r="825" spans="1:10" ht="14.5" hidden="1">
      <c r="A825" s="550" t="s">
        <v>962</v>
      </c>
      <c r="B825" s="550" t="s">
        <v>966</v>
      </c>
      <c r="C825" s="551" t="s">
        <v>4064</v>
      </c>
      <c r="D825" s="550" t="s">
        <v>4065</v>
      </c>
      <c r="E825" s="552" t="s">
        <v>4066</v>
      </c>
      <c r="F825" s="452" t="s">
        <v>4067</v>
      </c>
      <c r="G825" s="452" t="s">
        <v>2751</v>
      </c>
      <c r="J825" s="452" t="s">
        <v>1125</v>
      </c>
    </row>
    <row r="826" spans="1:10" ht="14.5" hidden="1">
      <c r="A826" s="550" t="s">
        <v>962</v>
      </c>
      <c r="B826" s="550" t="s">
        <v>966</v>
      </c>
      <c r="C826" s="551" t="s">
        <v>4068</v>
      </c>
      <c r="D826" s="550" t="s">
        <v>4069</v>
      </c>
      <c r="E826" s="552" t="s">
        <v>4070</v>
      </c>
      <c r="F826" s="452" t="s">
        <v>4071</v>
      </c>
      <c r="G826" s="452" t="s">
        <v>2751</v>
      </c>
      <c r="J826" s="452" t="s">
        <v>1125</v>
      </c>
    </row>
    <row r="827" spans="1:10" ht="14.5" hidden="1">
      <c r="A827" s="550" t="s">
        <v>962</v>
      </c>
      <c r="B827" s="550" t="s">
        <v>966</v>
      </c>
      <c r="C827" s="551" t="s">
        <v>4072</v>
      </c>
      <c r="D827" s="550" t="s">
        <v>4073</v>
      </c>
      <c r="E827" s="552" t="s">
        <v>4074</v>
      </c>
      <c r="F827" s="452" t="s">
        <v>4075</v>
      </c>
      <c r="G827" s="452" t="s">
        <v>2751</v>
      </c>
      <c r="J827" s="452" t="s">
        <v>1125</v>
      </c>
    </row>
    <row r="828" spans="1:10" ht="14.5" hidden="1">
      <c r="A828" s="550" t="s">
        <v>962</v>
      </c>
      <c r="B828" s="550" t="s">
        <v>966</v>
      </c>
      <c r="C828" s="551" t="s">
        <v>4076</v>
      </c>
      <c r="D828" s="550" t="s">
        <v>4077</v>
      </c>
      <c r="E828" s="552" t="s">
        <v>4078</v>
      </c>
      <c r="F828" s="452" t="s">
        <v>4079</v>
      </c>
      <c r="G828" s="452" t="s">
        <v>2751</v>
      </c>
      <c r="J828" s="452" t="s">
        <v>1125</v>
      </c>
    </row>
    <row r="829" spans="1:10" ht="14.5" hidden="1">
      <c r="A829" s="550" t="s">
        <v>962</v>
      </c>
      <c r="B829" s="550" t="s">
        <v>966</v>
      </c>
      <c r="C829" s="551" t="s">
        <v>4080</v>
      </c>
      <c r="D829" s="550" t="s">
        <v>4081</v>
      </c>
      <c r="E829" s="552" t="s">
        <v>4082</v>
      </c>
      <c r="F829" s="452" t="s">
        <v>4083</v>
      </c>
      <c r="G829" s="452" t="s">
        <v>2751</v>
      </c>
      <c r="J829" s="452" t="s">
        <v>1125</v>
      </c>
    </row>
    <row r="830" spans="1:10" ht="14.5" hidden="1">
      <c r="A830" s="550" t="s">
        <v>962</v>
      </c>
      <c r="B830" s="550" t="s">
        <v>966</v>
      </c>
      <c r="C830" s="551" t="s">
        <v>4084</v>
      </c>
      <c r="D830" s="550" t="s">
        <v>4085</v>
      </c>
      <c r="E830" s="552" t="s">
        <v>4086</v>
      </c>
      <c r="F830" s="452" t="s">
        <v>4087</v>
      </c>
      <c r="G830" s="452" t="s">
        <v>2751</v>
      </c>
      <c r="J830" s="452" t="s">
        <v>1125</v>
      </c>
    </row>
    <row r="831" spans="1:10" ht="14.5" hidden="1">
      <c r="A831" s="550" t="s">
        <v>962</v>
      </c>
      <c r="B831" s="550" t="s">
        <v>966</v>
      </c>
      <c r="C831" s="551" t="s">
        <v>4088</v>
      </c>
      <c r="D831" s="550" t="s">
        <v>4089</v>
      </c>
      <c r="E831" s="552" t="s">
        <v>4090</v>
      </c>
      <c r="F831" s="452" t="s">
        <v>4091</v>
      </c>
      <c r="G831" s="452" t="s">
        <v>2751</v>
      </c>
      <c r="J831" s="452" t="s">
        <v>1125</v>
      </c>
    </row>
    <row r="832" spans="1:10" ht="14.5" hidden="1">
      <c r="A832" s="550" t="s">
        <v>962</v>
      </c>
      <c r="B832" s="550" t="s">
        <v>966</v>
      </c>
      <c r="C832" s="551" t="s">
        <v>4092</v>
      </c>
      <c r="D832" s="550" t="s">
        <v>4093</v>
      </c>
      <c r="E832" s="552" t="s">
        <v>4094</v>
      </c>
      <c r="F832" s="452" t="s">
        <v>4095</v>
      </c>
      <c r="G832" s="452" t="s">
        <v>2751</v>
      </c>
      <c r="J832" s="452" t="s">
        <v>1125</v>
      </c>
    </row>
    <row r="833" spans="1:10" ht="14.5" hidden="1">
      <c r="A833" s="550" t="s">
        <v>962</v>
      </c>
      <c r="B833" s="550" t="s">
        <v>966</v>
      </c>
      <c r="C833" s="551" t="s">
        <v>4096</v>
      </c>
      <c r="D833" s="550" t="s">
        <v>4097</v>
      </c>
      <c r="E833" s="552" t="s">
        <v>4098</v>
      </c>
      <c r="F833" s="452" t="s">
        <v>4099</v>
      </c>
      <c r="G833" s="452" t="s">
        <v>2751</v>
      </c>
      <c r="J833" s="452" t="s">
        <v>1125</v>
      </c>
    </row>
    <row r="834" spans="1:10" ht="14.5" hidden="1">
      <c r="A834" s="550" t="s">
        <v>962</v>
      </c>
      <c r="B834" s="550" t="s">
        <v>966</v>
      </c>
      <c r="C834" s="551" t="s">
        <v>4100</v>
      </c>
      <c r="D834" s="550" t="s">
        <v>4101</v>
      </c>
      <c r="E834" s="552" t="s">
        <v>4102</v>
      </c>
      <c r="F834" s="452" t="s">
        <v>4103</v>
      </c>
      <c r="G834" s="452" t="s">
        <v>2751</v>
      </c>
      <c r="J834" s="452" t="s">
        <v>1125</v>
      </c>
    </row>
    <row r="835" spans="1:10" ht="14.5" hidden="1">
      <c r="A835" s="550" t="s">
        <v>962</v>
      </c>
      <c r="B835" s="550" t="s">
        <v>966</v>
      </c>
      <c r="C835" s="551" t="s">
        <v>4104</v>
      </c>
      <c r="D835" s="550" t="s">
        <v>4105</v>
      </c>
      <c r="E835" s="552" t="s">
        <v>4106</v>
      </c>
      <c r="F835" s="452" t="s">
        <v>4107</v>
      </c>
      <c r="G835" s="452" t="s">
        <v>2751</v>
      </c>
      <c r="J835" s="452" t="s">
        <v>1125</v>
      </c>
    </row>
    <row r="836" spans="1:10" ht="14.5" hidden="1">
      <c r="A836" s="550" t="s">
        <v>962</v>
      </c>
      <c r="B836" s="550" t="s">
        <v>966</v>
      </c>
      <c r="C836" s="551" t="s">
        <v>4108</v>
      </c>
      <c r="D836" s="550" t="s">
        <v>4109</v>
      </c>
      <c r="E836" s="552" t="s">
        <v>4110</v>
      </c>
      <c r="F836" s="452" t="s">
        <v>4111</v>
      </c>
      <c r="G836" s="452" t="s">
        <v>2751</v>
      </c>
      <c r="J836" s="452" t="s">
        <v>1125</v>
      </c>
    </row>
    <row r="837" spans="1:10" ht="14.5" hidden="1">
      <c r="A837" s="550" t="s">
        <v>962</v>
      </c>
      <c r="B837" s="550" t="s">
        <v>966</v>
      </c>
      <c r="C837" s="551" t="s">
        <v>4112</v>
      </c>
      <c r="D837" s="550" t="s">
        <v>4113</v>
      </c>
      <c r="E837" s="552" t="s">
        <v>4114</v>
      </c>
      <c r="F837" s="452" t="s">
        <v>4115</v>
      </c>
      <c r="G837" s="452" t="s">
        <v>2751</v>
      </c>
      <c r="J837" s="452" t="s">
        <v>1125</v>
      </c>
    </row>
    <row r="838" spans="1:10" ht="14.5" hidden="1">
      <c r="A838" s="550" t="s">
        <v>962</v>
      </c>
      <c r="B838" s="550" t="s">
        <v>966</v>
      </c>
      <c r="C838" s="551" t="s">
        <v>4116</v>
      </c>
      <c r="D838" s="550" t="s">
        <v>4117</v>
      </c>
      <c r="E838" s="552" t="s">
        <v>4118</v>
      </c>
      <c r="F838" s="452" t="s">
        <v>4119</v>
      </c>
      <c r="G838" s="452" t="s">
        <v>2751</v>
      </c>
      <c r="J838" s="452" t="s">
        <v>1125</v>
      </c>
    </row>
    <row r="839" spans="1:10" ht="14.5" hidden="1">
      <c r="A839" s="550" t="s">
        <v>962</v>
      </c>
      <c r="B839" s="550" t="s">
        <v>966</v>
      </c>
      <c r="C839" s="551" t="s">
        <v>4120</v>
      </c>
      <c r="D839" s="550" t="s">
        <v>4121</v>
      </c>
      <c r="E839" s="552" t="s">
        <v>4122</v>
      </c>
      <c r="F839" s="452" t="s">
        <v>4123</v>
      </c>
      <c r="G839" s="452" t="s">
        <v>2751</v>
      </c>
      <c r="J839" s="452" t="s">
        <v>1125</v>
      </c>
    </row>
    <row r="840" spans="1:10" ht="14.5" hidden="1">
      <c r="A840" s="550" t="s">
        <v>962</v>
      </c>
      <c r="B840" s="550" t="s">
        <v>966</v>
      </c>
      <c r="C840" s="551" t="s">
        <v>4124</v>
      </c>
      <c r="D840" s="550" t="s">
        <v>4125</v>
      </c>
      <c r="E840" s="552" t="s">
        <v>4126</v>
      </c>
      <c r="F840" s="452" t="s">
        <v>4127</v>
      </c>
      <c r="G840" s="452" t="s">
        <v>2751</v>
      </c>
      <c r="J840" s="452" t="s">
        <v>1125</v>
      </c>
    </row>
    <row r="841" spans="1:10" ht="14.5" hidden="1">
      <c r="A841" s="550" t="s">
        <v>962</v>
      </c>
      <c r="B841" s="550" t="s">
        <v>966</v>
      </c>
      <c r="C841" s="551" t="s">
        <v>4128</v>
      </c>
      <c r="D841" s="550" t="s">
        <v>4129</v>
      </c>
      <c r="E841" s="552" t="s">
        <v>4130</v>
      </c>
      <c r="F841" s="452" t="s">
        <v>4131</v>
      </c>
      <c r="G841" s="452" t="s">
        <v>2751</v>
      </c>
      <c r="J841" s="452" t="s">
        <v>1125</v>
      </c>
    </row>
    <row r="842" spans="1:10" ht="14.5" hidden="1">
      <c r="A842" s="550" t="s">
        <v>962</v>
      </c>
      <c r="B842" s="550" t="s">
        <v>966</v>
      </c>
      <c r="C842" s="551" t="s">
        <v>4132</v>
      </c>
      <c r="D842" s="550" t="s">
        <v>4133</v>
      </c>
      <c r="E842" s="552" t="s">
        <v>4134</v>
      </c>
      <c r="F842" s="452" t="s">
        <v>4135</v>
      </c>
      <c r="G842" s="452" t="s">
        <v>2751</v>
      </c>
      <c r="J842" s="452" t="s">
        <v>1125</v>
      </c>
    </row>
    <row r="843" spans="1:10" ht="14.5" hidden="1">
      <c r="A843" s="550" t="s">
        <v>962</v>
      </c>
      <c r="B843" s="550" t="s">
        <v>966</v>
      </c>
      <c r="C843" s="551" t="s">
        <v>4136</v>
      </c>
      <c r="D843" s="550" t="s">
        <v>4137</v>
      </c>
      <c r="E843" s="552" t="s">
        <v>4138</v>
      </c>
      <c r="F843" s="452" t="s">
        <v>4139</v>
      </c>
      <c r="G843" s="452" t="s">
        <v>2751</v>
      </c>
      <c r="J843" s="452" t="s">
        <v>1125</v>
      </c>
    </row>
    <row r="844" spans="1:10" ht="14.5" hidden="1">
      <c r="A844" s="550" t="s">
        <v>962</v>
      </c>
      <c r="B844" s="550" t="s">
        <v>966</v>
      </c>
      <c r="C844" s="551" t="s">
        <v>4140</v>
      </c>
      <c r="D844" s="550" t="s">
        <v>4141</v>
      </c>
      <c r="E844" s="552" t="s">
        <v>4142</v>
      </c>
      <c r="F844" s="452" t="s">
        <v>4143</v>
      </c>
      <c r="G844" s="452" t="s">
        <v>2751</v>
      </c>
      <c r="J844" s="452" t="s">
        <v>1125</v>
      </c>
    </row>
    <row r="845" spans="1:10" ht="14.5" hidden="1">
      <c r="A845" s="550" t="s">
        <v>962</v>
      </c>
      <c r="B845" s="550" t="s">
        <v>966</v>
      </c>
      <c r="C845" s="551" t="s">
        <v>4144</v>
      </c>
      <c r="D845" s="550" t="s">
        <v>4145</v>
      </c>
      <c r="E845" s="552" t="s">
        <v>4146</v>
      </c>
      <c r="F845" s="452" t="s">
        <v>4147</v>
      </c>
      <c r="G845" s="452" t="s">
        <v>2751</v>
      </c>
      <c r="J845" s="452" t="s">
        <v>1125</v>
      </c>
    </row>
    <row r="846" spans="1:10" ht="14.5" hidden="1">
      <c r="A846" s="550" t="s">
        <v>962</v>
      </c>
      <c r="B846" s="550" t="s">
        <v>966</v>
      </c>
      <c r="C846" s="551" t="s">
        <v>4148</v>
      </c>
      <c r="D846" s="550" t="s">
        <v>4149</v>
      </c>
      <c r="E846" s="552" t="s">
        <v>4150</v>
      </c>
      <c r="F846" s="452" t="s">
        <v>4151</v>
      </c>
      <c r="G846" s="452" t="s">
        <v>2751</v>
      </c>
      <c r="J846" s="452" t="s">
        <v>1125</v>
      </c>
    </row>
    <row r="847" spans="1:10" ht="14.5" hidden="1">
      <c r="A847" s="550" t="s">
        <v>962</v>
      </c>
      <c r="B847" s="550" t="s">
        <v>966</v>
      </c>
      <c r="C847" s="551" t="s">
        <v>4152</v>
      </c>
      <c r="D847" s="550" t="s">
        <v>4153</v>
      </c>
      <c r="E847" s="552" t="s">
        <v>4154</v>
      </c>
      <c r="F847" s="452" t="s">
        <v>4155</v>
      </c>
      <c r="G847" s="452" t="s">
        <v>2751</v>
      </c>
      <c r="J847" s="452" t="s">
        <v>1125</v>
      </c>
    </row>
    <row r="848" spans="1:10" ht="14.5" hidden="1">
      <c r="A848" s="550" t="s">
        <v>962</v>
      </c>
      <c r="B848" s="550" t="s">
        <v>966</v>
      </c>
      <c r="C848" s="551" t="s">
        <v>4156</v>
      </c>
      <c r="D848" s="550" t="s">
        <v>4157</v>
      </c>
      <c r="E848" s="552" t="s">
        <v>4158</v>
      </c>
      <c r="F848" s="452" t="s">
        <v>4159</v>
      </c>
      <c r="G848" s="452" t="s">
        <v>2751</v>
      </c>
      <c r="J848" s="452" t="s">
        <v>1125</v>
      </c>
    </row>
    <row r="849" spans="1:10" ht="14.5" hidden="1">
      <c r="A849" s="550" t="s">
        <v>962</v>
      </c>
      <c r="B849" s="550" t="s">
        <v>966</v>
      </c>
      <c r="C849" s="551" t="s">
        <v>4160</v>
      </c>
      <c r="D849" s="550" t="s">
        <v>4161</v>
      </c>
      <c r="E849" s="552" t="s">
        <v>4162</v>
      </c>
      <c r="F849" s="452" t="s">
        <v>4163</v>
      </c>
      <c r="G849" s="452" t="s">
        <v>2751</v>
      </c>
      <c r="J849" s="452" t="s">
        <v>1125</v>
      </c>
    </row>
    <row r="850" spans="1:10" ht="14.5" hidden="1">
      <c r="A850" s="550" t="s">
        <v>962</v>
      </c>
      <c r="B850" s="550" t="s">
        <v>966</v>
      </c>
      <c r="C850" s="551" t="s">
        <v>4164</v>
      </c>
      <c r="D850" s="550" t="s">
        <v>4165</v>
      </c>
      <c r="E850" s="552" t="s">
        <v>4166</v>
      </c>
      <c r="F850" s="452" t="s">
        <v>4167</v>
      </c>
      <c r="G850" s="452" t="s">
        <v>2751</v>
      </c>
      <c r="J850" s="452" t="s">
        <v>1125</v>
      </c>
    </row>
    <row r="851" spans="1:10" ht="14.5" hidden="1">
      <c r="A851" s="550" t="s">
        <v>962</v>
      </c>
      <c r="B851" s="550" t="s">
        <v>966</v>
      </c>
      <c r="C851" s="551" t="s">
        <v>4168</v>
      </c>
      <c r="D851" s="550" t="s">
        <v>4169</v>
      </c>
      <c r="E851" s="552" t="s">
        <v>4170</v>
      </c>
      <c r="F851" s="452" t="s">
        <v>4171</v>
      </c>
      <c r="G851" s="452" t="s">
        <v>2751</v>
      </c>
      <c r="J851" s="452" t="s">
        <v>1125</v>
      </c>
    </row>
    <row r="852" spans="1:10" ht="14.5" hidden="1">
      <c r="A852" s="550" t="s">
        <v>962</v>
      </c>
      <c r="B852" s="550" t="s">
        <v>966</v>
      </c>
      <c r="C852" s="551" t="s">
        <v>4172</v>
      </c>
      <c r="D852" s="550" t="s">
        <v>4173</v>
      </c>
      <c r="E852" s="552" t="s">
        <v>4174</v>
      </c>
      <c r="F852" s="452" t="s">
        <v>4175</v>
      </c>
      <c r="G852" s="452" t="s">
        <v>2751</v>
      </c>
      <c r="J852" s="452" t="s">
        <v>1125</v>
      </c>
    </row>
    <row r="853" spans="1:10" ht="14.5" hidden="1">
      <c r="A853" s="550" t="s">
        <v>962</v>
      </c>
      <c r="B853" s="550" t="s">
        <v>966</v>
      </c>
      <c r="C853" s="551" t="s">
        <v>4176</v>
      </c>
      <c r="D853" s="550" t="s">
        <v>4177</v>
      </c>
      <c r="E853" s="552" t="s">
        <v>4178</v>
      </c>
      <c r="F853" s="452" t="s">
        <v>4179</v>
      </c>
      <c r="G853" s="452" t="s">
        <v>2751</v>
      </c>
      <c r="J853" s="452" t="s">
        <v>1125</v>
      </c>
    </row>
    <row r="854" spans="1:10" ht="14.5" hidden="1">
      <c r="A854" s="550" t="s">
        <v>962</v>
      </c>
      <c r="B854" s="550" t="s">
        <v>966</v>
      </c>
      <c r="C854" s="551" t="s">
        <v>4180</v>
      </c>
      <c r="D854" s="550" t="s">
        <v>4181</v>
      </c>
      <c r="E854" s="552" t="s">
        <v>4182</v>
      </c>
      <c r="F854" s="452" t="s">
        <v>4183</v>
      </c>
      <c r="G854" s="452" t="s">
        <v>2751</v>
      </c>
      <c r="J854" s="452" t="s">
        <v>1125</v>
      </c>
    </row>
    <row r="855" spans="1:10" ht="14.5" hidden="1">
      <c r="A855" s="550" t="s">
        <v>962</v>
      </c>
      <c r="B855" s="550" t="s">
        <v>966</v>
      </c>
      <c r="C855" s="551" t="s">
        <v>4184</v>
      </c>
      <c r="D855" s="550" t="s">
        <v>4185</v>
      </c>
      <c r="E855" s="552" t="s">
        <v>4186</v>
      </c>
      <c r="F855" s="452" t="s">
        <v>4187</v>
      </c>
      <c r="G855" s="452" t="s">
        <v>2751</v>
      </c>
      <c r="J855" s="452" t="s">
        <v>1125</v>
      </c>
    </row>
    <row r="856" spans="1:10" ht="14.5" hidden="1">
      <c r="A856" s="550" t="s">
        <v>962</v>
      </c>
      <c r="B856" s="550" t="s">
        <v>966</v>
      </c>
      <c r="C856" s="551" t="s">
        <v>4188</v>
      </c>
      <c r="D856" s="550" t="s">
        <v>4189</v>
      </c>
      <c r="E856" s="552" t="s">
        <v>4190</v>
      </c>
      <c r="F856" s="452" t="s">
        <v>4191</v>
      </c>
      <c r="G856" s="452" t="s">
        <v>2751</v>
      </c>
      <c r="J856" s="452" t="s">
        <v>1125</v>
      </c>
    </row>
    <row r="857" spans="1:10" ht="14.5" hidden="1">
      <c r="A857" s="550" t="s">
        <v>962</v>
      </c>
      <c r="B857" s="550" t="s">
        <v>966</v>
      </c>
      <c r="C857" s="551" t="s">
        <v>4192</v>
      </c>
      <c r="D857" s="550" t="s">
        <v>4193</v>
      </c>
      <c r="E857" s="552" t="s">
        <v>4194</v>
      </c>
      <c r="F857" s="452" t="s">
        <v>4195</v>
      </c>
      <c r="G857" s="452" t="s">
        <v>2751</v>
      </c>
      <c r="J857" s="452" t="s">
        <v>1125</v>
      </c>
    </row>
    <row r="858" spans="1:10" ht="14.5" hidden="1">
      <c r="A858" s="550" t="s">
        <v>962</v>
      </c>
      <c r="B858" s="550" t="s">
        <v>966</v>
      </c>
      <c r="C858" s="551" t="s">
        <v>4196</v>
      </c>
      <c r="D858" s="550" t="s">
        <v>4197</v>
      </c>
      <c r="E858" s="552" t="s">
        <v>4198</v>
      </c>
      <c r="F858" s="452" t="s">
        <v>4199</v>
      </c>
      <c r="G858" s="452" t="s">
        <v>2751</v>
      </c>
      <c r="H858" s="452" t="s">
        <v>1123</v>
      </c>
      <c r="J858" s="452" t="s">
        <v>1125</v>
      </c>
    </row>
    <row r="859" spans="1:10" ht="14.5" hidden="1">
      <c r="A859" s="550" t="s">
        <v>962</v>
      </c>
      <c r="B859" s="550" t="s">
        <v>966</v>
      </c>
      <c r="C859" s="551" t="s">
        <v>4200</v>
      </c>
      <c r="D859" s="550" t="s">
        <v>4201</v>
      </c>
      <c r="E859" s="552" t="s">
        <v>4202</v>
      </c>
      <c r="F859" s="452" t="s">
        <v>4203</v>
      </c>
      <c r="G859" s="452" t="s">
        <v>2751</v>
      </c>
      <c r="J859" s="452" t="s">
        <v>1125</v>
      </c>
    </row>
    <row r="860" spans="1:10" ht="14.5" hidden="1">
      <c r="A860" s="550" t="s">
        <v>962</v>
      </c>
      <c r="B860" s="550" t="s">
        <v>966</v>
      </c>
      <c r="C860" s="551" t="s">
        <v>4204</v>
      </c>
      <c r="D860" s="550" t="s">
        <v>4205</v>
      </c>
      <c r="E860" s="552" t="s">
        <v>4206</v>
      </c>
      <c r="F860" s="452" t="s">
        <v>4207</v>
      </c>
      <c r="G860" s="452" t="s">
        <v>2751</v>
      </c>
      <c r="J860" s="452" t="s">
        <v>1125</v>
      </c>
    </row>
    <row r="861" spans="1:10" ht="14.5" hidden="1">
      <c r="A861" s="550" t="s">
        <v>962</v>
      </c>
      <c r="B861" s="550" t="s">
        <v>966</v>
      </c>
      <c r="C861" s="551" t="s">
        <v>4208</v>
      </c>
      <c r="D861" s="550" t="s">
        <v>4209</v>
      </c>
      <c r="E861" s="552" t="s">
        <v>4210</v>
      </c>
      <c r="F861" s="452" t="s">
        <v>4211</v>
      </c>
      <c r="G861" s="452" t="s">
        <v>2751</v>
      </c>
      <c r="J861" s="452" t="s">
        <v>1125</v>
      </c>
    </row>
    <row r="862" spans="1:10" ht="14.5" hidden="1">
      <c r="A862" s="550" t="s">
        <v>962</v>
      </c>
      <c r="B862" s="550" t="s">
        <v>966</v>
      </c>
      <c r="C862" s="551" t="s">
        <v>4212</v>
      </c>
      <c r="D862" s="550" t="s">
        <v>4213</v>
      </c>
      <c r="E862" s="552" t="s">
        <v>4214</v>
      </c>
      <c r="F862" s="452" t="s">
        <v>4215</v>
      </c>
      <c r="G862" s="452" t="s">
        <v>2751</v>
      </c>
      <c r="J862" s="452" t="s">
        <v>1125</v>
      </c>
    </row>
    <row r="863" spans="1:10" ht="14.5" hidden="1">
      <c r="A863" s="550" t="s">
        <v>962</v>
      </c>
      <c r="B863" s="550" t="s">
        <v>966</v>
      </c>
      <c r="C863" s="551" t="s">
        <v>4216</v>
      </c>
      <c r="D863" s="550" t="s">
        <v>4217</v>
      </c>
      <c r="E863" s="552" t="s">
        <v>4218</v>
      </c>
      <c r="F863" s="452" t="s">
        <v>4219</v>
      </c>
      <c r="G863" s="452" t="s">
        <v>2751</v>
      </c>
      <c r="J863" s="452" t="s">
        <v>1125</v>
      </c>
    </row>
    <row r="864" spans="1:10" ht="14.5" hidden="1">
      <c r="A864" s="550" t="s">
        <v>962</v>
      </c>
      <c r="B864" s="550" t="s">
        <v>966</v>
      </c>
      <c r="C864" s="551" t="s">
        <v>4220</v>
      </c>
      <c r="D864" s="550" t="s">
        <v>4221</v>
      </c>
      <c r="E864" s="552" t="s">
        <v>4222</v>
      </c>
      <c r="F864" s="452" t="s">
        <v>4223</v>
      </c>
      <c r="G864" s="452" t="s">
        <v>2751</v>
      </c>
      <c r="J864" s="452" t="s">
        <v>1125</v>
      </c>
    </row>
    <row r="865" spans="1:10" ht="14.5" hidden="1">
      <c r="A865" s="550" t="s">
        <v>962</v>
      </c>
      <c r="B865" s="550" t="s">
        <v>966</v>
      </c>
      <c r="C865" s="551" t="s">
        <v>4224</v>
      </c>
      <c r="D865" s="550" t="s">
        <v>4225</v>
      </c>
      <c r="E865" s="552" t="s">
        <v>4226</v>
      </c>
      <c r="F865" s="452" t="s">
        <v>4227</v>
      </c>
      <c r="G865" s="452" t="s">
        <v>2751</v>
      </c>
      <c r="J865" s="452" t="s">
        <v>1125</v>
      </c>
    </row>
    <row r="866" spans="1:10" ht="14.5" hidden="1">
      <c r="A866" s="550" t="s">
        <v>962</v>
      </c>
      <c r="B866" s="550" t="s">
        <v>966</v>
      </c>
      <c r="C866" s="551" t="s">
        <v>4228</v>
      </c>
      <c r="D866" s="550" t="s">
        <v>4229</v>
      </c>
      <c r="E866" s="552" t="s">
        <v>4230</v>
      </c>
      <c r="F866" s="452" t="s">
        <v>4231</v>
      </c>
      <c r="G866" s="452" t="s">
        <v>2751</v>
      </c>
      <c r="J866" s="452" t="s">
        <v>1125</v>
      </c>
    </row>
    <row r="867" spans="1:10" ht="14.5" hidden="1">
      <c r="A867" s="550" t="s">
        <v>962</v>
      </c>
      <c r="B867" s="550" t="s">
        <v>966</v>
      </c>
      <c r="C867" s="551" t="s">
        <v>4232</v>
      </c>
      <c r="D867" s="550" t="s">
        <v>4233</v>
      </c>
      <c r="E867" s="552" t="s">
        <v>4234</v>
      </c>
      <c r="F867" s="452" t="s">
        <v>4235</v>
      </c>
      <c r="G867" s="452" t="s">
        <v>2751</v>
      </c>
      <c r="J867" s="452" t="s">
        <v>1125</v>
      </c>
    </row>
    <row r="868" spans="1:10" ht="14.5" hidden="1">
      <c r="A868" s="550" t="s">
        <v>962</v>
      </c>
      <c r="B868" s="550" t="s">
        <v>966</v>
      </c>
      <c r="C868" s="551" t="s">
        <v>4236</v>
      </c>
      <c r="D868" s="550" t="s">
        <v>4237</v>
      </c>
      <c r="E868" s="552" t="s">
        <v>4238</v>
      </c>
      <c r="F868" s="452" t="s">
        <v>4239</v>
      </c>
      <c r="G868" s="452" t="s">
        <v>2751</v>
      </c>
      <c r="J868" s="452" t="s">
        <v>1125</v>
      </c>
    </row>
    <row r="869" spans="1:10" ht="14.5" hidden="1">
      <c r="A869" s="550" t="s">
        <v>962</v>
      </c>
      <c r="B869" s="550" t="s">
        <v>966</v>
      </c>
      <c r="C869" s="551" t="s">
        <v>4240</v>
      </c>
      <c r="D869" s="550" t="s">
        <v>4241</v>
      </c>
      <c r="E869" s="552" t="s">
        <v>4242</v>
      </c>
      <c r="F869" s="452" t="s">
        <v>4243</v>
      </c>
      <c r="G869" s="452" t="s">
        <v>2751</v>
      </c>
      <c r="H869" s="452" t="s">
        <v>1123</v>
      </c>
      <c r="I869" s="553" t="s">
        <v>4244</v>
      </c>
      <c r="J869" s="452" t="s">
        <v>1125</v>
      </c>
    </row>
    <row r="870" spans="1:10" ht="14.5" hidden="1">
      <c r="A870" s="550" t="s">
        <v>962</v>
      </c>
      <c r="B870" s="550" t="s">
        <v>966</v>
      </c>
      <c r="C870" s="551" t="s">
        <v>4245</v>
      </c>
      <c r="D870" s="550" t="s">
        <v>4246</v>
      </c>
      <c r="E870" s="552" t="s">
        <v>4247</v>
      </c>
      <c r="F870" s="452" t="s">
        <v>4248</v>
      </c>
      <c r="G870" s="452" t="s">
        <v>2751</v>
      </c>
      <c r="J870" s="452" t="s">
        <v>1125</v>
      </c>
    </row>
    <row r="871" spans="1:10" ht="14.5" hidden="1">
      <c r="A871" s="550" t="s">
        <v>962</v>
      </c>
      <c r="B871" s="550" t="s">
        <v>966</v>
      </c>
      <c r="C871" s="551" t="s">
        <v>4249</v>
      </c>
      <c r="D871" s="550" t="s">
        <v>4250</v>
      </c>
      <c r="E871" s="552" t="s">
        <v>4251</v>
      </c>
      <c r="F871" s="452" t="s">
        <v>4252</v>
      </c>
      <c r="G871" s="452" t="s">
        <v>2751</v>
      </c>
      <c r="J871" s="452" t="s">
        <v>1125</v>
      </c>
    </row>
    <row r="872" spans="1:10" ht="14.5" hidden="1">
      <c r="A872" s="550" t="s">
        <v>962</v>
      </c>
      <c r="B872" s="550" t="s">
        <v>966</v>
      </c>
      <c r="C872" s="551" t="s">
        <v>4253</v>
      </c>
      <c r="D872" s="550" t="s">
        <v>4254</v>
      </c>
      <c r="E872" s="552" t="s">
        <v>4255</v>
      </c>
      <c r="F872" s="452" t="s">
        <v>4256</v>
      </c>
      <c r="G872" s="452" t="s">
        <v>2751</v>
      </c>
      <c r="J872" s="452" t="s">
        <v>1125</v>
      </c>
    </row>
    <row r="873" spans="1:10" ht="14.5" hidden="1">
      <c r="A873" s="550" t="s">
        <v>962</v>
      </c>
      <c r="B873" s="550" t="s">
        <v>966</v>
      </c>
      <c r="C873" s="551" t="s">
        <v>4257</v>
      </c>
      <c r="D873" s="550" t="s">
        <v>4258</v>
      </c>
      <c r="E873" s="552" t="s">
        <v>4259</v>
      </c>
      <c r="F873" s="452" t="s">
        <v>4260</v>
      </c>
      <c r="G873" s="452" t="s">
        <v>2751</v>
      </c>
      <c r="J873" s="452" t="s">
        <v>1125</v>
      </c>
    </row>
    <row r="874" spans="1:10" ht="14.5" hidden="1">
      <c r="A874" s="550" t="s">
        <v>962</v>
      </c>
      <c r="B874" s="550" t="s">
        <v>966</v>
      </c>
      <c r="C874" s="551" t="s">
        <v>4261</v>
      </c>
      <c r="D874" s="550" t="s">
        <v>4262</v>
      </c>
      <c r="E874" s="552" t="s">
        <v>4263</v>
      </c>
      <c r="F874" s="452" t="s">
        <v>4264</v>
      </c>
      <c r="G874" s="452" t="s">
        <v>2751</v>
      </c>
      <c r="J874" s="452" t="s">
        <v>1125</v>
      </c>
    </row>
    <row r="875" spans="1:10" ht="14.5" hidden="1">
      <c r="A875" s="550" t="s">
        <v>962</v>
      </c>
      <c r="B875" s="550" t="s">
        <v>966</v>
      </c>
      <c r="C875" s="551" t="s">
        <v>4265</v>
      </c>
      <c r="D875" s="550" t="s">
        <v>4266</v>
      </c>
      <c r="E875" s="552" t="s">
        <v>4267</v>
      </c>
      <c r="F875" s="452" t="s">
        <v>4268</v>
      </c>
      <c r="G875" s="452" t="s">
        <v>2751</v>
      </c>
      <c r="J875" s="452" t="s">
        <v>1125</v>
      </c>
    </row>
    <row r="876" spans="1:10" ht="14.5" hidden="1">
      <c r="A876" s="550" t="s">
        <v>962</v>
      </c>
      <c r="B876" s="550" t="s">
        <v>966</v>
      </c>
      <c r="C876" s="551" t="s">
        <v>4269</v>
      </c>
      <c r="D876" s="550" t="s">
        <v>4270</v>
      </c>
      <c r="E876" s="552" t="s">
        <v>4271</v>
      </c>
      <c r="F876" s="452" t="s">
        <v>4272</v>
      </c>
      <c r="G876" s="452" t="s">
        <v>2751</v>
      </c>
      <c r="J876" s="452" t="s">
        <v>1125</v>
      </c>
    </row>
    <row r="877" spans="1:10" ht="14.5" hidden="1">
      <c r="A877" s="550" t="s">
        <v>962</v>
      </c>
      <c r="B877" s="550" t="s">
        <v>966</v>
      </c>
      <c r="C877" s="551" t="s">
        <v>4273</v>
      </c>
      <c r="D877" s="550" t="s">
        <v>4274</v>
      </c>
      <c r="E877" s="552" t="s">
        <v>4275</v>
      </c>
      <c r="F877" s="452" t="s">
        <v>4276</v>
      </c>
      <c r="G877" s="452" t="s">
        <v>2751</v>
      </c>
      <c r="J877" s="452" t="s">
        <v>1125</v>
      </c>
    </row>
    <row r="878" spans="1:10" ht="14.5" hidden="1">
      <c r="A878" s="550" t="s">
        <v>962</v>
      </c>
      <c r="B878" s="550" t="s">
        <v>966</v>
      </c>
      <c r="C878" s="551" t="s">
        <v>4277</v>
      </c>
      <c r="D878" s="550" t="s">
        <v>4278</v>
      </c>
      <c r="E878" s="552" t="s">
        <v>4279</v>
      </c>
      <c r="F878" s="452" t="s">
        <v>4280</v>
      </c>
      <c r="G878" s="452" t="s">
        <v>2751</v>
      </c>
      <c r="J878" s="452" t="s">
        <v>1125</v>
      </c>
    </row>
    <row r="879" spans="1:10" ht="14.5" hidden="1">
      <c r="A879" s="550" t="s">
        <v>962</v>
      </c>
      <c r="B879" s="550" t="s">
        <v>966</v>
      </c>
      <c r="C879" s="551" t="s">
        <v>4281</v>
      </c>
      <c r="D879" s="550" t="s">
        <v>4282</v>
      </c>
      <c r="E879" s="552" t="s">
        <v>4283</v>
      </c>
      <c r="F879" s="452" t="s">
        <v>4284</v>
      </c>
      <c r="G879" s="452" t="s">
        <v>2751</v>
      </c>
      <c r="J879" s="452" t="s">
        <v>1125</v>
      </c>
    </row>
    <row r="880" spans="1:10" ht="14.5" hidden="1">
      <c r="A880" s="550" t="s">
        <v>962</v>
      </c>
      <c r="B880" s="550" t="s">
        <v>966</v>
      </c>
      <c r="C880" s="551" t="s">
        <v>4285</v>
      </c>
      <c r="D880" s="550" t="s">
        <v>4286</v>
      </c>
      <c r="E880" s="552" t="s">
        <v>4287</v>
      </c>
      <c r="F880" s="452" t="s">
        <v>4288</v>
      </c>
      <c r="G880" s="452" t="s">
        <v>2751</v>
      </c>
      <c r="J880" s="452" t="s">
        <v>1125</v>
      </c>
    </row>
    <row r="881" spans="1:10" ht="14.5" hidden="1">
      <c r="A881" s="550" t="s">
        <v>962</v>
      </c>
      <c r="B881" s="550" t="s">
        <v>966</v>
      </c>
      <c r="C881" s="551" t="s">
        <v>4289</v>
      </c>
      <c r="D881" s="550" t="s">
        <v>4290</v>
      </c>
      <c r="E881" s="552" t="s">
        <v>4291</v>
      </c>
      <c r="F881" s="452" t="s">
        <v>4292</v>
      </c>
      <c r="G881" s="452" t="s">
        <v>2751</v>
      </c>
      <c r="J881" s="452" t="s">
        <v>1125</v>
      </c>
    </row>
    <row r="882" spans="1:10" ht="14.5" hidden="1">
      <c r="A882" s="550" t="s">
        <v>962</v>
      </c>
      <c r="B882" s="550" t="s">
        <v>966</v>
      </c>
      <c r="C882" s="551" t="s">
        <v>4293</v>
      </c>
      <c r="D882" s="550" t="s">
        <v>4294</v>
      </c>
      <c r="E882" s="552" t="s">
        <v>4295</v>
      </c>
      <c r="F882" s="452" t="s">
        <v>4296</v>
      </c>
      <c r="G882" s="452" t="s">
        <v>2751</v>
      </c>
      <c r="J882" s="452" t="s">
        <v>1125</v>
      </c>
    </row>
    <row r="883" spans="1:10" ht="14.5" hidden="1">
      <c r="A883" s="550" t="s">
        <v>962</v>
      </c>
      <c r="B883" s="550" t="s">
        <v>966</v>
      </c>
      <c r="C883" s="551" t="s">
        <v>4297</v>
      </c>
      <c r="D883" s="550" t="s">
        <v>4298</v>
      </c>
      <c r="E883" s="552" t="s">
        <v>4299</v>
      </c>
      <c r="F883" s="452" t="s">
        <v>4300</v>
      </c>
      <c r="G883" s="452" t="s">
        <v>2751</v>
      </c>
      <c r="J883" s="452" t="s">
        <v>1125</v>
      </c>
    </row>
    <row r="884" spans="1:10" ht="14.5" hidden="1">
      <c r="A884" s="550" t="s">
        <v>962</v>
      </c>
      <c r="B884" s="550" t="s">
        <v>966</v>
      </c>
      <c r="C884" s="551" t="s">
        <v>4301</v>
      </c>
      <c r="D884" s="550" t="s">
        <v>4302</v>
      </c>
      <c r="E884" s="552" t="s">
        <v>4303</v>
      </c>
      <c r="F884" s="452" t="s">
        <v>4304</v>
      </c>
      <c r="G884" s="452" t="s">
        <v>2751</v>
      </c>
      <c r="J884" s="452" t="s">
        <v>1125</v>
      </c>
    </row>
    <row r="885" spans="1:10" ht="14.5" hidden="1">
      <c r="A885" s="550" t="s">
        <v>962</v>
      </c>
      <c r="B885" s="550" t="s">
        <v>966</v>
      </c>
      <c r="C885" s="551" t="s">
        <v>4305</v>
      </c>
      <c r="D885" s="550" t="s">
        <v>4306</v>
      </c>
      <c r="E885" s="552" t="s">
        <v>4307</v>
      </c>
      <c r="F885" s="452" t="s">
        <v>4308</v>
      </c>
      <c r="G885" s="452" t="s">
        <v>2751</v>
      </c>
      <c r="J885" s="452" t="s">
        <v>1125</v>
      </c>
    </row>
    <row r="886" spans="1:10" ht="14.5" hidden="1">
      <c r="A886" s="550" t="s">
        <v>962</v>
      </c>
      <c r="B886" s="550" t="s">
        <v>966</v>
      </c>
      <c r="C886" s="551" t="s">
        <v>4309</v>
      </c>
      <c r="D886" s="550" t="s">
        <v>4310</v>
      </c>
      <c r="E886" s="552" t="s">
        <v>4311</v>
      </c>
      <c r="F886" s="452" t="s">
        <v>4312</v>
      </c>
      <c r="G886" s="452" t="s">
        <v>2751</v>
      </c>
      <c r="J886" s="452" t="s">
        <v>1125</v>
      </c>
    </row>
    <row r="887" spans="1:10" ht="14.5" hidden="1">
      <c r="A887" s="550" t="s">
        <v>962</v>
      </c>
      <c r="B887" s="550" t="s">
        <v>966</v>
      </c>
      <c r="C887" s="551" t="s">
        <v>4313</v>
      </c>
      <c r="D887" s="550" t="s">
        <v>4314</v>
      </c>
      <c r="E887" s="552" t="s">
        <v>4315</v>
      </c>
      <c r="F887" s="452" t="s">
        <v>4316</v>
      </c>
      <c r="G887" s="452" t="s">
        <v>2751</v>
      </c>
      <c r="J887" s="452" t="s">
        <v>1125</v>
      </c>
    </row>
    <row r="888" spans="1:10" ht="14.5" hidden="1">
      <c r="A888" s="550" t="s">
        <v>962</v>
      </c>
      <c r="B888" s="550" t="s">
        <v>966</v>
      </c>
      <c r="C888" s="551" t="s">
        <v>4317</v>
      </c>
      <c r="D888" s="550" t="s">
        <v>4318</v>
      </c>
      <c r="E888" s="552" t="s">
        <v>4319</v>
      </c>
      <c r="F888" s="452" t="s">
        <v>4320</v>
      </c>
      <c r="G888" s="452" t="s">
        <v>2751</v>
      </c>
      <c r="J888" s="452" t="s">
        <v>1125</v>
      </c>
    </row>
    <row r="889" spans="1:10" ht="14.5" hidden="1">
      <c r="A889" s="550" t="s">
        <v>962</v>
      </c>
      <c r="B889" s="550" t="s">
        <v>966</v>
      </c>
      <c r="C889" s="551" t="s">
        <v>4321</v>
      </c>
      <c r="D889" s="550" t="s">
        <v>4322</v>
      </c>
      <c r="E889" s="552" t="s">
        <v>4323</v>
      </c>
      <c r="F889" s="452" t="s">
        <v>4324</v>
      </c>
      <c r="G889" s="452" t="s">
        <v>2751</v>
      </c>
      <c r="J889" s="452" t="s">
        <v>1125</v>
      </c>
    </row>
    <row r="890" spans="1:10" ht="14.5" hidden="1">
      <c r="A890" s="550" t="s">
        <v>962</v>
      </c>
      <c r="B890" s="550" t="s">
        <v>966</v>
      </c>
      <c r="C890" s="551" t="s">
        <v>4325</v>
      </c>
      <c r="D890" s="550" t="s">
        <v>4326</v>
      </c>
      <c r="E890" s="552" t="s">
        <v>4327</v>
      </c>
      <c r="F890" s="452" t="s">
        <v>4328</v>
      </c>
      <c r="G890" s="452" t="s">
        <v>2751</v>
      </c>
      <c r="J890" s="452" t="s">
        <v>1125</v>
      </c>
    </row>
    <row r="891" spans="1:10" ht="14.5" hidden="1">
      <c r="A891" s="550" t="s">
        <v>962</v>
      </c>
      <c r="B891" s="550" t="s">
        <v>966</v>
      </c>
      <c r="C891" s="551" t="s">
        <v>4329</v>
      </c>
      <c r="D891" s="550" t="s">
        <v>4330</v>
      </c>
      <c r="E891" s="552" t="s">
        <v>4331</v>
      </c>
      <c r="F891" s="452" t="s">
        <v>4332</v>
      </c>
      <c r="G891" s="452" t="s">
        <v>2751</v>
      </c>
      <c r="J891" s="452" t="s">
        <v>1125</v>
      </c>
    </row>
    <row r="892" spans="1:10" ht="14.5" hidden="1">
      <c r="A892" s="550" t="s">
        <v>962</v>
      </c>
      <c r="B892" s="550" t="s">
        <v>966</v>
      </c>
      <c r="C892" s="551" t="s">
        <v>4333</v>
      </c>
      <c r="D892" s="550" t="s">
        <v>4334</v>
      </c>
      <c r="E892" s="552" t="s">
        <v>4335</v>
      </c>
      <c r="F892" s="452" t="s">
        <v>4336</v>
      </c>
      <c r="G892" s="452" t="s">
        <v>2751</v>
      </c>
      <c r="J892" s="452" t="s">
        <v>1125</v>
      </c>
    </row>
    <row r="893" spans="1:10" ht="14.5" hidden="1">
      <c r="A893" s="550" t="s">
        <v>962</v>
      </c>
      <c r="B893" s="550" t="s">
        <v>966</v>
      </c>
      <c r="C893" s="551" t="s">
        <v>4337</v>
      </c>
      <c r="D893" s="550" t="s">
        <v>4338</v>
      </c>
      <c r="E893" s="552" t="s">
        <v>4339</v>
      </c>
      <c r="F893" s="452" t="s">
        <v>4340</v>
      </c>
      <c r="G893" s="452" t="s">
        <v>2751</v>
      </c>
      <c r="J893" s="452" t="s">
        <v>1125</v>
      </c>
    </row>
    <row r="894" spans="1:10" ht="14.5" hidden="1">
      <c r="A894" s="550" t="s">
        <v>962</v>
      </c>
      <c r="B894" s="550" t="s">
        <v>966</v>
      </c>
      <c r="C894" s="551" t="s">
        <v>4341</v>
      </c>
      <c r="D894" s="550" t="s">
        <v>4342</v>
      </c>
      <c r="E894" s="552" t="s">
        <v>4343</v>
      </c>
      <c r="F894" s="452" t="s">
        <v>4344</v>
      </c>
      <c r="G894" s="452" t="s">
        <v>2751</v>
      </c>
      <c r="J894" s="452" t="s">
        <v>1125</v>
      </c>
    </row>
    <row r="895" spans="1:10" ht="14.5" hidden="1">
      <c r="A895" s="550" t="s">
        <v>962</v>
      </c>
      <c r="B895" s="550" t="s">
        <v>966</v>
      </c>
      <c r="C895" s="551" t="s">
        <v>4345</v>
      </c>
      <c r="D895" s="550" t="s">
        <v>4346</v>
      </c>
      <c r="E895" s="552" t="s">
        <v>4347</v>
      </c>
      <c r="F895" s="452" t="s">
        <v>4348</v>
      </c>
      <c r="G895" s="452" t="s">
        <v>2751</v>
      </c>
      <c r="J895" s="452" t="s">
        <v>1125</v>
      </c>
    </row>
    <row r="896" spans="1:10" ht="14.5" hidden="1">
      <c r="A896" s="550" t="s">
        <v>962</v>
      </c>
      <c r="B896" s="550" t="s">
        <v>966</v>
      </c>
      <c r="C896" s="551" t="s">
        <v>4349</v>
      </c>
      <c r="D896" s="550" t="s">
        <v>4350</v>
      </c>
      <c r="E896" s="552" t="s">
        <v>4351</v>
      </c>
      <c r="F896" s="452" t="s">
        <v>4352</v>
      </c>
      <c r="G896" s="452" t="s">
        <v>2751</v>
      </c>
      <c r="J896" s="452" t="s">
        <v>1125</v>
      </c>
    </row>
    <row r="897" spans="1:10" ht="14.5" hidden="1">
      <c r="A897" s="550" t="s">
        <v>962</v>
      </c>
      <c r="B897" s="550" t="s">
        <v>966</v>
      </c>
      <c r="C897" s="551" t="s">
        <v>4353</v>
      </c>
      <c r="D897" s="550" t="s">
        <v>4354</v>
      </c>
      <c r="E897" s="552" t="s">
        <v>4355</v>
      </c>
      <c r="F897" s="452" t="s">
        <v>4356</v>
      </c>
      <c r="G897" s="452" t="s">
        <v>2751</v>
      </c>
      <c r="J897" s="452" t="s">
        <v>1125</v>
      </c>
    </row>
    <row r="898" spans="1:10" ht="14.5" hidden="1">
      <c r="A898" s="550" t="s">
        <v>962</v>
      </c>
      <c r="B898" s="550" t="s">
        <v>966</v>
      </c>
      <c r="C898" s="551" t="s">
        <v>4357</v>
      </c>
      <c r="D898" s="550" t="s">
        <v>4358</v>
      </c>
      <c r="E898" s="552" t="s">
        <v>4359</v>
      </c>
      <c r="F898" s="452" t="s">
        <v>4360</v>
      </c>
      <c r="G898" s="452" t="s">
        <v>2751</v>
      </c>
      <c r="J898" s="452" t="s">
        <v>1125</v>
      </c>
    </row>
    <row r="899" spans="1:10" ht="14.5" hidden="1">
      <c r="A899" s="550" t="s">
        <v>962</v>
      </c>
      <c r="B899" s="550" t="s">
        <v>966</v>
      </c>
      <c r="C899" s="551" t="s">
        <v>4361</v>
      </c>
      <c r="D899" s="550" t="s">
        <v>4362</v>
      </c>
      <c r="E899" s="552" t="s">
        <v>4363</v>
      </c>
      <c r="F899" s="452" t="s">
        <v>4364</v>
      </c>
      <c r="G899" s="452" t="s">
        <v>2751</v>
      </c>
      <c r="J899" s="452" t="s">
        <v>1125</v>
      </c>
    </row>
    <row r="900" spans="1:10" ht="14.5" hidden="1">
      <c r="A900" s="550" t="s">
        <v>962</v>
      </c>
      <c r="B900" s="550" t="s">
        <v>966</v>
      </c>
      <c r="C900" s="551" t="s">
        <v>4365</v>
      </c>
      <c r="D900" s="550" t="s">
        <v>4366</v>
      </c>
      <c r="E900" s="552" t="s">
        <v>4367</v>
      </c>
      <c r="F900" s="452" t="s">
        <v>4368</v>
      </c>
      <c r="G900" s="452" t="s">
        <v>2751</v>
      </c>
      <c r="J900" s="452" t="s">
        <v>1125</v>
      </c>
    </row>
    <row r="901" spans="1:10" ht="14.5" hidden="1">
      <c r="A901" s="550" t="s">
        <v>962</v>
      </c>
      <c r="B901" s="550" t="s">
        <v>966</v>
      </c>
      <c r="C901" s="551" t="s">
        <v>4369</v>
      </c>
      <c r="D901" s="550" t="s">
        <v>4370</v>
      </c>
      <c r="E901" s="552" t="s">
        <v>4371</v>
      </c>
      <c r="F901" s="452" t="s">
        <v>4372</v>
      </c>
      <c r="G901" s="452" t="s">
        <v>2751</v>
      </c>
      <c r="J901" s="452" t="s">
        <v>1125</v>
      </c>
    </row>
    <row r="902" spans="1:10" ht="14.5" hidden="1">
      <c r="A902" s="550" t="s">
        <v>962</v>
      </c>
      <c r="B902" s="550" t="s">
        <v>966</v>
      </c>
      <c r="C902" s="551" t="s">
        <v>4373</v>
      </c>
      <c r="D902" s="550" t="s">
        <v>4374</v>
      </c>
      <c r="E902" s="552" t="s">
        <v>4375</v>
      </c>
      <c r="F902" s="452" t="s">
        <v>4376</v>
      </c>
      <c r="G902" s="452" t="s">
        <v>2751</v>
      </c>
      <c r="J902" s="452" t="s">
        <v>1125</v>
      </c>
    </row>
    <row r="903" spans="1:10" ht="14.5" hidden="1">
      <c r="A903" s="550" t="s">
        <v>962</v>
      </c>
      <c r="B903" s="550" t="s">
        <v>966</v>
      </c>
      <c r="C903" s="551" t="s">
        <v>4377</v>
      </c>
      <c r="D903" s="550" t="s">
        <v>4378</v>
      </c>
      <c r="E903" s="552" t="s">
        <v>4379</v>
      </c>
      <c r="F903" s="452" t="s">
        <v>4380</v>
      </c>
      <c r="G903" s="452" t="s">
        <v>2751</v>
      </c>
      <c r="J903" s="452" t="s">
        <v>1125</v>
      </c>
    </row>
    <row r="904" spans="1:10" ht="14.5" hidden="1">
      <c r="A904" s="550" t="s">
        <v>962</v>
      </c>
      <c r="B904" s="550" t="s">
        <v>966</v>
      </c>
      <c r="C904" s="551" t="s">
        <v>4381</v>
      </c>
      <c r="D904" s="550" t="s">
        <v>4382</v>
      </c>
      <c r="E904" s="552" t="s">
        <v>4383</v>
      </c>
      <c r="F904" s="452" t="s">
        <v>4384</v>
      </c>
      <c r="G904" s="452" t="s">
        <v>2751</v>
      </c>
      <c r="J904" s="452" t="s">
        <v>1125</v>
      </c>
    </row>
    <row r="905" spans="1:10" ht="14.5" hidden="1">
      <c r="A905" s="550" t="s">
        <v>962</v>
      </c>
      <c r="B905" s="550" t="s">
        <v>966</v>
      </c>
      <c r="C905" s="551" t="s">
        <v>4385</v>
      </c>
      <c r="D905" s="550" t="s">
        <v>4386</v>
      </c>
      <c r="E905" s="552" t="s">
        <v>4387</v>
      </c>
      <c r="F905" s="452" t="s">
        <v>4388</v>
      </c>
      <c r="G905" s="452" t="s">
        <v>2751</v>
      </c>
      <c r="J905" s="452" t="s">
        <v>1125</v>
      </c>
    </row>
    <row r="906" spans="1:10" ht="14.5" hidden="1">
      <c r="A906" s="550" t="s">
        <v>962</v>
      </c>
      <c r="B906" s="550" t="s">
        <v>966</v>
      </c>
      <c r="C906" s="551" t="s">
        <v>4389</v>
      </c>
      <c r="D906" s="550" t="s">
        <v>4390</v>
      </c>
      <c r="E906" s="552" t="s">
        <v>4391</v>
      </c>
      <c r="F906" s="452" t="s">
        <v>4392</v>
      </c>
      <c r="G906" s="452" t="s">
        <v>2751</v>
      </c>
      <c r="J906" s="452" t="s">
        <v>1125</v>
      </c>
    </row>
    <row r="907" spans="1:10" ht="14.5" hidden="1">
      <c r="A907" s="550" t="s">
        <v>962</v>
      </c>
      <c r="B907" s="550" t="s">
        <v>966</v>
      </c>
      <c r="C907" s="551" t="s">
        <v>4393</v>
      </c>
      <c r="D907" s="550" t="s">
        <v>4394</v>
      </c>
      <c r="E907" s="552" t="s">
        <v>4395</v>
      </c>
      <c r="F907" s="452" t="s">
        <v>4396</v>
      </c>
      <c r="G907" s="452" t="s">
        <v>2751</v>
      </c>
      <c r="J907" s="452" t="s">
        <v>1125</v>
      </c>
    </row>
    <row r="908" spans="1:10" ht="14.5" hidden="1">
      <c r="A908" s="550" t="s">
        <v>962</v>
      </c>
      <c r="B908" s="550" t="s">
        <v>966</v>
      </c>
      <c r="C908" s="551" t="s">
        <v>4397</v>
      </c>
      <c r="D908" s="550" t="s">
        <v>4398</v>
      </c>
      <c r="E908" s="552" t="s">
        <v>4399</v>
      </c>
      <c r="F908" s="452" t="s">
        <v>4400</v>
      </c>
      <c r="G908" s="452" t="s">
        <v>2751</v>
      </c>
      <c r="J908" s="452" t="s">
        <v>1125</v>
      </c>
    </row>
    <row r="909" spans="1:10" ht="14.5" hidden="1">
      <c r="A909" s="550" t="s">
        <v>962</v>
      </c>
      <c r="B909" s="550" t="s">
        <v>966</v>
      </c>
      <c r="C909" s="551" t="s">
        <v>4401</v>
      </c>
      <c r="D909" s="550" t="s">
        <v>4402</v>
      </c>
      <c r="E909" s="552" t="s">
        <v>4403</v>
      </c>
      <c r="F909" s="452" t="s">
        <v>4404</v>
      </c>
      <c r="G909" s="452" t="s">
        <v>2751</v>
      </c>
      <c r="J909" s="452" t="s">
        <v>1125</v>
      </c>
    </row>
    <row r="910" spans="1:10" ht="14.5" hidden="1">
      <c r="A910" s="550" t="s">
        <v>962</v>
      </c>
      <c r="B910" s="550" t="s">
        <v>966</v>
      </c>
      <c r="C910" s="551" t="s">
        <v>4405</v>
      </c>
      <c r="D910" s="550" t="s">
        <v>4406</v>
      </c>
      <c r="E910" s="552" t="s">
        <v>4407</v>
      </c>
      <c r="F910" s="452" t="s">
        <v>4408</v>
      </c>
      <c r="G910" s="452" t="s">
        <v>2751</v>
      </c>
      <c r="J910" s="452" t="s">
        <v>1125</v>
      </c>
    </row>
    <row r="911" spans="1:10" ht="14.5" hidden="1">
      <c r="A911" s="550" t="s">
        <v>962</v>
      </c>
      <c r="B911" s="550" t="s">
        <v>966</v>
      </c>
      <c r="C911" s="551" t="s">
        <v>4409</v>
      </c>
      <c r="D911" s="550" t="s">
        <v>4410</v>
      </c>
      <c r="E911" s="552" t="s">
        <v>4411</v>
      </c>
      <c r="F911" s="452" t="s">
        <v>4412</v>
      </c>
      <c r="G911" s="452" t="s">
        <v>2751</v>
      </c>
      <c r="J911" s="452" t="s">
        <v>1125</v>
      </c>
    </row>
    <row r="912" spans="1:10" ht="14.5" hidden="1">
      <c r="A912" s="550" t="s">
        <v>962</v>
      </c>
      <c r="B912" s="550" t="s">
        <v>966</v>
      </c>
      <c r="C912" s="551" t="s">
        <v>4413</v>
      </c>
      <c r="D912" s="550" t="s">
        <v>4414</v>
      </c>
      <c r="E912" s="552" t="s">
        <v>4415</v>
      </c>
      <c r="F912" s="452" t="s">
        <v>4416</v>
      </c>
      <c r="G912" s="452" t="s">
        <v>2751</v>
      </c>
      <c r="J912" s="452" t="s">
        <v>1125</v>
      </c>
    </row>
    <row r="913" spans="1:10" ht="14.5" hidden="1">
      <c r="A913" s="550" t="s">
        <v>962</v>
      </c>
      <c r="B913" s="550" t="s">
        <v>966</v>
      </c>
      <c r="C913" s="551" t="s">
        <v>4417</v>
      </c>
      <c r="D913" s="550" t="s">
        <v>4418</v>
      </c>
      <c r="E913" s="552" t="s">
        <v>4419</v>
      </c>
      <c r="F913" s="452" t="s">
        <v>4420</v>
      </c>
      <c r="G913" s="452" t="s">
        <v>2751</v>
      </c>
      <c r="J913" s="452" t="s">
        <v>1125</v>
      </c>
    </row>
    <row r="914" spans="1:10" ht="14.5" hidden="1">
      <c r="A914" s="550" t="s">
        <v>962</v>
      </c>
      <c r="B914" s="550" t="s">
        <v>966</v>
      </c>
      <c r="C914" s="551" t="s">
        <v>4421</v>
      </c>
      <c r="D914" s="550" t="s">
        <v>4422</v>
      </c>
      <c r="E914" s="552" t="s">
        <v>4423</v>
      </c>
      <c r="F914" s="452" t="s">
        <v>4424</v>
      </c>
      <c r="G914" s="452" t="s">
        <v>2751</v>
      </c>
      <c r="J914" s="452" t="s">
        <v>1125</v>
      </c>
    </row>
    <row r="915" spans="1:10" ht="14.5" hidden="1">
      <c r="A915" s="550" t="s">
        <v>962</v>
      </c>
      <c r="B915" s="550" t="s">
        <v>966</v>
      </c>
      <c r="C915" s="551" t="s">
        <v>4425</v>
      </c>
      <c r="D915" s="550" t="s">
        <v>4426</v>
      </c>
      <c r="E915" s="552" t="s">
        <v>4427</v>
      </c>
      <c r="F915" s="452" t="s">
        <v>4428</v>
      </c>
      <c r="G915" s="452" t="s">
        <v>2751</v>
      </c>
      <c r="J915" s="452" t="s">
        <v>1125</v>
      </c>
    </row>
    <row r="916" spans="1:10" ht="14.5" hidden="1">
      <c r="A916" s="550" t="s">
        <v>962</v>
      </c>
      <c r="B916" s="550" t="s">
        <v>966</v>
      </c>
      <c r="C916" s="551" t="s">
        <v>4429</v>
      </c>
      <c r="D916" s="550" t="s">
        <v>4430</v>
      </c>
      <c r="E916" s="552" t="s">
        <v>4431</v>
      </c>
      <c r="F916" s="452" t="s">
        <v>4432</v>
      </c>
      <c r="G916" s="452" t="s">
        <v>2751</v>
      </c>
      <c r="H916" s="452" t="s">
        <v>1123</v>
      </c>
      <c r="J916" s="452" t="s">
        <v>1125</v>
      </c>
    </row>
    <row r="917" spans="1:10" ht="14.5" hidden="1">
      <c r="A917" s="550" t="s">
        <v>962</v>
      </c>
      <c r="B917" s="550" t="s">
        <v>966</v>
      </c>
      <c r="C917" s="551" t="s">
        <v>4433</v>
      </c>
      <c r="D917" s="550" t="s">
        <v>4434</v>
      </c>
      <c r="E917" s="552" t="s">
        <v>4435</v>
      </c>
      <c r="F917" s="452" t="s">
        <v>4436</v>
      </c>
      <c r="G917" s="452" t="s">
        <v>2751</v>
      </c>
      <c r="J917" s="452" t="s">
        <v>1125</v>
      </c>
    </row>
    <row r="918" spans="1:10" ht="14.5" hidden="1">
      <c r="A918" s="550" t="s">
        <v>962</v>
      </c>
      <c r="B918" s="550" t="s">
        <v>966</v>
      </c>
      <c r="C918" s="551" t="s">
        <v>4437</v>
      </c>
      <c r="D918" s="550" t="s">
        <v>4438</v>
      </c>
      <c r="E918" s="552" t="s">
        <v>4439</v>
      </c>
      <c r="F918" s="452" t="s">
        <v>4440</v>
      </c>
      <c r="G918" s="452" t="s">
        <v>2751</v>
      </c>
      <c r="J918" s="452" t="s">
        <v>1125</v>
      </c>
    </row>
    <row r="919" spans="1:10" ht="14.5" hidden="1">
      <c r="A919" s="550" t="s">
        <v>962</v>
      </c>
      <c r="B919" s="550" t="s">
        <v>966</v>
      </c>
      <c r="C919" s="551" t="s">
        <v>4441</v>
      </c>
      <c r="D919" s="550" t="s">
        <v>4442</v>
      </c>
      <c r="E919" s="552" t="s">
        <v>4443</v>
      </c>
      <c r="F919" s="452" t="s">
        <v>4444</v>
      </c>
      <c r="G919" s="452" t="s">
        <v>2751</v>
      </c>
      <c r="J919" s="452" t="s">
        <v>1125</v>
      </c>
    </row>
    <row r="920" spans="1:10" ht="14.5" hidden="1">
      <c r="A920" s="550" t="s">
        <v>962</v>
      </c>
      <c r="B920" s="550" t="s">
        <v>966</v>
      </c>
      <c r="C920" s="551" t="s">
        <v>4445</v>
      </c>
      <c r="D920" s="550" t="s">
        <v>4446</v>
      </c>
      <c r="E920" s="552" t="s">
        <v>4447</v>
      </c>
      <c r="F920" s="452" t="s">
        <v>4448</v>
      </c>
      <c r="G920" s="452" t="s">
        <v>2751</v>
      </c>
      <c r="J920" s="452" t="s">
        <v>1125</v>
      </c>
    </row>
    <row r="921" spans="1:10" ht="14.5" hidden="1">
      <c r="A921" s="550" t="s">
        <v>962</v>
      </c>
      <c r="B921" s="550" t="s">
        <v>966</v>
      </c>
      <c r="C921" s="551" t="s">
        <v>4449</v>
      </c>
      <c r="D921" s="550" t="s">
        <v>4450</v>
      </c>
      <c r="E921" s="552" t="s">
        <v>4451</v>
      </c>
      <c r="F921" s="452" t="s">
        <v>4452</v>
      </c>
      <c r="G921" s="452" t="s">
        <v>2751</v>
      </c>
      <c r="J921" s="452" t="s">
        <v>1125</v>
      </c>
    </row>
    <row r="922" spans="1:10" ht="14.5" hidden="1">
      <c r="A922" s="550" t="s">
        <v>962</v>
      </c>
      <c r="B922" s="550" t="s">
        <v>966</v>
      </c>
      <c r="C922" s="551" t="s">
        <v>4453</v>
      </c>
      <c r="D922" s="550" t="s">
        <v>4454</v>
      </c>
      <c r="E922" s="552" t="s">
        <v>4455</v>
      </c>
      <c r="F922" s="452" t="s">
        <v>4456</v>
      </c>
      <c r="G922" s="452" t="s">
        <v>2751</v>
      </c>
      <c r="J922" s="452" t="s">
        <v>1125</v>
      </c>
    </row>
    <row r="923" spans="1:10" ht="14.5" hidden="1">
      <c r="A923" s="550" t="s">
        <v>962</v>
      </c>
      <c r="B923" s="550" t="s">
        <v>966</v>
      </c>
      <c r="C923" s="551" t="s">
        <v>4457</v>
      </c>
      <c r="D923" s="550" t="s">
        <v>4458</v>
      </c>
      <c r="E923" s="552" t="s">
        <v>4459</v>
      </c>
      <c r="F923" s="452" t="s">
        <v>4460</v>
      </c>
      <c r="G923" s="452" t="s">
        <v>2751</v>
      </c>
      <c r="J923" s="452" t="s">
        <v>1125</v>
      </c>
    </row>
    <row r="924" spans="1:10" ht="14.5" hidden="1">
      <c r="A924" s="550" t="s">
        <v>962</v>
      </c>
      <c r="B924" s="550" t="s">
        <v>966</v>
      </c>
      <c r="C924" s="551" t="s">
        <v>4461</v>
      </c>
      <c r="D924" s="550" t="s">
        <v>4462</v>
      </c>
      <c r="E924" s="552" t="s">
        <v>4463</v>
      </c>
      <c r="F924" s="452" t="s">
        <v>4464</v>
      </c>
      <c r="G924" s="452" t="s">
        <v>2751</v>
      </c>
      <c r="J924" s="452" t="s">
        <v>1125</v>
      </c>
    </row>
    <row r="925" spans="1:10" ht="14.5" hidden="1">
      <c r="A925" s="550" t="s">
        <v>962</v>
      </c>
      <c r="B925" s="550" t="s">
        <v>966</v>
      </c>
      <c r="C925" s="551" t="s">
        <v>4465</v>
      </c>
      <c r="D925" s="550" t="s">
        <v>4466</v>
      </c>
      <c r="E925" s="552" t="s">
        <v>4467</v>
      </c>
      <c r="F925" s="452" t="s">
        <v>4468</v>
      </c>
      <c r="G925" s="452" t="s">
        <v>2751</v>
      </c>
      <c r="J925" s="452" t="s">
        <v>1125</v>
      </c>
    </row>
    <row r="926" spans="1:10" ht="14.5" hidden="1">
      <c r="A926" s="550" t="s">
        <v>962</v>
      </c>
      <c r="B926" s="550" t="s">
        <v>966</v>
      </c>
      <c r="C926" s="551" t="s">
        <v>4469</v>
      </c>
      <c r="D926" s="550" t="s">
        <v>4470</v>
      </c>
      <c r="E926" s="552" t="s">
        <v>4471</v>
      </c>
      <c r="F926" s="452" t="s">
        <v>4472</v>
      </c>
      <c r="G926" s="452" t="s">
        <v>2751</v>
      </c>
      <c r="J926" s="452" t="s">
        <v>1125</v>
      </c>
    </row>
    <row r="927" spans="1:10" ht="14.5" hidden="1">
      <c r="A927" s="550" t="s">
        <v>962</v>
      </c>
      <c r="B927" s="550" t="s">
        <v>966</v>
      </c>
      <c r="C927" s="551" t="s">
        <v>4473</v>
      </c>
      <c r="D927" s="550" t="s">
        <v>4474</v>
      </c>
      <c r="E927" s="552" t="s">
        <v>4475</v>
      </c>
      <c r="F927" s="452" t="s">
        <v>4476</v>
      </c>
      <c r="G927" s="452" t="s">
        <v>2751</v>
      </c>
      <c r="J927" s="452" t="s">
        <v>1125</v>
      </c>
    </row>
    <row r="928" spans="1:10" ht="14.5" hidden="1">
      <c r="A928" s="550" t="s">
        <v>962</v>
      </c>
      <c r="B928" s="550" t="s">
        <v>966</v>
      </c>
      <c r="C928" s="551" t="s">
        <v>4477</v>
      </c>
      <c r="D928" s="550" t="s">
        <v>4478</v>
      </c>
      <c r="E928" s="552" t="s">
        <v>4479</v>
      </c>
      <c r="F928" s="452" t="s">
        <v>4480</v>
      </c>
      <c r="G928" s="452" t="s">
        <v>4481</v>
      </c>
      <c r="J928" s="452" t="s">
        <v>1125</v>
      </c>
    </row>
    <row r="929" spans="1:10" ht="14.5" hidden="1">
      <c r="A929" s="550" t="s">
        <v>962</v>
      </c>
      <c r="B929" s="550" t="s">
        <v>966</v>
      </c>
      <c r="C929" s="551" t="s">
        <v>4482</v>
      </c>
      <c r="D929" s="550" t="s">
        <v>4483</v>
      </c>
      <c r="E929" s="552" t="s">
        <v>4484</v>
      </c>
      <c r="F929" s="452" t="s">
        <v>4485</v>
      </c>
      <c r="G929" s="452" t="s">
        <v>4481</v>
      </c>
      <c r="J929" s="452" t="s">
        <v>1125</v>
      </c>
    </row>
    <row r="930" spans="1:10" ht="14.5" hidden="1">
      <c r="A930" s="550" t="s">
        <v>962</v>
      </c>
      <c r="B930" s="550" t="s">
        <v>966</v>
      </c>
      <c r="C930" s="551" t="s">
        <v>4486</v>
      </c>
      <c r="D930" s="550" t="s">
        <v>4487</v>
      </c>
      <c r="E930" s="552" t="s">
        <v>4488</v>
      </c>
      <c r="F930" s="452" t="s">
        <v>4489</v>
      </c>
      <c r="G930" s="452" t="s">
        <v>4481</v>
      </c>
      <c r="J930" s="452" t="s">
        <v>1125</v>
      </c>
    </row>
    <row r="931" spans="1:10" ht="14.5" hidden="1">
      <c r="A931" s="550" t="s">
        <v>962</v>
      </c>
      <c r="B931" s="550" t="s">
        <v>966</v>
      </c>
      <c r="C931" s="551" t="s">
        <v>4490</v>
      </c>
      <c r="D931" s="550" t="s">
        <v>4491</v>
      </c>
      <c r="E931" s="552" t="s">
        <v>4492</v>
      </c>
      <c r="F931" s="452" t="s">
        <v>4493</v>
      </c>
      <c r="G931" s="452" t="s">
        <v>4481</v>
      </c>
      <c r="J931" s="452" t="s">
        <v>1125</v>
      </c>
    </row>
    <row r="932" spans="1:10" ht="14.5" hidden="1">
      <c r="A932" s="550" t="s">
        <v>962</v>
      </c>
      <c r="B932" s="550" t="s">
        <v>966</v>
      </c>
      <c r="C932" s="551" t="s">
        <v>4494</v>
      </c>
      <c r="D932" s="550" t="s">
        <v>4495</v>
      </c>
      <c r="E932" s="552" t="s">
        <v>4496</v>
      </c>
      <c r="F932" s="452" t="s">
        <v>4497</v>
      </c>
      <c r="G932" s="452" t="s">
        <v>4481</v>
      </c>
      <c r="J932" s="452" t="s">
        <v>1125</v>
      </c>
    </row>
    <row r="933" spans="1:10" ht="14.5" hidden="1">
      <c r="A933" s="550" t="s">
        <v>962</v>
      </c>
      <c r="B933" s="550" t="s">
        <v>966</v>
      </c>
      <c r="C933" s="551" t="s">
        <v>4498</v>
      </c>
      <c r="D933" s="550" t="s">
        <v>4499</v>
      </c>
      <c r="E933" s="552" t="s">
        <v>4500</v>
      </c>
      <c r="F933" s="452" t="s">
        <v>4501</v>
      </c>
      <c r="G933" s="452" t="s">
        <v>4481</v>
      </c>
      <c r="J933" s="452" t="s">
        <v>1125</v>
      </c>
    </row>
    <row r="934" spans="1:10" ht="14.5" hidden="1">
      <c r="A934" s="550" t="s">
        <v>962</v>
      </c>
      <c r="B934" s="550" t="s">
        <v>966</v>
      </c>
      <c r="C934" s="551" t="s">
        <v>4502</v>
      </c>
      <c r="D934" s="550" t="s">
        <v>4503</v>
      </c>
      <c r="E934" s="552" t="s">
        <v>4504</v>
      </c>
      <c r="F934" s="452" t="s">
        <v>4505</v>
      </c>
      <c r="G934" s="452" t="s">
        <v>4481</v>
      </c>
      <c r="J934" s="452" t="s">
        <v>1125</v>
      </c>
    </row>
    <row r="935" spans="1:10" ht="14.5" hidden="1">
      <c r="A935" s="550" t="s">
        <v>962</v>
      </c>
      <c r="B935" s="550" t="s">
        <v>966</v>
      </c>
      <c r="C935" s="551" t="s">
        <v>4506</v>
      </c>
      <c r="D935" s="550" t="s">
        <v>4507</v>
      </c>
      <c r="E935" s="552" t="s">
        <v>4508</v>
      </c>
      <c r="F935" s="452" t="s">
        <v>4509</v>
      </c>
      <c r="G935" s="452" t="s">
        <v>4481</v>
      </c>
      <c r="J935" s="452" t="s">
        <v>1125</v>
      </c>
    </row>
    <row r="936" spans="1:10" ht="14.5" hidden="1">
      <c r="A936" s="550" t="s">
        <v>962</v>
      </c>
      <c r="B936" s="550" t="s">
        <v>966</v>
      </c>
      <c r="C936" s="551" t="s">
        <v>4510</v>
      </c>
      <c r="D936" s="550" t="s">
        <v>4511</v>
      </c>
      <c r="E936" s="552" t="s">
        <v>4512</v>
      </c>
      <c r="F936" s="452" t="s">
        <v>4513</v>
      </c>
      <c r="G936" s="452" t="s">
        <v>4481</v>
      </c>
      <c r="J936" s="452" t="s">
        <v>1125</v>
      </c>
    </row>
    <row r="937" spans="1:10" ht="14.5" hidden="1">
      <c r="A937" s="550" t="s">
        <v>962</v>
      </c>
      <c r="B937" s="550" t="s">
        <v>966</v>
      </c>
      <c r="C937" s="551" t="s">
        <v>4514</v>
      </c>
      <c r="D937" s="550" t="s">
        <v>4515</v>
      </c>
      <c r="E937" s="552" t="s">
        <v>4516</v>
      </c>
      <c r="F937" s="452" t="s">
        <v>4517</v>
      </c>
      <c r="G937" s="452" t="s">
        <v>4481</v>
      </c>
      <c r="J937" s="452" t="s">
        <v>1125</v>
      </c>
    </row>
    <row r="938" spans="1:10" ht="14.5" hidden="1">
      <c r="A938" s="550" t="s">
        <v>962</v>
      </c>
      <c r="B938" s="550" t="s">
        <v>966</v>
      </c>
      <c r="C938" s="551" t="s">
        <v>4518</v>
      </c>
      <c r="D938" s="550" t="s">
        <v>4519</v>
      </c>
      <c r="E938" s="552" t="s">
        <v>4520</v>
      </c>
      <c r="F938" s="452" t="s">
        <v>4521</v>
      </c>
      <c r="G938" s="452" t="s">
        <v>4481</v>
      </c>
      <c r="J938" s="452" t="s">
        <v>1125</v>
      </c>
    </row>
    <row r="939" spans="1:10" ht="14.5" hidden="1">
      <c r="A939" s="550" t="s">
        <v>962</v>
      </c>
      <c r="B939" s="550" t="s">
        <v>966</v>
      </c>
      <c r="C939" s="551" t="s">
        <v>4522</v>
      </c>
      <c r="D939" s="550" t="s">
        <v>4523</v>
      </c>
      <c r="E939" s="552" t="s">
        <v>4524</v>
      </c>
      <c r="F939" s="452" t="s">
        <v>4525</v>
      </c>
      <c r="G939" s="452" t="s">
        <v>4481</v>
      </c>
      <c r="J939" s="452" t="s">
        <v>1125</v>
      </c>
    </row>
    <row r="940" spans="1:10" ht="14.5" hidden="1">
      <c r="A940" s="550" t="s">
        <v>962</v>
      </c>
      <c r="B940" s="550" t="s">
        <v>966</v>
      </c>
      <c r="C940" s="551" t="s">
        <v>4526</v>
      </c>
      <c r="D940" s="550" t="s">
        <v>4527</v>
      </c>
      <c r="E940" s="552" t="s">
        <v>4528</v>
      </c>
      <c r="F940" s="452" t="s">
        <v>4529</v>
      </c>
      <c r="G940" s="452" t="s">
        <v>4530</v>
      </c>
      <c r="J940" s="452" t="s">
        <v>1125</v>
      </c>
    </row>
    <row r="941" spans="1:10" ht="14.5" hidden="1">
      <c r="A941" s="550" t="s">
        <v>962</v>
      </c>
      <c r="B941" s="550" t="s">
        <v>966</v>
      </c>
      <c r="C941" s="551" t="s">
        <v>4531</v>
      </c>
      <c r="D941" s="550" t="s">
        <v>4532</v>
      </c>
      <c r="E941" s="552" t="s">
        <v>4533</v>
      </c>
      <c r="F941" s="452" t="s">
        <v>4534</v>
      </c>
      <c r="G941" s="452" t="s">
        <v>4530</v>
      </c>
      <c r="J941" s="452" t="s">
        <v>1125</v>
      </c>
    </row>
    <row r="942" spans="1:10" ht="14.5" hidden="1">
      <c r="A942" s="550" t="s">
        <v>962</v>
      </c>
      <c r="B942" s="550" t="s">
        <v>966</v>
      </c>
      <c r="C942" s="551" t="s">
        <v>4535</v>
      </c>
      <c r="D942" s="550" t="s">
        <v>4536</v>
      </c>
      <c r="E942" s="552" t="s">
        <v>4537</v>
      </c>
      <c r="F942" s="452" t="s">
        <v>4538</v>
      </c>
      <c r="G942" s="452" t="s">
        <v>4530</v>
      </c>
      <c r="J942" s="452" t="s">
        <v>1125</v>
      </c>
    </row>
    <row r="943" spans="1:10" ht="14.5" hidden="1">
      <c r="A943" s="550" t="s">
        <v>962</v>
      </c>
      <c r="B943" s="550" t="s">
        <v>966</v>
      </c>
      <c r="C943" s="551" t="s">
        <v>4539</v>
      </c>
      <c r="D943" s="550" t="s">
        <v>4540</v>
      </c>
      <c r="E943" s="552" t="s">
        <v>4541</v>
      </c>
      <c r="F943" s="452" t="s">
        <v>4542</v>
      </c>
      <c r="G943" s="452" t="s">
        <v>4530</v>
      </c>
      <c r="J943" s="452" t="s">
        <v>1125</v>
      </c>
    </row>
    <row r="944" spans="1:10" ht="14.5" hidden="1">
      <c r="A944" s="550" t="s">
        <v>962</v>
      </c>
      <c r="B944" s="550" t="s">
        <v>966</v>
      </c>
      <c r="C944" s="551" t="s">
        <v>4543</v>
      </c>
      <c r="D944" s="550" t="s">
        <v>4544</v>
      </c>
      <c r="E944" s="552" t="s">
        <v>4545</v>
      </c>
      <c r="F944" s="452" t="s">
        <v>4546</v>
      </c>
      <c r="G944" s="452" t="s">
        <v>4530</v>
      </c>
      <c r="J944" s="452" t="s">
        <v>1125</v>
      </c>
    </row>
    <row r="945" spans="1:10" ht="14.5" hidden="1">
      <c r="A945" s="550" t="s">
        <v>962</v>
      </c>
      <c r="B945" s="550" t="s">
        <v>966</v>
      </c>
      <c r="C945" s="551" t="s">
        <v>4547</v>
      </c>
      <c r="D945" s="550" t="s">
        <v>4548</v>
      </c>
      <c r="E945" s="552" t="s">
        <v>4549</v>
      </c>
      <c r="F945" s="452" t="s">
        <v>4550</v>
      </c>
      <c r="G945" s="452" t="s">
        <v>4530</v>
      </c>
      <c r="J945" s="452" t="s">
        <v>1125</v>
      </c>
    </row>
    <row r="946" spans="1:10" ht="14.5" hidden="1">
      <c r="A946" s="550" t="s">
        <v>962</v>
      </c>
      <c r="B946" s="550" t="s">
        <v>966</v>
      </c>
      <c r="C946" s="551" t="s">
        <v>4551</v>
      </c>
      <c r="D946" s="550" t="s">
        <v>4552</v>
      </c>
      <c r="E946" s="552" t="s">
        <v>4553</v>
      </c>
      <c r="F946" s="452" t="s">
        <v>4554</v>
      </c>
      <c r="G946" s="452" t="s">
        <v>4530</v>
      </c>
      <c r="J946" s="452" t="s">
        <v>1125</v>
      </c>
    </row>
    <row r="947" spans="1:10" ht="14.5" hidden="1">
      <c r="A947" s="550" t="s">
        <v>962</v>
      </c>
      <c r="B947" s="550" t="s">
        <v>966</v>
      </c>
      <c r="C947" s="551" t="s">
        <v>4555</v>
      </c>
      <c r="D947" s="550" t="s">
        <v>4556</v>
      </c>
      <c r="E947" s="552" t="s">
        <v>4557</v>
      </c>
      <c r="F947" s="452" t="s">
        <v>4558</v>
      </c>
      <c r="G947" s="452" t="s">
        <v>4530</v>
      </c>
      <c r="J947" s="452" t="s">
        <v>1125</v>
      </c>
    </row>
    <row r="948" spans="1:10" ht="14.5" hidden="1">
      <c r="A948" s="550" t="s">
        <v>962</v>
      </c>
      <c r="B948" s="550" t="s">
        <v>966</v>
      </c>
      <c r="C948" s="551" t="s">
        <v>4559</v>
      </c>
      <c r="D948" s="550" t="s">
        <v>4560</v>
      </c>
      <c r="E948" s="552" t="s">
        <v>4561</v>
      </c>
      <c r="F948" s="452" t="s">
        <v>4562</v>
      </c>
      <c r="G948" s="452" t="s">
        <v>4530</v>
      </c>
      <c r="J948" s="452" t="s">
        <v>1125</v>
      </c>
    </row>
    <row r="949" spans="1:10" ht="14.5" hidden="1">
      <c r="A949" s="550" t="s">
        <v>962</v>
      </c>
      <c r="B949" s="550" t="s">
        <v>966</v>
      </c>
      <c r="C949" s="551" t="s">
        <v>4563</v>
      </c>
      <c r="D949" s="550" t="s">
        <v>4564</v>
      </c>
      <c r="E949" s="552" t="s">
        <v>4565</v>
      </c>
      <c r="F949" s="452" t="s">
        <v>4566</v>
      </c>
      <c r="G949" s="452" t="s">
        <v>4530</v>
      </c>
      <c r="J949" s="452" t="s">
        <v>1125</v>
      </c>
    </row>
    <row r="950" spans="1:10" ht="14.5" hidden="1">
      <c r="A950" s="550" t="s">
        <v>962</v>
      </c>
      <c r="B950" s="550" t="s">
        <v>966</v>
      </c>
      <c r="C950" s="551" t="s">
        <v>4567</v>
      </c>
      <c r="D950" s="550" t="s">
        <v>4568</v>
      </c>
      <c r="E950" s="552" t="s">
        <v>4569</v>
      </c>
      <c r="F950" s="452" t="s">
        <v>4570</v>
      </c>
      <c r="G950" s="452" t="s">
        <v>4530</v>
      </c>
      <c r="J950" s="452" t="s">
        <v>1125</v>
      </c>
    </row>
    <row r="951" spans="1:10" ht="14.5" hidden="1">
      <c r="A951" s="550" t="s">
        <v>962</v>
      </c>
      <c r="B951" s="550" t="s">
        <v>966</v>
      </c>
      <c r="C951" s="551" t="s">
        <v>4571</v>
      </c>
      <c r="D951" s="550" t="s">
        <v>4572</v>
      </c>
      <c r="E951" s="552" t="s">
        <v>4573</v>
      </c>
      <c r="F951" s="452" t="s">
        <v>4574</v>
      </c>
      <c r="G951" s="452" t="s">
        <v>4530</v>
      </c>
      <c r="J951" s="452" t="s">
        <v>1125</v>
      </c>
    </row>
    <row r="952" spans="1:10" ht="14.5" hidden="1">
      <c r="A952" s="550" t="s">
        <v>962</v>
      </c>
      <c r="B952" s="550" t="s">
        <v>966</v>
      </c>
      <c r="C952" s="551" t="s">
        <v>4575</v>
      </c>
      <c r="D952" s="550" t="s">
        <v>4576</v>
      </c>
      <c r="E952" s="552" t="s">
        <v>4577</v>
      </c>
      <c r="F952" s="452" t="s">
        <v>4578</v>
      </c>
      <c r="G952" s="452" t="s">
        <v>4530</v>
      </c>
      <c r="J952" s="452" t="s">
        <v>1125</v>
      </c>
    </row>
    <row r="953" spans="1:10" ht="14.5" hidden="1">
      <c r="A953" s="550" t="s">
        <v>962</v>
      </c>
      <c r="B953" s="550" t="s">
        <v>966</v>
      </c>
      <c r="C953" s="551" t="s">
        <v>4579</v>
      </c>
      <c r="D953" s="550" t="s">
        <v>4580</v>
      </c>
      <c r="E953" s="552" t="s">
        <v>4581</v>
      </c>
      <c r="F953" s="452" t="s">
        <v>4582</v>
      </c>
      <c r="G953" s="452" t="s">
        <v>4530</v>
      </c>
      <c r="J953" s="452" t="s">
        <v>1125</v>
      </c>
    </row>
    <row r="954" spans="1:10" ht="14.5" hidden="1">
      <c r="A954" s="550" t="s">
        <v>962</v>
      </c>
      <c r="B954" s="550" t="s">
        <v>966</v>
      </c>
      <c r="C954" s="551" t="s">
        <v>4583</v>
      </c>
      <c r="D954" s="550" t="s">
        <v>4584</v>
      </c>
      <c r="E954" s="552" t="s">
        <v>4585</v>
      </c>
      <c r="F954" s="452" t="s">
        <v>4586</v>
      </c>
      <c r="G954" s="452" t="s">
        <v>4530</v>
      </c>
      <c r="J954" s="452" t="s">
        <v>1125</v>
      </c>
    </row>
    <row r="955" spans="1:10" ht="14.5" hidden="1">
      <c r="A955" s="550" t="s">
        <v>962</v>
      </c>
      <c r="B955" s="550" t="s">
        <v>966</v>
      </c>
      <c r="C955" s="551" t="s">
        <v>4587</v>
      </c>
      <c r="D955" s="550" t="s">
        <v>4588</v>
      </c>
      <c r="E955" s="552" t="s">
        <v>4589</v>
      </c>
      <c r="F955" s="452" t="s">
        <v>4590</v>
      </c>
      <c r="G955" s="452" t="s">
        <v>4530</v>
      </c>
      <c r="J955" s="452" t="s">
        <v>1125</v>
      </c>
    </row>
    <row r="956" spans="1:10" ht="14.5" hidden="1">
      <c r="A956" s="550" t="s">
        <v>962</v>
      </c>
      <c r="B956" s="550" t="s">
        <v>966</v>
      </c>
      <c r="C956" s="551" t="s">
        <v>4591</v>
      </c>
      <c r="D956" s="550" t="s">
        <v>4592</v>
      </c>
      <c r="E956" s="552" t="s">
        <v>4593</v>
      </c>
      <c r="F956" s="452" t="s">
        <v>4594</v>
      </c>
      <c r="G956" s="452" t="s">
        <v>4530</v>
      </c>
      <c r="J956" s="452" t="s">
        <v>1125</v>
      </c>
    </row>
    <row r="957" spans="1:10" ht="14.5" hidden="1">
      <c r="A957" s="550" t="s">
        <v>962</v>
      </c>
      <c r="B957" s="550" t="s">
        <v>966</v>
      </c>
      <c r="C957" s="551" t="s">
        <v>4595</v>
      </c>
      <c r="D957" s="550" t="s">
        <v>4596</v>
      </c>
      <c r="E957" s="552" t="s">
        <v>4597</v>
      </c>
      <c r="F957" s="452" t="s">
        <v>4598</v>
      </c>
      <c r="G957" s="452" t="s">
        <v>4530</v>
      </c>
      <c r="J957" s="452" t="s">
        <v>1125</v>
      </c>
    </row>
    <row r="958" spans="1:10" ht="14.5" hidden="1">
      <c r="A958" s="550" t="s">
        <v>962</v>
      </c>
      <c r="B958" s="550" t="s">
        <v>966</v>
      </c>
      <c r="C958" s="551" t="s">
        <v>4599</v>
      </c>
      <c r="D958" s="550" t="s">
        <v>4600</v>
      </c>
      <c r="E958" s="552" t="s">
        <v>4601</v>
      </c>
      <c r="F958" s="452" t="s">
        <v>4602</v>
      </c>
      <c r="G958" s="452" t="s">
        <v>4530</v>
      </c>
      <c r="J958" s="452" t="s">
        <v>1125</v>
      </c>
    </row>
    <row r="959" spans="1:10" ht="14.5" hidden="1">
      <c r="A959" s="550" t="s">
        <v>962</v>
      </c>
      <c r="B959" s="550" t="s">
        <v>966</v>
      </c>
      <c r="C959" s="551" t="s">
        <v>4603</v>
      </c>
      <c r="D959" s="550" t="s">
        <v>4604</v>
      </c>
      <c r="E959" s="552" t="s">
        <v>4605</v>
      </c>
      <c r="F959" s="452" t="s">
        <v>4606</v>
      </c>
      <c r="G959" s="452" t="s">
        <v>4530</v>
      </c>
      <c r="J959" s="452" t="s">
        <v>1125</v>
      </c>
    </row>
    <row r="960" spans="1:10" ht="14.5" hidden="1">
      <c r="A960" s="550" t="s">
        <v>962</v>
      </c>
      <c r="B960" s="550" t="s">
        <v>966</v>
      </c>
      <c r="C960" s="551" t="s">
        <v>4607</v>
      </c>
      <c r="D960" s="550" t="s">
        <v>4608</v>
      </c>
      <c r="E960" s="552" t="s">
        <v>4609</v>
      </c>
      <c r="F960" s="452" t="s">
        <v>4610</v>
      </c>
      <c r="G960" s="452" t="s">
        <v>4530</v>
      </c>
      <c r="J960" s="452" t="s">
        <v>1125</v>
      </c>
    </row>
    <row r="961" spans="1:10" ht="14.5" hidden="1">
      <c r="A961" s="550" t="s">
        <v>962</v>
      </c>
      <c r="B961" s="550" t="s">
        <v>966</v>
      </c>
      <c r="C961" s="551" t="s">
        <v>4611</v>
      </c>
      <c r="D961" s="550" t="s">
        <v>4612</v>
      </c>
      <c r="E961" s="552" t="s">
        <v>4613</v>
      </c>
      <c r="F961" s="452" t="s">
        <v>4614</v>
      </c>
      <c r="G961" s="452" t="s">
        <v>4530</v>
      </c>
      <c r="J961" s="452" t="s">
        <v>1125</v>
      </c>
    </row>
    <row r="962" spans="1:10" ht="14.5" hidden="1">
      <c r="A962" s="550" t="s">
        <v>962</v>
      </c>
      <c r="B962" s="550" t="s">
        <v>966</v>
      </c>
      <c r="C962" s="551" t="s">
        <v>4615</v>
      </c>
      <c r="D962" s="550" t="s">
        <v>4616</v>
      </c>
      <c r="E962" s="552" t="s">
        <v>4617</v>
      </c>
      <c r="F962" s="452" t="s">
        <v>4618</v>
      </c>
      <c r="G962" s="452" t="s">
        <v>4530</v>
      </c>
      <c r="J962" s="452" t="s">
        <v>1125</v>
      </c>
    </row>
    <row r="963" spans="1:10" ht="14.5" hidden="1">
      <c r="A963" s="550" t="s">
        <v>962</v>
      </c>
      <c r="B963" s="550" t="s">
        <v>966</v>
      </c>
      <c r="C963" s="551" t="s">
        <v>4619</v>
      </c>
      <c r="D963" s="550" t="s">
        <v>4620</v>
      </c>
      <c r="E963" s="552" t="s">
        <v>4621</v>
      </c>
      <c r="F963" s="452" t="s">
        <v>4622</v>
      </c>
      <c r="G963" s="452" t="s">
        <v>4530</v>
      </c>
      <c r="J963" s="452" t="s">
        <v>1125</v>
      </c>
    </row>
    <row r="964" spans="1:10" ht="14.5" hidden="1">
      <c r="A964" s="550" t="s">
        <v>962</v>
      </c>
      <c r="B964" s="550" t="s">
        <v>966</v>
      </c>
      <c r="C964" s="551" t="s">
        <v>4623</v>
      </c>
      <c r="D964" s="550" t="s">
        <v>4624</v>
      </c>
      <c r="E964" s="552" t="s">
        <v>4625</v>
      </c>
      <c r="F964" s="452" t="s">
        <v>4626</v>
      </c>
      <c r="G964" s="452" t="s">
        <v>4530</v>
      </c>
      <c r="J964" s="452" t="s">
        <v>1125</v>
      </c>
    </row>
    <row r="965" spans="1:10" ht="14.5" hidden="1">
      <c r="A965" s="550" t="s">
        <v>962</v>
      </c>
      <c r="B965" s="550" t="s">
        <v>966</v>
      </c>
      <c r="C965" s="551" t="s">
        <v>4627</v>
      </c>
      <c r="D965" s="550" t="s">
        <v>4628</v>
      </c>
      <c r="E965" s="552" t="s">
        <v>4629</v>
      </c>
      <c r="F965" s="452" t="s">
        <v>4630</v>
      </c>
      <c r="G965" s="452" t="s">
        <v>4530</v>
      </c>
      <c r="J965" s="452" t="s">
        <v>1125</v>
      </c>
    </row>
    <row r="966" spans="1:10" ht="14.5" hidden="1">
      <c r="A966" s="550" t="s">
        <v>962</v>
      </c>
      <c r="B966" s="550" t="s">
        <v>966</v>
      </c>
      <c r="C966" s="551" t="s">
        <v>4631</v>
      </c>
      <c r="D966" s="550" t="s">
        <v>4632</v>
      </c>
      <c r="E966" s="552" t="s">
        <v>4633</v>
      </c>
      <c r="F966" s="452" t="s">
        <v>4634</v>
      </c>
      <c r="G966" s="452" t="s">
        <v>4530</v>
      </c>
      <c r="J966" s="452" t="s">
        <v>1125</v>
      </c>
    </row>
    <row r="967" spans="1:10" ht="14.5" hidden="1">
      <c r="A967" s="550" t="s">
        <v>962</v>
      </c>
      <c r="B967" s="550" t="s">
        <v>966</v>
      </c>
      <c r="C967" s="551" t="s">
        <v>4635</v>
      </c>
      <c r="D967" s="550" t="s">
        <v>4636</v>
      </c>
      <c r="E967" s="552" t="s">
        <v>4637</v>
      </c>
      <c r="F967" s="452" t="s">
        <v>4638</v>
      </c>
      <c r="G967" s="452" t="s">
        <v>4530</v>
      </c>
      <c r="J967" s="452" t="s">
        <v>1125</v>
      </c>
    </row>
    <row r="968" spans="1:10" ht="14.5" hidden="1">
      <c r="A968" s="550" t="s">
        <v>962</v>
      </c>
      <c r="B968" s="550" t="s">
        <v>966</v>
      </c>
      <c r="C968" s="551" t="s">
        <v>4639</v>
      </c>
      <c r="D968" s="550" t="s">
        <v>4640</v>
      </c>
      <c r="E968" s="552" t="s">
        <v>4641</v>
      </c>
      <c r="F968" s="452" t="s">
        <v>4642</v>
      </c>
      <c r="G968" s="452" t="s">
        <v>4530</v>
      </c>
      <c r="J968" s="452" t="s">
        <v>1125</v>
      </c>
    </row>
    <row r="969" spans="1:10" ht="14.5" hidden="1">
      <c r="A969" s="550" t="s">
        <v>962</v>
      </c>
      <c r="B969" s="550" t="s">
        <v>966</v>
      </c>
      <c r="C969" s="551" t="s">
        <v>4643</v>
      </c>
      <c r="D969" s="550" t="s">
        <v>4644</v>
      </c>
      <c r="E969" s="552" t="s">
        <v>4645</v>
      </c>
      <c r="F969" s="452" t="s">
        <v>4646</v>
      </c>
      <c r="G969" s="452" t="s">
        <v>4530</v>
      </c>
      <c r="J969" s="452" t="s">
        <v>1125</v>
      </c>
    </row>
    <row r="970" spans="1:10" ht="14.5" hidden="1">
      <c r="A970" s="550" t="s">
        <v>962</v>
      </c>
      <c r="B970" s="550" t="s">
        <v>966</v>
      </c>
      <c r="C970" s="551" t="s">
        <v>4647</v>
      </c>
      <c r="D970" s="550" t="s">
        <v>4648</v>
      </c>
      <c r="E970" s="552" t="s">
        <v>4649</v>
      </c>
      <c r="F970" s="452" t="s">
        <v>4650</v>
      </c>
      <c r="G970" s="452" t="s">
        <v>4530</v>
      </c>
      <c r="J970" s="452" t="s">
        <v>1125</v>
      </c>
    </row>
    <row r="971" spans="1:10" ht="14.5" hidden="1">
      <c r="A971" s="550" t="s">
        <v>962</v>
      </c>
      <c r="B971" s="550" t="s">
        <v>966</v>
      </c>
      <c r="C971" s="551" t="s">
        <v>4651</v>
      </c>
      <c r="D971" s="550" t="s">
        <v>4652</v>
      </c>
      <c r="E971" s="552" t="s">
        <v>4653</v>
      </c>
      <c r="F971" s="452" t="s">
        <v>4654</v>
      </c>
      <c r="G971" s="452" t="s">
        <v>4530</v>
      </c>
      <c r="J971" s="452" t="s">
        <v>1125</v>
      </c>
    </row>
    <row r="972" spans="1:10" ht="14.5" hidden="1">
      <c r="A972" s="550" t="s">
        <v>962</v>
      </c>
      <c r="B972" s="550" t="s">
        <v>966</v>
      </c>
      <c r="C972" s="551" t="s">
        <v>4655</v>
      </c>
      <c r="D972" s="550" t="s">
        <v>4656</v>
      </c>
      <c r="E972" s="552" t="s">
        <v>4657</v>
      </c>
      <c r="F972" s="452" t="s">
        <v>4658</v>
      </c>
      <c r="G972" s="452" t="s">
        <v>4530</v>
      </c>
      <c r="J972" s="452" t="s">
        <v>1125</v>
      </c>
    </row>
    <row r="973" spans="1:10" ht="14.5" hidden="1">
      <c r="A973" s="550" t="s">
        <v>962</v>
      </c>
      <c r="B973" s="550" t="s">
        <v>966</v>
      </c>
      <c r="C973" s="551" t="s">
        <v>4659</v>
      </c>
      <c r="D973" s="550" t="s">
        <v>4660</v>
      </c>
      <c r="E973" s="552" t="s">
        <v>4661</v>
      </c>
      <c r="F973" s="452" t="s">
        <v>4662</v>
      </c>
      <c r="G973" s="452" t="s">
        <v>4530</v>
      </c>
      <c r="J973" s="452" t="s">
        <v>1125</v>
      </c>
    </row>
    <row r="974" spans="1:10" ht="14.5" hidden="1">
      <c r="A974" s="550" t="s">
        <v>962</v>
      </c>
      <c r="B974" s="550" t="s">
        <v>966</v>
      </c>
      <c r="C974" s="551" t="s">
        <v>4663</v>
      </c>
      <c r="D974" s="550" t="s">
        <v>4664</v>
      </c>
      <c r="E974" s="552" t="s">
        <v>4665</v>
      </c>
      <c r="F974" s="452" t="s">
        <v>4666</v>
      </c>
      <c r="G974" s="452" t="s">
        <v>4530</v>
      </c>
      <c r="J974" s="452" t="s">
        <v>1125</v>
      </c>
    </row>
    <row r="975" spans="1:10" ht="14.5" hidden="1">
      <c r="A975" s="550" t="s">
        <v>962</v>
      </c>
      <c r="B975" s="550" t="s">
        <v>966</v>
      </c>
      <c r="C975" s="551" t="s">
        <v>4667</v>
      </c>
      <c r="D975" s="550" t="s">
        <v>4668</v>
      </c>
      <c r="E975" s="552" t="s">
        <v>4669</v>
      </c>
      <c r="F975" s="452" t="s">
        <v>4670</v>
      </c>
      <c r="G975" s="452" t="s">
        <v>4671</v>
      </c>
      <c r="J975" s="452" t="s">
        <v>1125</v>
      </c>
    </row>
    <row r="976" spans="1:10" ht="14.5" hidden="1">
      <c r="A976" s="550" t="s">
        <v>962</v>
      </c>
      <c r="B976" s="550" t="s">
        <v>966</v>
      </c>
      <c r="C976" s="551" t="s">
        <v>4672</v>
      </c>
      <c r="D976" s="550" t="s">
        <v>4673</v>
      </c>
      <c r="E976" s="552" t="s">
        <v>4674</v>
      </c>
      <c r="F976" s="452" t="s">
        <v>4675</v>
      </c>
      <c r="G976" s="452" t="s">
        <v>4671</v>
      </c>
      <c r="J976" s="452" t="s">
        <v>1125</v>
      </c>
    </row>
    <row r="977" spans="1:10" ht="14.5" hidden="1">
      <c r="A977" s="550" t="s">
        <v>962</v>
      </c>
      <c r="B977" s="550" t="s">
        <v>966</v>
      </c>
      <c r="C977" s="551" t="s">
        <v>4676</v>
      </c>
      <c r="D977" s="550" t="s">
        <v>4677</v>
      </c>
      <c r="E977" s="552" t="s">
        <v>4678</v>
      </c>
      <c r="F977" s="452" t="s">
        <v>4679</v>
      </c>
      <c r="G977" s="452" t="s">
        <v>4671</v>
      </c>
      <c r="J977" s="452" t="s">
        <v>1125</v>
      </c>
    </row>
    <row r="978" spans="1:10" ht="14.5" hidden="1">
      <c r="A978" s="550" t="s">
        <v>962</v>
      </c>
      <c r="B978" s="550" t="s">
        <v>966</v>
      </c>
      <c r="C978" s="551" t="s">
        <v>4680</v>
      </c>
      <c r="D978" s="550" t="s">
        <v>4681</v>
      </c>
      <c r="E978" s="552" t="s">
        <v>4682</v>
      </c>
      <c r="F978" s="452" t="s">
        <v>4683</v>
      </c>
      <c r="G978" s="452" t="s">
        <v>4671</v>
      </c>
      <c r="J978" s="452" t="s">
        <v>1125</v>
      </c>
    </row>
    <row r="979" spans="1:10" ht="14.5" hidden="1">
      <c r="A979" s="550" t="s">
        <v>962</v>
      </c>
      <c r="B979" s="550" t="s">
        <v>966</v>
      </c>
      <c r="C979" s="551" t="s">
        <v>4684</v>
      </c>
      <c r="D979" s="550" t="s">
        <v>4685</v>
      </c>
      <c r="E979" s="552" t="s">
        <v>4686</v>
      </c>
      <c r="F979" s="452" t="s">
        <v>4687</v>
      </c>
      <c r="G979" s="452" t="s">
        <v>4671</v>
      </c>
      <c r="J979" s="452" t="s">
        <v>1125</v>
      </c>
    </row>
    <row r="980" spans="1:10" ht="14.5" hidden="1">
      <c r="A980" s="550" t="s">
        <v>962</v>
      </c>
      <c r="B980" s="550" t="s">
        <v>966</v>
      </c>
      <c r="C980" s="551" t="s">
        <v>4688</v>
      </c>
      <c r="D980" s="550" t="s">
        <v>4689</v>
      </c>
      <c r="E980" s="552" t="s">
        <v>4690</v>
      </c>
      <c r="F980" s="452" t="s">
        <v>4691</v>
      </c>
      <c r="G980" s="452" t="s">
        <v>4671</v>
      </c>
      <c r="J980" s="452" t="s">
        <v>1125</v>
      </c>
    </row>
    <row r="981" spans="1:10" ht="14.5" hidden="1">
      <c r="A981" s="550" t="s">
        <v>962</v>
      </c>
      <c r="B981" s="550" t="s">
        <v>966</v>
      </c>
      <c r="C981" s="551" t="s">
        <v>4692</v>
      </c>
      <c r="D981" s="550" t="s">
        <v>4693</v>
      </c>
      <c r="E981" s="552" t="s">
        <v>4694</v>
      </c>
      <c r="F981" s="452" t="s">
        <v>4695</v>
      </c>
      <c r="G981" s="452" t="s">
        <v>4671</v>
      </c>
      <c r="J981" s="452" t="s">
        <v>1125</v>
      </c>
    </row>
    <row r="982" spans="1:10" ht="14.5" hidden="1">
      <c r="A982" s="550" t="s">
        <v>962</v>
      </c>
      <c r="B982" s="550" t="s">
        <v>966</v>
      </c>
      <c r="C982" s="551" t="s">
        <v>4696</v>
      </c>
      <c r="D982" s="550" t="s">
        <v>4697</v>
      </c>
      <c r="E982" s="552" t="s">
        <v>4698</v>
      </c>
      <c r="F982" s="452" t="s">
        <v>4699</v>
      </c>
      <c r="G982" s="452" t="s">
        <v>4671</v>
      </c>
      <c r="J982" s="452" t="s">
        <v>1125</v>
      </c>
    </row>
    <row r="983" spans="1:10" ht="14.5" hidden="1">
      <c r="A983" s="550" t="s">
        <v>962</v>
      </c>
      <c r="B983" s="550" t="s">
        <v>966</v>
      </c>
      <c r="C983" s="551" t="s">
        <v>4700</v>
      </c>
      <c r="D983" s="550" t="s">
        <v>4701</v>
      </c>
      <c r="E983" s="552" t="s">
        <v>4702</v>
      </c>
      <c r="F983" s="452" t="s">
        <v>4703</v>
      </c>
      <c r="G983" s="452" t="s">
        <v>4671</v>
      </c>
      <c r="J983" s="452" t="s">
        <v>1125</v>
      </c>
    </row>
    <row r="984" spans="1:10" ht="14.5" hidden="1">
      <c r="A984" s="550" t="s">
        <v>962</v>
      </c>
      <c r="B984" s="550" t="s">
        <v>966</v>
      </c>
      <c r="C984" s="551" t="s">
        <v>4704</v>
      </c>
      <c r="D984" s="550" t="s">
        <v>4705</v>
      </c>
      <c r="E984" s="552" t="s">
        <v>4706</v>
      </c>
      <c r="F984" s="452" t="s">
        <v>4707</v>
      </c>
      <c r="G984" s="452" t="s">
        <v>4671</v>
      </c>
      <c r="J984" s="452" t="s">
        <v>1125</v>
      </c>
    </row>
    <row r="985" spans="1:10" ht="14.5" hidden="1">
      <c r="A985" s="550" t="s">
        <v>962</v>
      </c>
      <c r="B985" s="550" t="s">
        <v>966</v>
      </c>
      <c r="C985" s="551" t="s">
        <v>4708</v>
      </c>
      <c r="D985" s="550" t="s">
        <v>4709</v>
      </c>
      <c r="E985" s="552" t="s">
        <v>4710</v>
      </c>
      <c r="F985" s="452" t="s">
        <v>4711</v>
      </c>
      <c r="G985" s="452" t="s">
        <v>4671</v>
      </c>
      <c r="J985" s="452" t="s">
        <v>1125</v>
      </c>
    </row>
    <row r="986" spans="1:10" ht="14.5" hidden="1">
      <c r="A986" s="550" t="s">
        <v>962</v>
      </c>
      <c r="B986" s="550" t="s">
        <v>966</v>
      </c>
      <c r="C986" s="551" t="s">
        <v>4712</v>
      </c>
      <c r="D986" s="550" t="s">
        <v>4713</v>
      </c>
      <c r="E986" s="552" t="s">
        <v>4714</v>
      </c>
      <c r="F986" s="452" t="s">
        <v>4715</v>
      </c>
      <c r="G986" s="452" t="s">
        <v>4671</v>
      </c>
      <c r="J986" s="452" t="s">
        <v>1125</v>
      </c>
    </row>
    <row r="987" spans="1:10" ht="14.5" hidden="1">
      <c r="A987" s="550" t="s">
        <v>962</v>
      </c>
      <c r="B987" s="550" t="s">
        <v>966</v>
      </c>
      <c r="C987" s="551" t="s">
        <v>4716</v>
      </c>
      <c r="D987" s="550" t="s">
        <v>4717</v>
      </c>
      <c r="E987" s="552" t="s">
        <v>4718</v>
      </c>
      <c r="F987" s="452" t="s">
        <v>4719</v>
      </c>
      <c r="G987" s="452" t="s">
        <v>4671</v>
      </c>
      <c r="J987" s="452" t="s">
        <v>1125</v>
      </c>
    </row>
    <row r="988" spans="1:10" ht="14.5" hidden="1">
      <c r="A988" s="550" t="s">
        <v>962</v>
      </c>
      <c r="B988" s="550" t="s">
        <v>966</v>
      </c>
      <c r="C988" s="551" t="s">
        <v>4720</v>
      </c>
      <c r="D988" s="550" t="s">
        <v>4721</v>
      </c>
      <c r="E988" s="552" t="s">
        <v>4722</v>
      </c>
      <c r="F988" s="452" t="s">
        <v>4723</v>
      </c>
      <c r="G988" s="452" t="s">
        <v>4671</v>
      </c>
      <c r="J988" s="452" t="s">
        <v>1125</v>
      </c>
    </row>
    <row r="989" spans="1:10" ht="14.5" hidden="1">
      <c r="A989" s="550" t="s">
        <v>962</v>
      </c>
      <c r="B989" s="550" t="s">
        <v>966</v>
      </c>
      <c r="C989" s="551" t="s">
        <v>4724</v>
      </c>
      <c r="D989" s="550" t="s">
        <v>4725</v>
      </c>
      <c r="E989" s="552" t="s">
        <v>4726</v>
      </c>
      <c r="F989" s="452" t="s">
        <v>4727</v>
      </c>
      <c r="G989" s="452" t="s">
        <v>4671</v>
      </c>
      <c r="J989" s="452" t="s">
        <v>1125</v>
      </c>
    </row>
    <row r="990" spans="1:10" ht="14.5" hidden="1">
      <c r="A990" s="550" t="s">
        <v>962</v>
      </c>
      <c r="B990" s="550" t="s">
        <v>966</v>
      </c>
      <c r="C990" s="551" t="s">
        <v>4728</v>
      </c>
      <c r="D990" s="550" t="s">
        <v>4729</v>
      </c>
      <c r="E990" s="552" t="s">
        <v>4730</v>
      </c>
      <c r="F990" s="452" t="s">
        <v>4731</v>
      </c>
      <c r="G990" s="452" t="s">
        <v>4671</v>
      </c>
      <c r="J990" s="452" t="s">
        <v>1125</v>
      </c>
    </row>
    <row r="991" spans="1:10" ht="14.5" hidden="1">
      <c r="A991" s="550" t="s">
        <v>962</v>
      </c>
      <c r="B991" s="550" t="s">
        <v>966</v>
      </c>
      <c r="C991" s="551" t="s">
        <v>4732</v>
      </c>
      <c r="D991" s="550" t="s">
        <v>4733</v>
      </c>
      <c r="E991" s="552" t="s">
        <v>4734</v>
      </c>
      <c r="F991" s="452" t="s">
        <v>4735</v>
      </c>
      <c r="G991" s="452" t="s">
        <v>4671</v>
      </c>
      <c r="J991" s="452" t="s">
        <v>1125</v>
      </c>
    </row>
    <row r="992" spans="1:10" ht="14.5" hidden="1">
      <c r="A992" s="550" t="s">
        <v>962</v>
      </c>
      <c r="B992" s="550" t="s">
        <v>966</v>
      </c>
      <c r="C992" s="551" t="s">
        <v>4736</v>
      </c>
      <c r="D992" s="550" t="s">
        <v>4737</v>
      </c>
      <c r="E992" s="552" t="s">
        <v>4738</v>
      </c>
      <c r="F992" s="452" t="s">
        <v>4739</v>
      </c>
      <c r="G992" s="452" t="s">
        <v>4671</v>
      </c>
      <c r="J992" s="452" t="s">
        <v>1125</v>
      </c>
    </row>
    <row r="993" spans="1:10" ht="14.5" hidden="1">
      <c r="A993" s="550" t="s">
        <v>962</v>
      </c>
      <c r="B993" s="550" t="s">
        <v>966</v>
      </c>
      <c r="C993" s="551" t="s">
        <v>4740</v>
      </c>
      <c r="D993" s="550" t="s">
        <v>4741</v>
      </c>
      <c r="E993" s="552" t="s">
        <v>4742</v>
      </c>
      <c r="F993" s="452" t="s">
        <v>4743</v>
      </c>
      <c r="G993" s="452" t="s">
        <v>4671</v>
      </c>
      <c r="J993" s="452" t="s">
        <v>1125</v>
      </c>
    </row>
    <row r="994" spans="1:10" ht="14.5" hidden="1">
      <c r="A994" s="550" t="s">
        <v>962</v>
      </c>
      <c r="B994" s="550" t="s">
        <v>966</v>
      </c>
      <c r="C994" s="551" t="s">
        <v>4744</v>
      </c>
      <c r="D994" s="550" t="s">
        <v>4745</v>
      </c>
      <c r="E994" s="552" t="s">
        <v>4746</v>
      </c>
      <c r="F994" s="452" t="s">
        <v>4747</v>
      </c>
      <c r="G994" s="452" t="s">
        <v>4671</v>
      </c>
      <c r="J994" s="452" t="s">
        <v>1125</v>
      </c>
    </row>
    <row r="995" spans="1:10" ht="14.5" hidden="1">
      <c r="A995" s="550" t="s">
        <v>962</v>
      </c>
      <c r="B995" s="550" t="s">
        <v>966</v>
      </c>
      <c r="C995" s="551" t="s">
        <v>4748</v>
      </c>
      <c r="D995" s="550" t="s">
        <v>4749</v>
      </c>
      <c r="E995" s="552" t="s">
        <v>4750</v>
      </c>
      <c r="F995" s="452" t="s">
        <v>4751</v>
      </c>
      <c r="G995" s="452" t="s">
        <v>4671</v>
      </c>
      <c r="J995" s="452" t="s">
        <v>1125</v>
      </c>
    </row>
    <row r="996" spans="1:10" ht="14.5" hidden="1">
      <c r="A996" s="550" t="s">
        <v>962</v>
      </c>
      <c r="B996" s="550" t="s">
        <v>966</v>
      </c>
      <c r="C996" s="551" t="s">
        <v>4752</v>
      </c>
      <c r="D996" s="550" t="s">
        <v>4753</v>
      </c>
      <c r="E996" s="552" t="s">
        <v>4754</v>
      </c>
      <c r="F996" s="452" t="s">
        <v>4755</v>
      </c>
      <c r="G996" s="452" t="s">
        <v>4671</v>
      </c>
      <c r="J996" s="452" t="s">
        <v>1125</v>
      </c>
    </row>
    <row r="997" spans="1:10" ht="14.5" hidden="1">
      <c r="A997" s="550" t="s">
        <v>962</v>
      </c>
      <c r="B997" s="550" t="s">
        <v>966</v>
      </c>
      <c r="C997" s="551" t="s">
        <v>4756</v>
      </c>
      <c r="D997" s="550" t="s">
        <v>4757</v>
      </c>
      <c r="E997" s="552" t="s">
        <v>4758</v>
      </c>
      <c r="F997" s="452" t="s">
        <v>4759</v>
      </c>
      <c r="G997" s="452" t="s">
        <v>4671</v>
      </c>
      <c r="J997" s="452" t="s">
        <v>1125</v>
      </c>
    </row>
    <row r="998" spans="1:10" ht="14.5" hidden="1">
      <c r="A998" s="550" t="s">
        <v>962</v>
      </c>
      <c r="B998" s="550" t="s">
        <v>966</v>
      </c>
      <c r="C998" s="551" t="s">
        <v>4760</v>
      </c>
      <c r="D998" s="550" t="s">
        <v>4761</v>
      </c>
      <c r="E998" s="552" t="s">
        <v>4762</v>
      </c>
      <c r="F998" s="452" t="s">
        <v>4763</v>
      </c>
      <c r="G998" s="452" t="s">
        <v>4671</v>
      </c>
      <c r="J998" s="452" t="s">
        <v>1125</v>
      </c>
    </row>
    <row r="999" spans="1:10" ht="14.5" hidden="1">
      <c r="A999" s="550" t="s">
        <v>962</v>
      </c>
      <c r="B999" s="550" t="s">
        <v>966</v>
      </c>
      <c r="C999" s="551" t="s">
        <v>4764</v>
      </c>
      <c r="D999" s="550" t="s">
        <v>4765</v>
      </c>
      <c r="E999" s="552" t="s">
        <v>4766</v>
      </c>
      <c r="F999" s="452" t="s">
        <v>4767</v>
      </c>
      <c r="G999" s="452" t="s">
        <v>4671</v>
      </c>
      <c r="J999" s="452" t="s">
        <v>1125</v>
      </c>
    </row>
    <row r="1000" spans="1:10" ht="14.5" hidden="1">
      <c r="A1000" s="550" t="s">
        <v>962</v>
      </c>
      <c r="B1000" s="550" t="s">
        <v>966</v>
      </c>
      <c r="C1000" s="551" t="s">
        <v>4768</v>
      </c>
      <c r="D1000" s="550" t="s">
        <v>4769</v>
      </c>
      <c r="E1000" s="552" t="s">
        <v>4770</v>
      </c>
      <c r="F1000" s="452" t="s">
        <v>4771</v>
      </c>
      <c r="G1000" s="452" t="s">
        <v>4671</v>
      </c>
      <c r="J1000" s="452" t="s">
        <v>1125</v>
      </c>
    </row>
    <row r="1001" spans="1:10" ht="14.5" hidden="1">
      <c r="A1001" s="550" t="s">
        <v>962</v>
      </c>
      <c r="B1001" s="550" t="s">
        <v>966</v>
      </c>
      <c r="C1001" s="551" t="s">
        <v>4772</v>
      </c>
      <c r="D1001" s="550" t="s">
        <v>4773</v>
      </c>
      <c r="E1001" s="552" t="s">
        <v>4774</v>
      </c>
      <c r="F1001" s="452" t="s">
        <v>4775</v>
      </c>
      <c r="G1001" s="452" t="s">
        <v>4671</v>
      </c>
      <c r="J1001" s="452" t="s">
        <v>1125</v>
      </c>
    </row>
    <row r="1002" spans="1:10" ht="14.5" hidden="1">
      <c r="A1002" s="550" t="s">
        <v>962</v>
      </c>
      <c r="B1002" s="550" t="s">
        <v>966</v>
      </c>
      <c r="C1002" s="551" t="s">
        <v>4776</v>
      </c>
      <c r="D1002" s="550" t="s">
        <v>4777</v>
      </c>
      <c r="E1002" s="552" t="s">
        <v>4778</v>
      </c>
      <c r="F1002" s="452" t="s">
        <v>4779</v>
      </c>
      <c r="G1002" s="452" t="s">
        <v>4671</v>
      </c>
      <c r="J1002" s="452" t="s">
        <v>1125</v>
      </c>
    </row>
    <row r="1003" spans="1:10" ht="14.5" hidden="1">
      <c r="A1003" s="550" t="s">
        <v>962</v>
      </c>
      <c r="B1003" s="550" t="s">
        <v>966</v>
      </c>
      <c r="C1003" s="551" t="s">
        <v>4780</v>
      </c>
      <c r="D1003" s="550" t="s">
        <v>4781</v>
      </c>
      <c r="E1003" s="552" t="s">
        <v>4782</v>
      </c>
      <c r="F1003" s="452" t="s">
        <v>4783</v>
      </c>
      <c r="G1003" s="452" t="s">
        <v>4671</v>
      </c>
      <c r="J1003" s="452" t="s">
        <v>1125</v>
      </c>
    </row>
    <row r="1004" spans="1:10" ht="14.5" hidden="1">
      <c r="A1004" s="550" t="s">
        <v>962</v>
      </c>
      <c r="B1004" s="550" t="s">
        <v>966</v>
      </c>
      <c r="C1004" s="551" t="s">
        <v>4784</v>
      </c>
      <c r="D1004" s="550" t="s">
        <v>4785</v>
      </c>
      <c r="E1004" s="552" t="s">
        <v>4786</v>
      </c>
      <c r="F1004" s="452" t="s">
        <v>4787</v>
      </c>
      <c r="G1004" s="452" t="s">
        <v>4671</v>
      </c>
      <c r="J1004" s="452" t="s">
        <v>1125</v>
      </c>
    </row>
    <row r="1005" spans="1:10" ht="14.5">
      <c r="A1005" s="550" t="s">
        <v>968</v>
      </c>
      <c r="B1005" s="550" t="s">
        <v>972</v>
      </c>
      <c r="C1005" s="551" t="s">
        <v>4788</v>
      </c>
      <c r="D1005" s="550" t="s">
        <v>4789</v>
      </c>
      <c r="E1005" s="556" t="s">
        <v>4790</v>
      </c>
      <c r="F1005" s="559" t="s">
        <v>4791</v>
      </c>
      <c r="G1005" s="551" t="s">
        <v>4792</v>
      </c>
      <c r="J1005" s="560" t="s">
        <v>4793</v>
      </c>
    </row>
    <row r="1006" spans="1:10" ht="14.5" hidden="1">
      <c r="A1006" s="550" t="s">
        <v>968</v>
      </c>
      <c r="B1006" s="550" t="s">
        <v>972</v>
      </c>
      <c r="C1006" s="551" t="s">
        <v>4794</v>
      </c>
      <c r="D1006" s="550" t="s">
        <v>4795</v>
      </c>
      <c r="E1006" s="556" t="s">
        <v>4796</v>
      </c>
      <c r="F1006" s="559" t="s">
        <v>4797</v>
      </c>
      <c r="G1006" s="551" t="s">
        <v>4792</v>
      </c>
      <c r="J1006" s="560" t="s">
        <v>4793</v>
      </c>
    </row>
    <row r="1007" spans="1:10" ht="14.5" hidden="1">
      <c r="A1007" s="550" t="s">
        <v>968</v>
      </c>
      <c r="B1007" s="550" t="s">
        <v>972</v>
      </c>
      <c r="C1007" s="551" t="s">
        <v>4798</v>
      </c>
      <c r="D1007" s="550" t="s">
        <v>4799</v>
      </c>
      <c r="E1007" s="556" t="s">
        <v>4800</v>
      </c>
      <c r="F1007" s="559" t="s">
        <v>4801</v>
      </c>
      <c r="G1007" s="551" t="s">
        <v>4792</v>
      </c>
      <c r="J1007" s="560" t="s">
        <v>4793</v>
      </c>
    </row>
    <row r="1008" spans="1:10" ht="14.5" hidden="1">
      <c r="A1008" s="550" t="s">
        <v>968</v>
      </c>
      <c r="B1008" s="550" t="s">
        <v>972</v>
      </c>
      <c r="C1008" s="551" t="s">
        <v>4802</v>
      </c>
      <c r="D1008" s="550" t="s">
        <v>4803</v>
      </c>
      <c r="E1008" s="556" t="s">
        <v>4804</v>
      </c>
      <c r="F1008" s="559" t="s">
        <v>4805</v>
      </c>
      <c r="G1008" s="551" t="s">
        <v>4792</v>
      </c>
      <c r="J1008" s="560" t="s">
        <v>4793</v>
      </c>
    </row>
    <row r="1009" spans="1:10" ht="14.5" hidden="1">
      <c r="A1009" s="550" t="s">
        <v>968</v>
      </c>
      <c r="B1009" s="550" t="s">
        <v>972</v>
      </c>
      <c r="C1009" s="551" t="s">
        <v>4806</v>
      </c>
      <c r="D1009" s="550" t="s">
        <v>4807</v>
      </c>
      <c r="E1009" s="556" t="s">
        <v>4808</v>
      </c>
      <c r="F1009" s="559" t="s">
        <v>4809</v>
      </c>
      <c r="G1009" s="551" t="s">
        <v>4792</v>
      </c>
      <c r="J1009" s="560" t="s">
        <v>4793</v>
      </c>
    </row>
    <row r="1010" spans="1:10" ht="14.5" hidden="1">
      <c r="A1010" s="550" t="s">
        <v>968</v>
      </c>
      <c r="B1010" s="550" t="s">
        <v>972</v>
      </c>
      <c r="C1010" s="551" t="s">
        <v>4810</v>
      </c>
      <c r="D1010" s="550" t="s">
        <v>4811</v>
      </c>
      <c r="E1010" s="556" t="s">
        <v>4812</v>
      </c>
      <c r="F1010" s="559" t="s">
        <v>4813</v>
      </c>
      <c r="G1010" s="551" t="s">
        <v>4792</v>
      </c>
      <c r="J1010" s="560" t="s">
        <v>4793</v>
      </c>
    </row>
    <row r="1011" spans="1:10" ht="14.5">
      <c r="A1011" s="550" t="s">
        <v>968</v>
      </c>
      <c r="B1011" s="550" t="s">
        <v>972</v>
      </c>
      <c r="C1011" s="551" t="s">
        <v>4814</v>
      </c>
      <c r="D1011" s="550" t="s">
        <v>4815</v>
      </c>
      <c r="E1011" s="556" t="s">
        <v>4816</v>
      </c>
      <c r="F1011" s="559" t="s">
        <v>4817</v>
      </c>
      <c r="G1011" s="551" t="s">
        <v>4792</v>
      </c>
      <c r="H1011" s="452" t="s">
        <v>1123</v>
      </c>
      <c r="J1011" s="560" t="s">
        <v>4793</v>
      </c>
    </row>
    <row r="1012" spans="1:10" ht="14.5" hidden="1">
      <c r="A1012" s="550" t="s">
        <v>968</v>
      </c>
      <c r="B1012" s="550" t="s">
        <v>972</v>
      </c>
      <c r="C1012" s="551" t="s">
        <v>4818</v>
      </c>
      <c r="D1012" s="550" t="s">
        <v>4819</v>
      </c>
      <c r="E1012" s="556" t="s">
        <v>4820</v>
      </c>
      <c r="F1012" s="559" t="s">
        <v>4821</v>
      </c>
      <c r="G1012" s="551" t="s">
        <v>4792</v>
      </c>
      <c r="H1012" s="452" t="s">
        <v>1123</v>
      </c>
      <c r="J1012" s="560" t="s">
        <v>4793</v>
      </c>
    </row>
    <row r="1013" spans="1:10" ht="14.5">
      <c r="A1013" s="550" t="s">
        <v>968</v>
      </c>
      <c r="B1013" s="550" t="s">
        <v>972</v>
      </c>
      <c r="C1013" s="551" t="s">
        <v>4822</v>
      </c>
      <c r="D1013" s="550" t="s">
        <v>4823</v>
      </c>
      <c r="E1013" s="556" t="s">
        <v>4824</v>
      </c>
      <c r="F1013" s="559" t="s">
        <v>4825</v>
      </c>
      <c r="G1013" s="551" t="s">
        <v>4792</v>
      </c>
      <c r="J1013" s="560" t="s">
        <v>4793</v>
      </c>
    </row>
    <row r="1014" spans="1:10" ht="14.5" hidden="1">
      <c r="A1014" s="550" t="s">
        <v>968</v>
      </c>
      <c r="B1014" s="550" t="s">
        <v>972</v>
      </c>
      <c r="C1014" s="551" t="s">
        <v>4826</v>
      </c>
      <c r="D1014" s="550" t="s">
        <v>4827</v>
      </c>
      <c r="E1014" s="556" t="s">
        <v>4828</v>
      </c>
      <c r="F1014" s="559" t="s">
        <v>4829</v>
      </c>
      <c r="G1014" s="551" t="s">
        <v>4792</v>
      </c>
      <c r="J1014" s="560" t="s">
        <v>4793</v>
      </c>
    </row>
    <row r="1015" spans="1:10" ht="14.5" hidden="1">
      <c r="A1015" s="550" t="s">
        <v>968</v>
      </c>
      <c r="B1015" s="550" t="s">
        <v>972</v>
      </c>
      <c r="C1015" s="551" t="s">
        <v>4830</v>
      </c>
      <c r="D1015" s="550" t="s">
        <v>4831</v>
      </c>
      <c r="E1015" s="556" t="s">
        <v>4832</v>
      </c>
      <c r="F1015" s="559" t="s">
        <v>4833</v>
      </c>
      <c r="G1015" s="551" t="s">
        <v>4792</v>
      </c>
      <c r="J1015" s="560" t="s">
        <v>4793</v>
      </c>
    </row>
    <row r="1016" spans="1:10" ht="14.5">
      <c r="A1016" s="550" t="s">
        <v>968</v>
      </c>
      <c r="B1016" s="550" t="s">
        <v>972</v>
      </c>
      <c r="C1016" s="551" t="s">
        <v>4834</v>
      </c>
      <c r="D1016" s="550" t="s">
        <v>4835</v>
      </c>
      <c r="E1016" s="556" t="s">
        <v>4836</v>
      </c>
      <c r="F1016" s="559" t="s">
        <v>4837</v>
      </c>
      <c r="G1016" s="551" t="s">
        <v>4792</v>
      </c>
      <c r="J1016" s="560" t="s">
        <v>4793</v>
      </c>
    </row>
    <row r="1017" spans="1:10" ht="14.5" hidden="1">
      <c r="A1017" s="550" t="s">
        <v>968</v>
      </c>
      <c r="B1017" s="550" t="s">
        <v>972</v>
      </c>
      <c r="C1017" s="551" t="s">
        <v>4838</v>
      </c>
      <c r="D1017" s="550" t="s">
        <v>4839</v>
      </c>
      <c r="E1017" s="556" t="s">
        <v>4840</v>
      </c>
      <c r="F1017" s="559" t="s">
        <v>4841</v>
      </c>
      <c r="G1017" s="551" t="s">
        <v>4792</v>
      </c>
      <c r="J1017" s="560" t="s">
        <v>4793</v>
      </c>
    </row>
    <row r="1018" spans="1:10" ht="14.5" hidden="1">
      <c r="A1018" s="550" t="s">
        <v>968</v>
      </c>
      <c r="B1018" s="550" t="s">
        <v>972</v>
      </c>
      <c r="C1018" s="551" t="s">
        <v>4842</v>
      </c>
      <c r="D1018" s="550" t="s">
        <v>4843</v>
      </c>
      <c r="E1018" s="556" t="s">
        <v>4844</v>
      </c>
      <c r="F1018" s="559" t="s">
        <v>4845</v>
      </c>
      <c r="G1018" s="551" t="s">
        <v>4792</v>
      </c>
      <c r="J1018" s="452" t="s">
        <v>4846</v>
      </c>
    </row>
    <row r="1019" spans="1:10" ht="14.5">
      <c r="A1019" s="550" t="s">
        <v>968</v>
      </c>
      <c r="B1019" s="550" t="s">
        <v>972</v>
      </c>
      <c r="C1019" s="551" t="s">
        <v>4847</v>
      </c>
      <c r="D1019" s="550" t="s">
        <v>4848</v>
      </c>
      <c r="E1019" s="556" t="s">
        <v>4849</v>
      </c>
      <c r="F1019" s="559" t="s">
        <v>4850</v>
      </c>
      <c r="G1019" s="551" t="s">
        <v>4792</v>
      </c>
      <c r="J1019" s="452" t="s">
        <v>4846</v>
      </c>
    </row>
    <row r="1020" spans="1:10" ht="14.5" hidden="1">
      <c r="A1020" s="550" t="s">
        <v>968</v>
      </c>
      <c r="B1020" s="550" t="s">
        <v>972</v>
      </c>
      <c r="C1020" s="551" t="s">
        <v>4851</v>
      </c>
      <c r="D1020" s="550" t="s">
        <v>4852</v>
      </c>
      <c r="E1020" s="556" t="s">
        <v>4853</v>
      </c>
      <c r="F1020" s="559" t="s">
        <v>4854</v>
      </c>
      <c r="G1020" s="551" t="s">
        <v>4792</v>
      </c>
      <c r="J1020" s="452" t="s">
        <v>4846</v>
      </c>
    </row>
    <row r="1021" spans="1:10" ht="14.5">
      <c r="A1021" s="550" t="s">
        <v>968</v>
      </c>
      <c r="B1021" s="550" t="s">
        <v>972</v>
      </c>
      <c r="C1021" s="551" t="s">
        <v>4855</v>
      </c>
      <c r="D1021" s="550" t="s">
        <v>4856</v>
      </c>
      <c r="E1021" s="556" t="s">
        <v>4857</v>
      </c>
      <c r="F1021" s="559" t="s">
        <v>4858</v>
      </c>
      <c r="G1021" s="551" t="s">
        <v>4792</v>
      </c>
      <c r="J1021" s="452" t="s">
        <v>4846</v>
      </c>
    </row>
    <row r="1022" spans="1:10" ht="14.5" hidden="1">
      <c r="A1022" s="550" t="s">
        <v>968</v>
      </c>
      <c r="B1022" s="550" t="s">
        <v>972</v>
      </c>
      <c r="C1022" s="551" t="s">
        <v>4859</v>
      </c>
      <c r="D1022" s="550" t="s">
        <v>4860</v>
      </c>
      <c r="E1022" s="556" t="s">
        <v>4861</v>
      </c>
      <c r="F1022" s="559" t="s">
        <v>4862</v>
      </c>
      <c r="G1022" s="551" t="s">
        <v>4792</v>
      </c>
      <c r="J1022" s="452" t="s">
        <v>4846</v>
      </c>
    </row>
    <row r="1023" spans="1:10" ht="14.5">
      <c r="A1023" s="550" t="s">
        <v>968</v>
      </c>
      <c r="B1023" s="550" t="s">
        <v>972</v>
      </c>
      <c r="C1023" s="551" t="s">
        <v>4863</v>
      </c>
      <c r="D1023" s="550" t="s">
        <v>4864</v>
      </c>
      <c r="E1023" s="556" t="s">
        <v>4865</v>
      </c>
      <c r="F1023" s="559" t="s">
        <v>4866</v>
      </c>
      <c r="G1023" s="551" t="s">
        <v>4792</v>
      </c>
      <c r="J1023" s="452" t="s">
        <v>4846</v>
      </c>
    </row>
    <row r="1024" spans="1:10" ht="14.5">
      <c r="A1024" s="550" t="s">
        <v>968</v>
      </c>
      <c r="B1024" s="550" t="s">
        <v>972</v>
      </c>
      <c r="C1024" s="551" t="s">
        <v>4867</v>
      </c>
      <c r="D1024" s="550" t="s">
        <v>4868</v>
      </c>
      <c r="E1024" s="556" t="s">
        <v>4869</v>
      </c>
      <c r="F1024" s="559" t="s">
        <v>4870</v>
      </c>
      <c r="G1024" s="551" t="s">
        <v>4792</v>
      </c>
      <c r="J1024" s="452" t="s">
        <v>4846</v>
      </c>
    </row>
    <row r="1025" spans="1:10" ht="14.5" hidden="1">
      <c r="A1025" s="550" t="s">
        <v>968</v>
      </c>
      <c r="B1025" s="550" t="s">
        <v>972</v>
      </c>
      <c r="C1025" s="551" t="s">
        <v>4871</v>
      </c>
      <c r="D1025" s="550" t="s">
        <v>4872</v>
      </c>
      <c r="E1025" s="556" t="s">
        <v>4873</v>
      </c>
      <c r="F1025" s="559" t="s">
        <v>4874</v>
      </c>
      <c r="G1025" s="551" t="s">
        <v>4792</v>
      </c>
      <c r="J1025" s="452" t="s">
        <v>4846</v>
      </c>
    </row>
    <row r="1026" spans="1:10" ht="14.5">
      <c r="A1026" s="550" t="s">
        <v>968</v>
      </c>
      <c r="B1026" s="550" t="s">
        <v>972</v>
      </c>
      <c r="C1026" s="551" t="s">
        <v>4875</v>
      </c>
      <c r="D1026" s="550" t="s">
        <v>4876</v>
      </c>
      <c r="E1026" s="556" t="s">
        <v>4877</v>
      </c>
      <c r="F1026" s="559" t="s">
        <v>4878</v>
      </c>
      <c r="G1026" s="551" t="s">
        <v>4792</v>
      </c>
      <c r="J1026" s="452" t="s">
        <v>4846</v>
      </c>
    </row>
    <row r="1027" spans="1:10" ht="14.5" hidden="1">
      <c r="A1027" s="550" t="s">
        <v>968</v>
      </c>
      <c r="B1027" s="550" t="s">
        <v>972</v>
      </c>
      <c r="C1027" s="551" t="s">
        <v>4879</v>
      </c>
      <c r="D1027" s="550" t="s">
        <v>4880</v>
      </c>
      <c r="E1027" s="556" t="s">
        <v>4881</v>
      </c>
      <c r="F1027" s="559" t="s">
        <v>4882</v>
      </c>
      <c r="G1027" s="551" t="s">
        <v>4792</v>
      </c>
      <c r="J1027" s="452" t="s">
        <v>4846</v>
      </c>
    </row>
    <row r="1028" spans="1:10" ht="14.5">
      <c r="A1028" s="550" t="s">
        <v>968</v>
      </c>
      <c r="B1028" s="550" t="s">
        <v>972</v>
      </c>
      <c r="C1028" s="551" t="s">
        <v>4883</v>
      </c>
      <c r="D1028" s="550" t="s">
        <v>4884</v>
      </c>
      <c r="E1028" s="556" t="s">
        <v>4885</v>
      </c>
      <c r="F1028" s="559" t="s">
        <v>4886</v>
      </c>
      <c r="G1028" s="551" t="s">
        <v>4792</v>
      </c>
      <c r="J1028" s="452" t="s">
        <v>4846</v>
      </c>
    </row>
    <row r="1029" spans="1:10" ht="14.5">
      <c r="A1029" s="550" t="s">
        <v>968</v>
      </c>
      <c r="B1029" s="550" t="s">
        <v>972</v>
      </c>
      <c r="C1029" s="551" t="s">
        <v>4887</v>
      </c>
      <c r="D1029" s="550" t="s">
        <v>4888</v>
      </c>
      <c r="E1029" s="556" t="s">
        <v>4889</v>
      </c>
      <c r="F1029" s="559" t="s">
        <v>4890</v>
      </c>
      <c r="G1029" s="551" t="s">
        <v>4792</v>
      </c>
      <c r="J1029" s="452" t="s">
        <v>4846</v>
      </c>
    </row>
    <row r="1030" spans="1:10" ht="14.5">
      <c r="A1030" s="550" t="s">
        <v>968</v>
      </c>
      <c r="B1030" s="550" t="s">
        <v>972</v>
      </c>
      <c r="C1030" s="551" t="s">
        <v>4891</v>
      </c>
      <c r="D1030" s="550" t="s">
        <v>4892</v>
      </c>
      <c r="E1030" s="556" t="s">
        <v>4893</v>
      </c>
      <c r="F1030" s="559" t="s">
        <v>4894</v>
      </c>
      <c r="G1030" s="551" t="s">
        <v>4792</v>
      </c>
      <c r="J1030" s="452" t="s">
        <v>4846</v>
      </c>
    </row>
    <row r="1031" spans="1:10" ht="14.5" hidden="1">
      <c r="A1031" s="550" t="s">
        <v>968</v>
      </c>
      <c r="B1031" s="550" t="s">
        <v>972</v>
      </c>
      <c r="C1031" s="551" t="s">
        <v>4895</v>
      </c>
      <c r="D1031" s="550" t="s">
        <v>4896</v>
      </c>
      <c r="E1031" s="556" t="s">
        <v>4897</v>
      </c>
      <c r="F1031" s="559" t="s">
        <v>4898</v>
      </c>
      <c r="G1031" s="551" t="s">
        <v>4792</v>
      </c>
      <c r="J1031" s="452" t="s">
        <v>4846</v>
      </c>
    </row>
    <row r="1032" spans="1:10" ht="14.5" hidden="1">
      <c r="A1032" s="550" t="s">
        <v>968</v>
      </c>
      <c r="B1032" s="550" t="s">
        <v>972</v>
      </c>
      <c r="C1032" s="551" t="s">
        <v>4899</v>
      </c>
      <c r="D1032" s="550" t="s">
        <v>4900</v>
      </c>
      <c r="E1032" s="556" t="s">
        <v>4901</v>
      </c>
      <c r="F1032" s="559" t="s">
        <v>4902</v>
      </c>
      <c r="G1032" s="551" t="s">
        <v>4792</v>
      </c>
      <c r="J1032" s="452" t="s">
        <v>4846</v>
      </c>
    </row>
    <row r="1033" spans="1:10" ht="14.5">
      <c r="A1033" s="550" t="s">
        <v>968</v>
      </c>
      <c r="B1033" s="550" t="s">
        <v>972</v>
      </c>
      <c r="C1033" s="551" t="s">
        <v>4903</v>
      </c>
      <c r="D1033" s="550" t="s">
        <v>4904</v>
      </c>
      <c r="E1033" s="556" t="s">
        <v>4905</v>
      </c>
      <c r="F1033" s="559" t="s">
        <v>4906</v>
      </c>
      <c r="G1033" s="551" t="s">
        <v>4792</v>
      </c>
      <c r="J1033" s="452" t="s">
        <v>4846</v>
      </c>
    </row>
    <row r="1034" spans="1:10" ht="14.5" hidden="1">
      <c r="A1034" s="550" t="s">
        <v>968</v>
      </c>
      <c r="B1034" s="550" t="s">
        <v>972</v>
      </c>
      <c r="C1034" s="551" t="s">
        <v>4907</v>
      </c>
      <c r="D1034" s="550" t="s">
        <v>4908</v>
      </c>
      <c r="E1034" s="556" t="s">
        <v>4909</v>
      </c>
      <c r="F1034" s="559" t="s">
        <v>4910</v>
      </c>
      <c r="G1034" s="551" t="s">
        <v>4792</v>
      </c>
      <c r="J1034" s="452" t="s">
        <v>4846</v>
      </c>
    </row>
    <row r="1035" spans="1:10" ht="14.5">
      <c r="A1035" s="550" t="s">
        <v>968</v>
      </c>
      <c r="B1035" s="550" t="s">
        <v>972</v>
      </c>
      <c r="C1035" s="551" t="s">
        <v>4911</v>
      </c>
      <c r="D1035" s="550" t="s">
        <v>4912</v>
      </c>
      <c r="E1035" s="556" t="s">
        <v>4913</v>
      </c>
      <c r="F1035" s="559" t="s">
        <v>4914</v>
      </c>
      <c r="G1035" s="551" t="s">
        <v>4792</v>
      </c>
      <c r="J1035" s="452" t="s">
        <v>4846</v>
      </c>
    </row>
    <row r="1036" spans="1:10" ht="14.5">
      <c r="A1036" s="550" t="s">
        <v>968</v>
      </c>
      <c r="B1036" s="550" t="s">
        <v>972</v>
      </c>
      <c r="C1036" s="551" t="s">
        <v>4915</v>
      </c>
      <c r="D1036" s="550" t="s">
        <v>4916</v>
      </c>
      <c r="E1036" s="556" t="s">
        <v>4917</v>
      </c>
      <c r="F1036" s="559" t="s">
        <v>4918</v>
      </c>
      <c r="G1036" s="551" t="s">
        <v>4792</v>
      </c>
      <c r="J1036" s="452" t="s">
        <v>4846</v>
      </c>
    </row>
    <row r="1037" spans="1:10" ht="14.5" hidden="1">
      <c r="A1037" s="550" t="s">
        <v>968</v>
      </c>
      <c r="B1037" s="550" t="s">
        <v>972</v>
      </c>
      <c r="C1037" s="551" t="s">
        <v>4919</v>
      </c>
      <c r="D1037" s="550" t="s">
        <v>4920</v>
      </c>
      <c r="E1037" s="556" t="s">
        <v>4921</v>
      </c>
      <c r="F1037" s="559" t="s">
        <v>4922</v>
      </c>
      <c r="G1037" s="551" t="s">
        <v>4792</v>
      </c>
      <c r="J1037" s="452" t="s">
        <v>4846</v>
      </c>
    </row>
    <row r="1038" spans="1:10" ht="14.5" hidden="1">
      <c r="A1038" s="550" t="s">
        <v>968</v>
      </c>
      <c r="B1038" s="550" t="s">
        <v>972</v>
      </c>
      <c r="C1038" s="551" t="s">
        <v>4923</v>
      </c>
      <c r="D1038" s="550" t="s">
        <v>4924</v>
      </c>
      <c r="E1038" s="556" t="s">
        <v>4925</v>
      </c>
      <c r="F1038" s="559" t="s">
        <v>4926</v>
      </c>
      <c r="G1038" s="551" t="s">
        <v>4792</v>
      </c>
      <c r="J1038" s="452" t="s">
        <v>4846</v>
      </c>
    </row>
    <row r="1039" spans="1:10" ht="14.5" hidden="1">
      <c r="A1039" s="550" t="s">
        <v>968</v>
      </c>
      <c r="B1039" s="550" t="s">
        <v>972</v>
      </c>
      <c r="C1039" s="551" t="s">
        <v>4927</v>
      </c>
      <c r="D1039" s="550" t="s">
        <v>4928</v>
      </c>
      <c r="E1039" s="556" t="s">
        <v>4929</v>
      </c>
      <c r="F1039" s="559" t="s">
        <v>4930</v>
      </c>
      <c r="G1039" s="551" t="s">
        <v>4792</v>
      </c>
      <c r="J1039" s="452" t="s">
        <v>4846</v>
      </c>
    </row>
    <row r="1040" spans="1:10" ht="14.5">
      <c r="A1040" s="550" t="s">
        <v>968</v>
      </c>
      <c r="B1040" s="550" t="s">
        <v>972</v>
      </c>
      <c r="C1040" s="551" t="s">
        <v>4931</v>
      </c>
      <c r="D1040" s="550" t="s">
        <v>4932</v>
      </c>
      <c r="E1040" s="556" t="s">
        <v>4933</v>
      </c>
      <c r="F1040" s="559" t="s">
        <v>4934</v>
      </c>
      <c r="G1040" s="551" t="s">
        <v>4792</v>
      </c>
      <c r="J1040" s="452" t="s">
        <v>4846</v>
      </c>
    </row>
    <row r="1041" spans="1:10" ht="14.5">
      <c r="A1041" s="550" t="s">
        <v>968</v>
      </c>
      <c r="B1041" s="550" t="s">
        <v>972</v>
      </c>
      <c r="C1041" s="551" t="s">
        <v>4935</v>
      </c>
      <c r="D1041" s="550" t="s">
        <v>4936</v>
      </c>
      <c r="E1041" s="556" t="s">
        <v>4937</v>
      </c>
      <c r="F1041" s="559" t="s">
        <v>4938</v>
      </c>
      <c r="G1041" s="551" t="s">
        <v>4792</v>
      </c>
      <c r="J1041" s="452" t="s">
        <v>4846</v>
      </c>
    </row>
    <row r="1042" spans="1:10" ht="14.5">
      <c r="A1042" s="550" t="s">
        <v>968</v>
      </c>
      <c r="B1042" s="550" t="s">
        <v>972</v>
      </c>
      <c r="C1042" s="551" t="s">
        <v>4939</v>
      </c>
      <c r="D1042" s="550" t="s">
        <v>4940</v>
      </c>
      <c r="E1042" s="556" t="s">
        <v>4941</v>
      </c>
      <c r="F1042" s="559" t="s">
        <v>4942</v>
      </c>
      <c r="G1042" s="551" t="s">
        <v>4792</v>
      </c>
      <c r="J1042" s="452" t="s">
        <v>4846</v>
      </c>
    </row>
    <row r="1043" spans="1:10" ht="14.5" hidden="1">
      <c r="A1043" s="550" t="s">
        <v>968</v>
      </c>
      <c r="B1043" s="550" t="s">
        <v>972</v>
      </c>
      <c r="C1043" s="551" t="s">
        <v>4943</v>
      </c>
      <c r="D1043" s="550" t="s">
        <v>4944</v>
      </c>
      <c r="E1043" s="556" t="s">
        <v>4945</v>
      </c>
      <c r="F1043" s="559" t="s">
        <v>4946</v>
      </c>
      <c r="G1043" s="551" t="s">
        <v>4792</v>
      </c>
      <c r="J1043" s="452" t="s">
        <v>4846</v>
      </c>
    </row>
    <row r="1044" spans="1:10" ht="14.5" hidden="1">
      <c r="A1044" s="550" t="s">
        <v>968</v>
      </c>
      <c r="B1044" s="550" t="s">
        <v>972</v>
      </c>
      <c r="C1044" s="551" t="s">
        <v>4947</v>
      </c>
      <c r="D1044" s="550" t="s">
        <v>4948</v>
      </c>
      <c r="E1044" s="556" t="s">
        <v>4949</v>
      </c>
      <c r="F1044" s="559" t="s">
        <v>4950</v>
      </c>
      <c r="G1044" s="551" t="s">
        <v>4792</v>
      </c>
      <c r="J1044" s="452" t="s">
        <v>4846</v>
      </c>
    </row>
    <row r="1045" spans="1:10" ht="14.5" hidden="1">
      <c r="A1045" s="550" t="s">
        <v>968</v>
      </c>
      <c r="B1045" s="550" t="s">
        <v>972</v>
      </c>
      <c r="C1045" s="551" t="s">
        <v>4951</v>
      </c>
      <c r="D1045" s="550" t="s">
        <v>4952</v>
      </c>
      <c r="E1045" s="556" t="s">
        <v>4953</v>
      </c>
      <c r="F1045" s="559" t="s">
        <v>4954</v>
      </c>
      <c r="G1045" s="551" t="s">
        <v>4792</v>
      </c>
      <c r="J1045" s="452" t="s">
        <v>4846</v>
      </c>
    </row>
    <row r="1046" spans="1:10" ht="14.5">
      <c r="A1046" s="550" t="s">
        <v>968</v>
      </c>
      <c r="B1046" s="550" t="s">
        <v>972</v>
      </c>
      <c r="C1046" s="551" t="s">
        <v>4955</v>
      </c>
      <c r="D1046" s="550" t="s">
        <v>4956</v>
      </c>
      <c r="E1046" s="556" t="s">
        <v>4957</v>
      </c>
      <c r="F1046" s="559" t="s">
        <v>4958</v>
      </c>
      <c r="G1046" s="551" t="s">
        <v>4792</v>
      </c>
      <c r="J1046" s="452" t="s">
        <v>4846</v>
      </c>
    </row>
    <row r="1047" spans="1:10" ht="14.5" hidden="1">
      <c r="A1047" s="550" t="s">
        <v>968</v>
      </c>
      <c r="B1047" s="550" t="s">
        <v>972</v>
      </c>
      <c r="C1047" s="551" t="s">
        <v>4959</v>
      </c>
      <c r="D1047" s="550" t="s">
        <v>4960</v>
      </c>
      <c r="E1047" s="556" t="s">
        <v>4961</v>
      </c>
      <c r="F1047" s="559" t="s">
        <v>4962</v>
      </c>
      <c r="G1047" s="551" t="s">
        <v>4792</v>
      </c>
      <c r="J1047" s="452" t="s">
        <v>4846</v>
      </c>
    </row>
    <row r="1048" spans="1:10" ht="14.5" hidden="1">
      <c r="A1048" s="550" t="s">
        <v>968</v>
      </c>
      <c r="B1048" s="550" t="s">
        <v>972</v>
      </c>
      <c r="C1048" s="551" t="s">
        <v>4963</v>
      </c>
      <c r="D1048" s="550" t="s">
        <v>4964</v>
      </c>
      <c r="E1048" s="556" t="s">
        <v>4965</v>
      </c>
      <c r="F1048" s="559" t="s">
        <v>4966</v>
      </c>
      <c r="G1048" s="551" t="s">
        <v>4792</v>
      </c>
      <c r="J1048" s="452" t="s">
        <v>4846</v>
      </c>
    </row>
    <row r="1049" spans="1:10" ht="14.5" hidden="1">
      <c r="A1049" s="550" t="s">
        <v>968</v>
      </c>
      <c r="B1049" s="550" t="s">
        <v>972</v>
      </c>
      <c r="C1049" s="551" t="s">
        <v>4967</v>
      </c>
      <c r="D1049" s="550" t="s">
        <v>4968</v>
      </c>
      <c r="E1049" s="556" t="s">
        <v>4969</v>
      </c>
      <c r="F1049" s="559" t="s">
        <v>4970</v>
      </c>
      <c r="G1049" s="551" t="s">
        <v>4792</v>
      </c>
      <c r="J1049" s="452" t="s">
        <v>4846</v>
      </c>
    </row>
    <row r="1050" spans="1:10" ht="14.5">
      <c r="A1050" s="550" t="s">
        <v>968</v>
      </c>
      <c r="B1050" s="550" t="s">
        <v>972</v>
      </c>
      <c r="C1050" s="551" t="s">
        <v>4971</v>
      </c>
      <c r="D1050" s="550" t="s">
        <v>4972</v>
      </c>
      <c r="E1050" s="556" t="s">
        <v>4973</v>
      </c>
      <c r="F1050" s="559" t="s">
        <v>4974</v>
      </c>
      <c r="G1050" s="551" t="s">
        <v>4792</v>
      </c>
      <c r="J1050" s="452" t="s">
        <v>4846</v>
      </c>
    </row>
    <row r="1051" spans="1:10" ht="14.5" hidden="1">
      <c r="A1051" s="550" t="s">
        <v>968</v>
      </c>
      <c r="B1051" s="550" t="s">
        <v>972</v>
      </c>
      <c r="C1051" s="551" t="s">
        <v>4975</v>
      </c>
      <c r="D1051" s="550" t="s">
        <v>4976</v>
      </c>
      <c r="E1051" s="556" t="s">
        <v>4977</v>
      </c>
      <c r="F1051" s="559" t="s">
        <v>4978</v>
      </c>
      <c r="G1051" s="551" t="s">
        <v>4792</v>
      </c>
      <c r="J1051" s="452" t="s">
        <v>4846</v>
      </c>
    </row>
    <row r="1052" spans="1:10" ht="14.5">
      <c r="A1052" s="550" t="s">
        <v>968</v>
      </c>
      <c r="B1052" s="550" t="s">
        <v>972</v>
      </c>
      <c r="C1052" s="551" t="s">
        <v>4979</v>
      </c>
      <c r="D1052" s="550" t="s">
        <v>4980</v>
      </c>
      <c r="E1052" s="556" t="s">
        <v>4981</v>
      </c>
      <c r="F1052" s="559" t="s">
        <v>4982</v>
      </c>
      <c r="G1052" s="551" t="s">
        <v>4792</v>
      </c>
      <c r="J1052" s="452" t="s">
        <v>4846</v>
      </c>
    </row>
    <row r="1053" spans="1:10" ht="14.5" hidden="1">
      <c r="A1053" s="550" t="s">
        <v>968</v>
      </c>
      <c r="B1053" s="550" t="s">
        <v>972</v>
      </c>
      <c r="C1053" s="551" t="s">
        <v>4983</v>
      </c>
      <c r="D1053" s="550" t="s">
        <v>4984</v>
      </c>
      <c r="E1053" s="556" t="s">
        <v>4985</v>
      </c>
      <c r="F1053" s="559" t="s">
        <v>4986</v>
      </c>
      <c r="G1053" s="551" t="s">
        <v>4792</v>
      </c>
      <c r="J1053" s="452" t="s">
        <v>4846</v>
      </c>
    </row>
    <row r="1054" spans="1:10" ht="14.5">
      <c r="A1054" s="550" t="s">
        <v>968</v>
      </c>
      <c r="B1054" s="550" t="s">
        <v>972</v>
      </c>
      <c r="C1054" s="551" t="s">
        <v>4987</v>
      </c>
      <c r="D1054" s="550" t="s">
        <v>4988</v>
      </c>
      <c r="E1054" s="556" t="s">
        <v>4989</v>
      </c>
      <c r="F1054" s="559" t="s">
        <v>4990</v>
      </c>
      <c r="G1054" s="551" t="s">
        <v>4792</v>
      </c>
      <c r="J1054" s="452" t="s">
        <v>4846</v>
      </c>
    </row>
    <row r="1055" spans="1:10" ht="14.5" hidden="1">
      <c r="A1055" s="550" t="s">
        <v>968</v>
      </c>
      <c r="B1055" s="550" t="s">
        <v>972</v>
      </c>
      <c r="C1055" s="551" t="s">
        <v>4991</v>
      </c>
      <c r="D1055" s="550" t="s">
        <v>4992</v>
      </c>
      <c r="E1055" s="556" t="s">
        <v>4993</v>
      </c>
      <c r="F1055" s="559" t="s">
        <v>4994</v>
      </c>
      <c r="G1055" s="551" t="s">
        <v>4792</v>
      </c>
      <c r="J1055" s="452" t="s">
        <v>4846</v>
      </c>
    </row>
    <row r="1056" spans="1:10" ht="14.5">
      <c r="A1056" s="550" t="s">
        <v>968</v>
      </c>
      <c r="B1056" s="550" t="s">
        <v>972</v>
      </c>
      <c r="C1056" s="551" t="s">
        <v>4995</v>
      </c>
      <c r="D1056" s="550" t="s">
        <v>4996</v>
      </c>
      <c r="E1056" s="556" t="s">
        <v>4997</v>
      </c>
      <c r="F1056" s="559" t="s">
        <v>4998</v>
      </c>
      <c r="G1056" s="551" t="s">
        <v>4792</v>
      </c>
      <c r="J1056" s="452" t="s">
        <v>4846</v>
      </c>
    </row>
    <row r="1057" spans="1:10" ht="14.5" hidden="1">
      <c r="A1057" s="550" t="s">
        <v>968</v>
      </c>
      <c r="B1057" s="550" t="s">
        <v>972</v>
      </c>
      <c r="C1057" s="551" t="s">
        <v>4999</v>
      </c>
      <c r="D1057" s="550" t="s">
        <v>5000</v>
      </c>
      <c r="E1057" s="556" t="s">
        <v>5001</v>
      </c>
      <c r="F1057" s="559" t="s">
        <v>5002</v>
      </c>
      <c r="G1057" s="551" t="s">
        <v>4792</v>
      </c>
      <c r="J1057" s="452" t="s">
        <v>4846</v>
      </c>
    </row>
    <row r="1058" spans="1:10" ht="14.5">
      <c r="A1058" s="550" t="s">
        <v>968</v>
      </c>
      <c r="B1058" s="550" t="s">
        <v>972</v>
      </c>
      <c r="C1058" s="551" t="s">
        <v>5003</v>
      </c>
      <c r="D1058" s="550" t="s">
        <v>5004</v>
      </c>
      <c r="E1058" s="556" t="s">
        <v>5005</v>
      </c>
      <c r="F1058" s="559" t="s">
        <v>5006</v>
      </c>
      <c r="G1058" s="551" t="s">
        <v>4792</v>
      </c>
      <c r="J1058" s="452" t="s">
        <v>4846</v>
      </c>
    </row>
    <row r="1059" spans="1:10" ht="14.5" hidden="1">
      <c r="A1059" s="550" t="s">
        <v>968</v>
      </c>
      <c r="B1059" s="550" t="s">
        <v>972</v>
      </c>
      <c r="C1059" s="551" t="s">
        <v>5007</v>
      </c>
      <c r="D1059" s="550" t="s">
        <v>5008</v>
      </c>
      <c r="E1059" s="556" t="s">
        <v>5009</v>
      </c>
      <c r="F1059" s="559" t="s">
        <v>5010</v>
      </c>
      <c r="G1059" s="551" t="s">
        <v>4792</v>
      </c>
      <c r="J1059" s="452" t="s">
        <v>4846</v>
      </c>
    </row>
    <row r="1060" spans="1:10" ht="14.5" hidden="1">
      <c r="A1060" s="550" t="s">
        <v>968</v>
      </c>
      <c r="B1060" s="550" t="s">
        <v>972</v>
      </c>
      <c r="C1060" s="551" t="s">
        <v>5011</v>
      </c>
      <c r="D1060" s="550" t="s">
        <v>5012</v>
      </c>
      <c r="E1060" s="556" t="s">
        <v>5013</v>
      </c>
      <c r="F1060" s="559" t="s">
        <v>5014</v>
      </c>
      <c r="G1060" s="551" t="s">
        <v>4792</v>
      </c>
      <c r="J1060" s="452" t="s">
        <v>4846</v>
      </c>
    </row>
    <row r="1061" spans="1:10" ht="14.5">
      <c r="A1061" s="550" t="s">
        <v>968</v>
      </c>
      <c r="B1061" s="550" t="s">
        <v>972</v>
      </c>
      <c r="C1061" s="551" t="s">
        <v>5015</v>
      </c>
      <c r="D1061" s="550" t="s">
        <v>5016</v>
      </c>
      <c r="E1061" s="556" t="s">
        <v>5017</v>
      </c>
      <c r="F1061" s="559" t="s">
        <v>5018</v>
      </c>
      <c r="G1061" s="551" t="s">
        <v>4792</v>
      </c>
      <c r="J1061" s="452" t="s">
        <v>4846</v>
      </c>
    </row>
    <row r="1062" spans="1:10" ht="14.5">
      <c r="A1062" s="550" t="s">
        <v>968</v>
      </c>
      <c r="B1062" s="550" t="s">
        <v>972</v>
      </c>
      <c r="C1062" s="551" t="s">
        <v>5019</v>
      </c>
      <c r="D1062" s="550" t="s">
        <v>5020</v>
      </c>
      <c r="E1062" s="556" t="s">
        <v>5021</v>
      </c>
      <c r="F1062" s="559" t="s">
        <v>5022</v>
      </c>
      <c r="G1062" s="551" t="s">
        <v>4792</v>
      </c>
      <c r="J1062" s="452" t="s">
        <v>4846</v>
      </c>
    </row>
    <row r="1063" spans="1:10" ht="14.5" hidden="1">
      <c r="A1063" s="550" t="s">
        <v>968</v>
      </c>
      <c r="B1063" s="550" t="s">
        <v>972</v>
      </c>
      <c r="C1063" s="551" t="s">
        <v>5023</v>
      </c>
      <c r="D1063" s="550" t="s">
        <v>5024</v>
      </c>
      <c r="E1063" s="556" t="s">
        <v>5025</v>
      </c>
      <c r="F1063" s="559" t="s">
        <v>5026</v>
      </c>
      <c r="G1063" s="551" t="s">
        <v>4792</v>
      </c>
      <c r="J1063" s="452" t="s">
        <v>4846</v>
      </c>
    </row>
    <row r="1064" spans="1:10" ht="14.5" hidden="1">
      <c r="A1064" s="550" t="s">
        <v>968</v>
      </c>
      <c r="B1064" s="550" t="s">
        <v>972</v>
      </c>
      <c r="C1064" s="551" t="s">
        <v>5027</v>
      </c>
      <c r="D1064" s="550" t="s">
        <v>5028</v>
      </c>
      <c r="E1064" s="556" t="s">
        <v>5029</v>
      </c>
      <c r="F1064" s="559" t="s">
        <v>5030</v>
      </c>
      <c r="G1064" s="551" t="s">
        <v>4792</v>
      </c>
      <c r="J1064" s="452" t="s">
        <v>4846</v>
      </c>
    </row>
    <row r="1065" spans="1:10" ht="14.5">
      <c r="A1065" s="550" t="s">
        <v>968</v>
      </c>
      <c r="B1065" s="550" t="s">
        <v>972</v>
      </c>
      <c r="C1065" s="551" t="s">
        <v>5031</v>
      </c>
      <c r="D1065" s="550" t="s">
        <v>5032</v>
      </c>
      <c r="E1065" s="556" t="s">
        <v>5033</v>
      </c>
      <c r="F1065" s="559" t="s">
        <v>5034</v>
      </c>
      <c r="G1065" s="551" t="s">
        <v>4792</v>
      </c>
      <c r="J1065" s="452" t="s">
        <v>4846</v>
      </c>
    </row>
    <row r="1066" spans="1:10" ht="14.5" hidden="1">
      <c r="A1066" s="550" t="s">
        <v>968</v>
      </c>
      <c r="B1066" s="550" t="s">
        <v>972</v>
      </c>
      <c r="C1066" s="551" t="s">
        <v>5035</v>
      </c>
      <c r="D1066" s="550" t="s">
        <v>5036</v>
      </c>
      <c r="E1066" s="556" t="s">
        <v>5037</v>
      </c>
      <c r="F1066" s="559" t="s">
        <v>5038</v>
      </c>
      <c r="G1066" s="551" t="s">
        <v>4792</v>
      </c>
      <c r="J1066" s="452" t="s">
        <v>4846</v>
      </c>
    </row>
    <row r="1067" spans="1:10" ht="14.5">
      <c r="A1067" s="550" t="s">
        <v>968</v>
      </c>
      <c r="B1067" s="550" t="s">
        <v>972</v>
      </c>
      <c r="C1067" s="551" t="s">
        <v>5039</v>
      </c>
      <c r="D1067" s="550" t="s">
        <v>5040</v>
      </c>
      <c r="E1067" s="556" t="s">
        <v>5041</v>
      </c>
      <c r="F1067" s="559" t="s">
        <v>5042</v>
      </c>
      <c r="G1067" s="551" t="s">
        <v>4792</v>
      </c>
      <c r="J1067" s="452" t="s">
        <v>4846</v>
      </c>
    </row>
    <row r="1068" spans="1:10" ht="14.5">
      <c r="A1068" s="550" t="s">
        <v>968</v>
      </c>
      <c r="B1068" s="550" t="s">
        <v>972</v>
      </c>
      <c r="C1068" s="551" t="s">
        <v>5043</v>
      </c>
      <c r="D1068" s="550" t="s">
        <v>5044</v>
      </c>
      <c r="E1068" s="556" t="s">
        <v>5045</v>
      </c>
      <c r="F1068" s="559" t="s">
        <v>5046</v>
      </c>
      <c r="G1068" s="551" t="s">
        <v>4792</v>
      </c>
      <c r="J1068" s="452" t="s">
        <v>4846</v>
      </c>
    </row>
    <row r="1069" spans="1:10" ht="14.5">
      <c r="A1069" s="550" t="s">
        <v>968</v>
      </c>
      <c r="B1069" s="550" t="s">
        <v>972</v>
      </c>
      <c r="C1069" s="551" t="s">
        <v>5047</v>
      </c>
      <c r="D1069" s="550" t="s">
        <v>5048</v>
      </c>
      <c r="E1069" s="556" t="s">
        <v>5049</v>
      </c>
      <c r="F1069" s="559" t="s">
        <v>5050</v>
      </c>
      <c r="G1069" s="551" t="s">
        <v>4792</v>
      </c>
      <c r="J1069" s="452" t="s">
        <v>4846</v>
      </c>
    </row>
    <row r="1070" spans="1:10" ht="14.5">
      <c r="A1070" s="550" t="s">
        <v>968</v>
      </c>
      <c r="B1070" s="550" t="s">
        <v>972</v>
      </c>
      <c r="C1070" s="551" t="s">
        <v>5051</v>
      </c>
      <c r="D1070" s="550" t="s">
        <v>5052</v>
      </c>
      <c r="E1070" s="556" t="s">
        <v>5053</v>
      </c>
      <c r="F1070" s="559" t="s">
        <v>5054</v>
      </c>
      <c r="G1070" s="551" t="s">
        <v>4792</v>
      </c>
      <c r="J1070" s="452" t="s">
        <v>4846</v>
      </c>
    </row>
    <row r="1071" spans="1:10" ht="14.5">
      <c r="A1071" s="550" t="s">
        <v>968</v>
      </c>
      <c r="B1071" s="550" t="s">
        <v>972</v>
      </c>
      <c r="C1071" s="551" t="s">
        <v>5055</v>
      </c>
      <c r="D1071" s="550" t="s">
        <v>5056</v>
      </c>
      <c r="E1071" s="556" t="s">
        <v>5057</v>
      </c>
      <c r="F1071" s="559" t="s">
        <v>5058</v>
      </c>
      <c r="G1071" s="551" t="s">
        <v>4792</v>
      </c>
      <c r="J1071" s="452" t="s">
        <v>4846</v>
      </c>
    </row>
    <row r="1072" spans="1:10" ht="14.5" hidden="1">
      <c r="A1072" s="550" t="s">
        <v>968</v>
      </c>
      <c r="B1072" s="550" t="s">
        <v>972</v>
      </c>
      <c r="C1072" s="551" t="s">
        <v>5059</v>
      </c>
      <c r="D1072" s="550" t="s">
        <v>5060</v>
      </c>
      <c r="E1072" s="556" t="s">
        <v>5061</v>
      </c>
      <c r="F1072" s="559" t="s">
        <v>5062</v>
      </c>
      <c r="G1072" s="551" t="s">
        <v>4792</v>
      </c>
      <c r="J1072" s="452" t="s">
        <v>4846</v>
      </c>
    </row>
    <row r="1073" spans="1:10" ht="14.5" hidden="1">
      <c r="A1073" s="550" t="s">
        <v>968</v>
      </c>
      <c r="B1073" s="550" t="s">
        <v>972</v>
      </c>
      <c r="C1073" s="551" t="s">
        <v>5063</v>
      </c>
      <c r="D1073" s="550" t="s">
        <v>5064</v>
      </c>
      <c r="E1073" s="556" t="s">
        <v>5065</v>
      </c>
      <c r="F1073" s="559" t="s">
        <v>5066</v>
      </c>
      <c r="G1073" s="551" t="s">
        <v>4792</v>
      </c>
      <c r="J1073" s="452" t="s">
        <v>4846</v>
      </c>
    </row>
    <row r="1074" spans="1:10" ht="14.5" hidden="1">
      <c r="A1074" s="550" t="s">
        <v>968</v>
      </c>
      <c r="B1074" s="550" t="s">
        <v>972</v>
      </c>
      <c r="C1074" s="551" t="s">
        <v>5067</v>
      </c>
      <c r="D1074" s="550" t="s">
        <v>5068</v>
      </c>
      <c r="E1074" s="556" t="s">
        <v>5069</v>
      </c>
      <c r="F1074" s="559" t="s">
        <v>5070</v>
      </c>
      <c r="G1074" s="551" t="s">
        <v>4792</v>
      </c>
      <c r="J1074" s="452" t="s">
        <v>4846</v>
      </c>
    </row>
    <row r="1075" spans="1:10" ht="14.5" hidden="1">
      <c r="A1075" s="550" t="s">
        <v>968</v>
      </c>
      <c r="B1075" s="550" t="s">
        <v>972</v>
      </c>
      <c r="C1075" s="551" t="s">
        <v>5071</v>
      </c>
      <c r="D1075" s="550" t="s">
        <v>5072</v>
      </c>
      <c r="E1075" s="556" t="s">
        <v>5073</v>
      </c>
      <c r="F1075" s="559" t="s">
        <v>5074</v>
      </c>
      <c r="G1075" s="551" t="s">
        <v>4792</v>
      </c>
      <c r="J1075" s="452" t="s">
        <v>4846</v>
      </c>
    </row>
    <row r="1076" spans="1:10" ht="14.5">
      <c r="A1076" s="550" t="s">
        <v>968</v>
      </c>
      <c r="B1076" s="550" t="s">
        <v>972</v>
      </c>
      <c r="C1076" s="551" t="s">
        <v>5075</v>
      </c>
      <c r="D1076" s="550" t="s">
        <v>5076</v>
      </c>
      <c r="E1076" s="556" t="s">
        <v>5077</v>
      </c>
      <c r="F1076" s="559" t="s">
        <v>5078</v>
      </c>
      <c r="G1076" s="551" t="s">
        <v>4792</v>
      </c>
      <c r="J1076" s="452" t="s">
        <v>4846</v>
      </c>
    </row>
    <row r="1077" spans="1:10" ht="14.5">
      <c r="A1077" s="550" t="s">
        <v>968</v>
      </c>
      <c r="B1077" s="550" t="s">
        <v>972</v>
      </c>
      <c r="C1077" s="551" t="s">
        <v>5079</v>
      </c>
      <c r="D1077" s="550" t="s">
        <v>5080</v>
      </c>
      <c r="E1077" s="556" t="s">
        <v>5081</v>
      </c>
      <c r="F1077" s="559" t="s">
        <v>5082</v>
      </c>
      <c r="G1077" s="551" t="s">
        <v>4792</v>
      </c>
      <c r="J1077" s="452" t="s">
        <v>4846</v>
      </c>
    </row>
    <row r="1078" spans="1:10" ht="14.5" hidden="1">
      <c r="A1078" s="550" t="s">
        <v>968</v>
      </c>
      <c r="B1078" s="550" t="s">
        <v>972</v>
      </c>
      <c r="C1078" s="551" t="s">
        <v>5083</v>
      </c>
      <c r="D1078" s="550" t="s">
        <v>5084</v>
      </c>
      <c r="E1078" s="556" t="s">
        <v>5085</v>
      </c>
      <c r="F1078" s="559" t="s">
        <v>5086</v>
      </c>
      <c r="G1078" s="551" t="s">
        <v>4792</v>
      </c>
      <c r="J1078" s="452" t="s">
        <v>4846</v>
      </c>
    </row>
    <row r="1079" spans="1:10" ht="14.5" hidden="1">
      <c r="A1079" s="550" t="s">
        <v>968</v>
      </c>
      <c r="B1079" s="550" t="s">
        <v>972</v>
      </c>
      <c r="C1079" s="551" t="s">
        <v>5087</v>
      </c>
      <c r="D1079" s="550" t="s">
        <v>5088</v>
      </c>
      <c r="E1079" s="556" t="s">
        <v>5089</v>
      </c>
      <c r="F1079" s="559" t="s">
        <v>5090</v>
      </c>
      <c r="G1079" s="551" t="s">
        <v>4792</v>
      </c>
      <c r="J1079" s="452" t="s">
        <v>4846</v>
      </c>
    </row>
    <row r="1080" spans="1:10" ht="14.5">
      <c r="A1080" s="550" t="s">
        <v>968</v>
      </c>
      <c r="B1080" s="550" t="s">
        <v>972</v>
      </c>
      <c r="C1080" s="551" t="s">
        <v>5091</v>
      </c>
      <c r="D1080" s="550" t="s">
        <v>5092</v>
      </c>
      <c r="E1080" s="556" t="s">
        <v>5093</v>
      </c>
      <c r="F1080" s="559" t="s">
        <v>5094</v>
      </c>
      <c r="G1080" s="551" t="s">
        <v>4792</v>
      </c>
      <c r="J1080" s="452" t="s">
        <v>4846</v>
      </c>
    </row>
    <row r="1081" spans="1:10" ht="14.5" hidden="1">
      <c r="A1081" s="550" t="s">
        <v>968</v>
      </c>
      <c r="B1081" s="550" t="s">
        <v>972</v>
      </c>
      <c r="C1081" s="551" t="s">
        <v>5095</v>
      </c>
      <c r="D1081" s="550" t="s">
        <v>5096</v>
      </c>
      <c r="E1081" s="556" t="s">
        <v>5097</v>
      </c>
      <c r="F1081" s="559" t="s">
        <v>5098</v>
      </c>
      <c r="G1081" s="551" t="s">
        <v>4792</v>
      </c>
      <c r="J1081" s="452" t="s">
        <v>4846</v>
      </c>
    </row>
    <row r="1082" spans="1:10" ht="14.5" hidden="1">
      <c r="A1082" s="550" t="s">
        <v>968</v>
      </c>
      <c r="B1082" s="550" t="s">
        <v>972</v>
      </c>
      <c r="C1082" s="551" t="s">
        <v>5099</v>
      </c>
      <c r="D1082" s="550" t="s">
        <v>5100</v>
      </c>
      <c r="E1082" s="556" t="s">
        <v>5101</v>
      </c>
      <c r="F1082" s="559" t="s">
        <v>5102</v>
      </c>
      <c r="G1082" s="551" t="s">
        <v>4792</v>
      </c>
      <c r="J1082" s="452" t="s">
        <v>4846</v>
      </c>
    </row>
    <row r="1083" spans="1:10" ht="14.5" hidden="1">
      <c r="A1083" s="550" t="s">
        <v>968</v>
      </c>
      <c r="B1083" s="550" t="s">
        <v>972</v>
      </c>
      <c r="C1083" s="551" t="s">
        <v>5103</v>
      </c>
      <c r="D1083" s="550" t="s">
        <v>5104</v>
      </c>
      <c r="E1083" s="556" t="s">
        <v>5105</v>
      </c>
      <c r="F1083" s="559" t="s">
        <v>5106</v>
      </c>
      <c r="G1083" s="551" t="s">
        <v>4792</v>
      </c>
      <c r="J1083" s="452" t="s">
        <v>4846</v>
      </c>
    </row>
    <row r="1084" spans="1:10" ht="14.5">
      <c r="A1084" s="550" t="s">
        <v>968</v>
      </c>
      <c r="B1084" s="550" t="s">
        <v>972</v>
      </c>
      <c r="C1084" s="551" t="s">
        <v>5107</v>
      </c>
      <c r="D1084" s="550" t="s">
        <v>5108</v>
      </c>
      <c r="E1084" s="556" t="s">
        <v>5109</v>
      </c>
      <c r="F1084" s="559" t="s">
        <v>5110</v>
      </c>
      <c r="G1084" s="551" t="s">
        <v>4792</v>
      </c>
      <c r="J1084" s="452" t="s">
        <v>4846</v>
      </c>
    </row>
    <row r="1085" spans="1:10" ht="14.5">
      <c r="A1085" s="550" t="s">
        <v>968</v>
      </c>
      <c r="B1085" s="550" t="s">
        <v>972</v>
      </c>
      <c r="C1085" s="551" t="s">
        <v>5111</v>
      </c>
      <c r="D1085" s="550" t="s">
        <v>5112</v>
      </c>
      <c r="E1085" s="556" t="s">
        <v>5113</v>
      </c>
      <c r="F1085" s="559" t="s">
        <v>5114</v>
      </c>
      <c r="G1085" s="551" t="s">
        <v>4792</v>
      </c>
      <c r="J1085" s="452" t="s">
        <v>4846</v>
      </c>
    </row>
    <row r="1086" spans="1:10" ht="14.5">
      <c r="A1086" s="550" t="s">
        <v>968</v>
      </c>
      <c r="B1086" s="550" t="s">
        <v>972</v>
      </c>
      <c r="C1086" s="551" t="s">
        <v>5115</v>
      </c>
      <c r="D1086" s="550" t="s">
        <v>5116</v>
      </c>
      <c r="E1086" s="556" t="s">
        <v>5117</v>
      </c>
      <c r="F1086" s="559" t="s">
        <v>5118</v>
      </c>
      <c r="G1086" s="551" t="s">
        <v>4792</v>
      </c>
      <c r="J1086" s="452" t="s">
        <v>4846</v>
      </c>
    </row>
    <row r="1087" spans="1:10" ht="14.5" hidden="1">
      <c r="A1087" s="550" t="s">
        <v>968</v>
      </c>
      <c r="B1087" s="550" t="s">
        <v>972</v>
      </c>
      <c r="C1087" s="551" t="s">
        <v>5119</v>
      </c>
      <c r="D1087" s="550" t="s">
        <v>5120</v>
      </c>
      <c r="E1087" s="556" t="s">
        <v>5121</v>
      </c>
      <c r="F1087" s="559" t="s">
        <v>5122</v>
      </c>
      <c r="G1087" s="551" t="s">
        <v>4792</v>
      </c>
      <c r="J1087" s="452" t="s">
        <v>4846</v>
      </c>
    </row>
    <row r="1088" spans="1:10" ht="14.5" hidden="1">
      <c r="A1088" s="550" t="s">
        <v>968</v>
      </c>
      <c r="B1088" s="550" t="s">
        <v>972</v>
      </c>
      <c r="C1088" s="551" t="s">
        <v>5123</v>
      </c>
      <c r="D1088" s="550" t="s">
        <v>5124</v>
      </c>
      <c r="E1088" s="556" t="s">
        <v>5125</v>
      </c>
      <c r="F1088" s="559" t="s">
        <v>5126</v>
      </c>
      <c r="G1088" s="551" t="s">
        <v>4792</v>
      </c>
      <c r="J1088" s="452" t="s">
        <v>4846</v>
      </c>
    </row>
    <row r="1089" spans="1:10" ht="14.5">
      <c r="A1089" s="550" t="s">
        <v>968</v>
      </c>
      <c r="B1089" s="550" t="s">
        <v>972</v>
      </c>
      <c r="C1089" s="551" t="s">
        <v>5127</v>
      </c>
      <c r="D1089" s="550" t="s">
        <v>5128</v>
      </c>
      <c r="E1089" s="556" t="s">
        <v>5129</v>
      </c>
      <c r="F1089" s="559" t="s">
        <v>5130</v>
      </c>
      <c r="G1089" s="551" t="s">
        <v>4792</v>
      </c>
      <c r="J1089" s="452" t="s">
        <v>4846</v>
      </c>
    </row>
    <row r="1090" spans="1:10" ht="14.5" hidden="1">
      <c r="A1090" s="550" t="s">
        <v>968</v>
      </c>
      <c r="B1090" s="550" t="s">
        <v>972</v>
      </c>
      <c r="C1090" s="551" t="s">
        <v>5131</v>
      </c>
      <c r="D1090" s="550" t="s">
        <v>5132</v>
      </c>
      <c r="E1090" s="556" t="s">
        <v>5133</v>
      </c>
      <c r="F1090" s="559" t="s">
        <v>5134</v>
      </c>
      <c r="G1090" s="551" t="s">
        <v>4792</v>
      </c>
      <c r="J1090" s="452" t="s">
        <v>4846</v>
      </c>
    </row>
    <row r="1091" spans="1:10" ht="14.5" hidden="1">
      <c r="A1091" s="550" t="s">
        <v>968</v>
      </c>
      <c r="B1091" s="550" t="s">
        <v>972</v>
      </c>
      <c r="C1091" s="551" t="s">
        <v>5135</v>
      </c>
      <c r="D1091" s="550" t="s">
        <v>5136</v>
      </c>
      <c r="E1091" s="556" t="s">
        <v>5137</v>
      </c>
      <c r="F1091" s="559" t="s">
        <v>5138</v>
      </c>
      <c r="G1091" s="551" t="s">
        <v>4792</v>
      </c>
      <c r="J1091" s="452" t="s">
        <v>4846</v>
      </c>
    </row>
    <row r="1092" spans="1:10" ht="14.5" hidden="1">
      <c r="A1092" s="550" t="s">
        <v>968</v>
      </c>
      <c r="B1092" s="550" t="s">
        <v>972</v>
      </c>
      <c r="C1092" s="551" t="s">
        <v>5139</v>
      </c>
      <c r="D1092" s="550" t="s">
        <v>5140</v>
      </c>
      <c r="E1092" s="556" t="s">
        <v>5141</v>
      </c>
      <c r="F1092" s="559" t="s">
        <v>5142</v>
      </c>
      <c r="G1092" s="551" t="s">
        <v>4792</v>
      </c>
      <c r="H1092" s="452" t="s">
        <v>1123</v>
      </c>
      <c r="J1092" s="452" t="s">
        <v>4846</v>
      </c>
    </row>
    <row r="1093" spans="1:10" ht="14.5">
      <c r="A1093" s="550" t="s">
        <v>968</v>
      </c>
      <c r="B1093" s="550" t="s">
        <v>972</v>
      </c>
      <c r="C1093" s="551" t="s">
        <v>5143</v>
      </c>
      <c r="D1093" s="550" t="s">
        <v>5144</v>
      </c>
      <c r="E1093" s="556" t="s">
        <v>5145</v>
      </c>
      <c r="F1093" s="559" t="s">
        <v>5146</v>
      </c>
      <c r="G1093" s="551" t="s">
        <v>4792</v>
      </c>
      <c r="H1093" s="452" t="s">
        <v>1123</v>
      </c>
      <c r="J1093" s="452" t="s">
        <v>4846</v>
      </c>
    </row>
    <row r="1094" spans="1:10" ht="14.5" hidden="1">
      <c r="A1094" s="550" t="s">
        <v>968</v>
      </c>
      <c r="B1094" s="550" t="s">
        <v>972</v>
      </c>
      <c r="C1094" s="551" t="s">
        <v>5147</v>
      </c>
      <c r="D1094" s="550" t="s">
        <v>5148</v>
      </c>
      <c r="E1094" s="556" t="s">
        <v>5149</v>
      </c>
      <c r="F1094" s="559" t="s">
        <v>5150</v>
      </c>
      <c r="G1094" s="551" t="s">
        <v>4792</v>
      </c>
      <c r="J1094" s="452" t="s">
        <v>4846</v>
      </c>
    </row>
    <row r="1095" spans="1:10" ht="14.5" hidden="1">
      <c r="A1095" s="550" t="s">
        <v>968</v>
      </c>
      <c r="B1095" s="550" t="s">
        <v>972</v>
      </c>
      <c r="C1095" s="551" t="s">
        <v>5151</v>
      </c>
      <c r="D1095" s="550" t="s">
        <v>5152</v>
      </c>
      <c r="E1095" s="556" t="s">
        <v>5153</v>
      </c>
      <c r="F1095" s="559" t="s">
        <v>5154</v>
      </c>
      <c r="G1095" s="551" t="s">
        <v>4792</v>
      </c>
      <c r="J1095" s="452" t="s">
        <v>4846</v>
      </c>
    </row>
    <row r="1096" spans="1:10" ht="14.5">
      <c r="A1096" s="550" t="s">
        <v>968</v>
      </c>
      <c r="B1096" s="550" t="s">
        <v>972</v>
      </c>
      <c r="C1096" s="551" t="s">
        <v>5155</v>
      </c>
      <c r="D1096" s="550" t="s">
        <v>5156</v>
      </c>
      <c r="E1096" s="556" t="s">
        <v>5157</v>
      </c>
      <c r="F1096" s="559" t="s">
        <v>5158</v>
      </c>
      <c r="G1096" s="551" t="s">
        <v>4792</v>
      </c>
      <c r="J1096" s="452" t="s">
        <v>4846</v>
      </c>
    </row>
    <row r="1097" spans="1:10" ht="14.5">
      <c r="A1097" s="550" t="s">
        <v>968</v>
      </c>
      <c r="B1097" s="550" t="s">
        <v>972</v>
      </c>
      <c r="C1097" s="551" t="s">
        <v>5159</v>
      </c>
      <c r="D1097" s="550" t="s">
        <v>5160</v>
      </c>
      <c r="E1097" s="556" t="s">
        <v>5161</v>
      </c>
      <c r="F1097" s="559" t="s">
        <v>5162</v>
      </c>
      <c r="G1097" s="551" t="s">
        <v>4792</v>
      </c>
      <c r="H1097" s="452" t="s">
        <v>1123</v>
      </c>
      <c r="J1097" s="452" t="s">
        <v>4846</v>
      </c>
    </row>
    <row r="1098" spans="1:10" ht="14.5">
      <c r="A1098" s="550" t="s">
        <v>968</v>
      </c>
      <c r="B1098" s="550" t="s">
        <v>972</v>
      </c>
      <c r="C1098" s="551" t="s">
        <v>5163</v>
      </c>
      <c r="D1098" s="550" t="s">
        <v>5164</v>
      </c>
      <c r="E1098" s="556" t="s">
        <v>5165</v>
      </c>
      <c r="F1098" s="559" t="s">
        <v>5166</v>
      </c>
      <c r="G1098" s="551" t="s">
        <v>4792</v>
      </c>
      <c r="J1098" s="452" t="s">
        <v>4846</v>
      </c>
    </row>
    <row r="1099" spans="1:10" ht="14.5" hidden="1">
      <c r="A1099" s="550" t="s">
        <v>968</v>
      </c>
      <c r="B1099" s="550" t="s">
        <v>972</v>
      </c>
      <c r="C1099" s="551" t="s">
        <v>5167</v>
      </c>
      <c r="D1099" s="550" t="s">
        <v>5168</v>
      </c>
      <c r="E1099" s="556" t="s">
        <v>5169</v>
      </c>
      <c r="F1099" s="559" t="s">
        <v>5170</v>
      </c>
      <c r="G1099" s="551" t="s">
        <v>4792</v>
      </c>
      <c r="J1099" s="452" t="s">
        <v>4846</v>
      </c>
    </row>
    <row r="1100" spans="1:10" ht="14.5" hidden="1">
      <c r="A1100" s="550" t="s">
        <v>968</v>
      </c>
      <c r="B1100" s="550" t="s">
        <v>972</v>
      </c>
      <c r="C1100" s="551" t="s">
        <v>5171</v>
      </c>
      <c r="D1100" s="550" t="s">
        <v>5172</v>
      </c>
      <c r="E1100" s="556" t="s">
        <v>5173</v>
      </c>
      <c r="F1100" s="559" t="s">
        <v>5174</v>
      </c>
      <c r="G1100" s="551" t="s">
        <v>4792</v>
      </c>
      <c r="J1100" s="452" t="s">
        <v>4846</v>
      </c>
    </row>
    <row r="1101" spans="1:10" ht="14.5">
      <c r="A1101" s="550" t="s">
        <v>968</v>
      </c>
      <c r="B1101" s="550" t="s">
        <v>972</v>
      </c>
      <c r="C1101" s="551" t="s">
        <v>5175</v>
      </c>
      <c r="D1101" s="550" t="s">
        <v>5176</v>
      </c>
      <c r="E1101" s="556" t="s">
        <v>5177</v>
      </c>
      <c r="F1101" s="559" t="s">
        <v>5178</v>
      </c>
      <c r="G1101" s="551" t="s">
        <v>4792</v>
      </c>
      <c r="J1101" s="452" t="s">
        <v>4846</v>
      </c>
    </row>
    <row r="1102" spans="1:10" ht="14.5">
      <c r="A1102" s="550" t="s">
        <v>968</v>
      </c>
      <c r="B1102" s="550" t="s">
        <v>972</v>
      </c>
      <c r="C1102" s="551" t="s">
        <v>5179</v>
      </c>
      <c r="D1102" s="550" t="s">
        <v>5180</v>
      </c>
      <c r="E1102" s="556" t="s">
        <v>5181</v>
      </c>
      <c r="F1102" s="559" t="s">
        <v>5182</v>
      </c>
      <c r="G1102" s="551" t="s">
        <v>4792</v>
      </c>
      <c r="J1102" s="452" t="s">
        <v>4846</v>
      </c>
    </row>
    <row r="1103" spans="1:10" ht="14.5" hidden="1">
      <c r="A1103" s="550" t="s">
        <v>968</v>
      </c>
      <c r="B1103" s="550" t="s">
        <v>972</v>
      </c>
      <c r="C1103" s="551" t="s">
        <v>5183</v>
      </c>
      <c r="D1103" s="550" t="s">
        <v>5184</v>
      </c>
      <c r="E1103" s="556" t="s">
        <v>5185</v>
      </c>
      <c r="F1103" s="559" t="s">
        <v>5186</v>
      </c>
      <c r="G1103" s="551" t="s">
        <v>4792</v>
      </c>
      <c r="J1103" s="452" t="s">
        <v>4846</v>
      </c>
    </row>
    <row r="1104" spans="1:10" ht="14.5">
      <c r="A1104" s="550" t="s">
        <v>968</v>
      </c>
      <c r="B1104" s="550" t="s">
        <v>972</v>
      </c>
      <c r="C1104" s="551" t="s">
        <v>5187</v>
      </c>
      <c r="D1104" s="550" t="s">
        <v>5188</v>
      </c>
      <c r="E1104" s="556" t="s">
        <v>5189</v>
      </c>
      <c r="F1104" s="559" t="s">
        <v>5190</v>
      </c>
      <c r="G1104" s="551" t="s">
        <v>4792</v>
      </c>
      <c r="H1104" s="452" t="s">
        <v>1123</v>
      </c>
      <c r="J1104" s="452" t="s">
        <v>4846</v>
      </c>
    </row>
    <row r="1105" spans="1:10" ht="14.5">
      <c r="A1105" s="550" t="s">
        <v>968</v>
      </c>
      <c r="B1105" s="550" t="s">
        <v>972</v>
      </c>
      <c r="C1105" s="551" t="s">
        <v>5191</v>
      </c>
      <c r="D1105" s="550" t="s">
        <v>5192</v>
      </c>
      <c r="E1105" s="556" t="s">
        <v>5193</v>
      </c>
      <c r="F1105" s="559" t="s">
        <v>5194</v>
      </c>
      <c r="G1105" s="551" t="s">
        <v>4792</v>
      </c>
      <c r="J1105" s="452" t="s">
        <v>4846</v>
      </c>
    </row>
    <row r="1106" spans="1:10" ht="14.5" hidden="1">
      <c r="A1106" s="550" t="s">
        <v>968</v>
      </c>
      <c r="B1106" s="550" t="s">
        <v>972</v>
      </c>
      <c r="C1106" s="551" t="s">
        <v>5195</v>
      </c>
      <c r="D1106" s="550" t="s">
        <v>5196</v>
      </c>
      <c r="E1106" s="556" t="s">
        <v>5197</v>
      </c>
      <c r="F1106" s="559" t="s">
        <v>5198</v>
      </c>
      <c r="G1106" s="551" t="s">
        <v>4792</v>
      </c>
      <c r="J1106" s="452" t="s">
        <v>4846</v>
      </c>
    </row>
    <row r="1107" spans="1:10" ht="14.5" hidden="1">
      <c r="A1107" s="550" t="s">
        <v>968</v>
      </c>
      <c r="B1107" s="550" t="s">
        <v>972</v>
      </c>
      <c r="C1107" s="551" t="s">
        <v>5199</v>
      </c>
      <c r="D1107" s="550" t="s">
        <v>5200</v>
      </c>
      <c r="E1107" s="556" t="s">
        <v>5201</v>
      </c>
      <c r="F1107" s="559" t="s">
        <v>5202</v>
      </c>
      <c r="G1107" s="551" t="s">
        <v>4792</v>
      </c>
      <c r="J1107" s="452" t="s">
        <v>4846</v>
      </c>
    </row>
    <row r="1108" spans="1:10" ht="14.5">
      <c r="A1108" s="550" t="s">
        <v>968</v>
      </c>
      <c r="B1108" s="550" t="s">
        <v>972</v>
      </c>
      <c r="C1108" s="551" t="s">
        <v>5203</v>
      </c>
      <c r="D1108" s="550" t="s">
        <v>5204</v>
      </c>
      <c r="E1108" s="556" t="s">
        <v>5205</v>
      </c>
      <c r="F1108" s="559" t="s">
        <v>5206</v>
      </c>
      <c r="G1108" s="551" t="s">
        <v>4792</v>
      </c>
      <c r="J1108" s="452" t="s">
        <v>4846</v>
      </c>
    </row>
    <row r="1109" spans="1:10" ht="14.5" hidden="1">
      <c r="A1109" s="550" t="s">
        <v>968</v>
      </c>
      <c r="B1109" s="550" t="s">
        <v>972</v>
      </c>
      <c r="C1109" s="551" t="s">
        <v>5207</v>
      </c>
      <c r="D1109" s="550" t="s">
        <v>5208</v>
      </c>
      <c r="E1109" s="556" t="s">
        <v>5209</v>
      </c>
      <c r="F1109" s="559" t="s">
        <v>5210</v>
      </c>
      <c r="G1109" s="551" t="s">
        <v>4792</v>
      </c>
      <c r="J1109" s="452" t="s">
        <v>4846</v>
      </c>
    </row>
    <row r="1110" spans="1:10" ht="14.5" hidden="1">
      <c r="A1110" s="550" t="s">
        <v>968</v>
      </c>
      <c r="B1110" s="550" t="s">
        <v>972</v>
      </c>
      <c r="C1110" s="551" t="s">
        <v>5211</v>
      </c>
      <c r="D1110" s="550" t="s">
        <v>5212</v>
      </c>
      <c r="E1110" s="556" t="s">
        <v>5213</v>
      </c>
      <c r="F1110" s="559" t="s">
        <v>5214</v>
      </c>
      <c r="G1110" s="551" t="s">
        <v>4792</v>
      </c>
      <c r="J1110" s="452" t="s">
        <v>4846</v>
      </c>
    </row>
    <row r="1111" spans="1:10" ht="14.5">
      <c r="A1111" s="550" t="s">
        <v>968</v>
      </c>
      <c r="B1111" s="550" t="s">
        <v>972</v>
      </c>
      <c r="C1111" s="551" t="s">
        <v>5215</v>
      </c>
      <c r="D1111" s="550" t="s">
        <v>5216</v>
      </c>
      <c r="E1111" s="556" t="s">
        <v>5217</v>
      </c>
      <c r="F1111" s="559" t="s">
        <v>5218</v>
      </c>
      <c r="G1111" s="551" t="s">
        <v>4792</v>
      </c>
      <c r="J1111" s="452" t="s">
        <v>4846</v>
      </c>
    </row>
    <row r="1112" spans="1:10" ht="14.5" hidden="1">
      <c r="A1112" s="550" t="s">
        <v>968</v>
      </c>
      <c r="B1112" s="550" t="s">
        <v>972</v>
      </c>
      <c r="C1112" s="551" t="s">
        <v>5219</v>
      </c>
      <c r="D1112" s="550" t="s">
        <v>5220</v>
      </c>
      <c r="E1112" s="556" t="s">
        <v>5221</v>
      </c>
      <c r="F1112" s="559" t="s">
        <v>5222</v>
      </c>
      <c r="G1112" s="551" t="s">
        <v>4792</v>
      </c>
      <c r="J1112" s="452" t="s">
        <v>4846</v>
      </c>
    </row>
    <row r="1113" spans="1:10" ht="14.5" hidden="1">
      <c r="A1113" s="550" t="s">
        <v>968</v>
      </c>
      <c r="B1113" s="550" t="s">
        <v>972</v>
      </c>
      <c r="C1113" s="551" t="s">
        <v>5223</v>
      </c>
      <c r="D1113" s="550" t="s">
        <v>5224</v>
      </c>
      <c r="E1113" s="556" t="s">
        <v>5225</v>
      </c>
      <c r="F1113" s="559" t="s">
        <v>5226</v>
      </c>
      <c r="G1113" s="551" t="s">
        <v>4792</v>
      </c>
      <c r="J1113" s="452" t="s">
        <v>4846</v>
      </c>
    </row>
    <row r="1114" spans="1:10" ht="14.5" hidden="1">
      <c r="A1114" s="550" t="s">
        <v>968</v>
      </c>
      <c r="B1114" s="550" t="s">
        <v>972</v>
      </c>
      <c r="C1114" s="551" t="s">
        <v>5227</v>
      </c>
      <c r="D1114" s="550" t="s">
        <v>5228</v>
      </c>
      <c r="E1114" s="556" t="s">
        <v>5229</v>
      </c>
      <c r="F1114" s="559" t="s">
        <v>5230</v>
      </c>
      <c r="G1114" s="551" t="s">
        <v>4792</v>
      </c>
      <c r="J1114" s="452" t="s">
        <v>4846</v>
      </c>
    </row>
    <row r="1115" spans="1:10" ht="14.5" hidden="1">
      <c r="A1115" s="550" t="s">
        <v>968</v>
      </c>
      <c r="B1115" s="550" t="s">
        <v>972</v>
      </c>
      <c r="C1115" s="551" t="s">
        <v>5231</v>
      </c>
      <c r="D1115" s="550" t="s">
        <v>5232</v>
      </c>
      <c r="E1115" s="556" t="s">
        <v>5233</v>
      </c>
      <c r="F1115" s="559" t="s">
        <v>5234</v>
      </c>
      <c r="G1115" s="551" t="s">
        <v>4792</v>
      </c>
      <c r="J1115" s="452" t="s">
        <v>4846</v>
      </c>
    </row>
    <row r="1116" spans="1:10" ht="14.5" hidden="1">
      <c r="A1116" s="550" t="s">
        <v>968</v>
      </c>
      <c r="B1116" s="550" t="s">
        <v>972</v>
      </c>
      <c r="C1116" s="551" t="s">
        <v>5235</v>
      </c>
      <c r="D1116" s="550" t="s">
        <v>5236</v>
      </c>
      <c r="E1116" s="556" t="s">
        <v>5237</v>
      </c>
      <c r="F1116" s="559" t="s">
        <v>5238</v>
      </c>
      <c r="G1116" s="551" t="s">
        <v>4792</v>
      </c>
      <c r="J1116" s="452" t="s">
        <v>4846</v>
      </c>
    </row>
    <row r="1117" spans="1:10" ht="14.5" hidden="1">
      <c r="A1117" s="550" t="s">
        <v>968</v>
      </c>
      <c r="B1117" s="550" t="s">
        <v>972</v>
      </c>
      <c r="C1117" s="551" t="s">
        <v>5239</v>
      </c>
      <c r="D1117" s="550" t="s">
        <v>5240</v>
      </c>
      <c r="E1117" s="556" t="s">
        <v>5241</v>
      </c>
      <c r="F1117" s="559" t="s">
        <v>5242</v>
      </c>
      <c r="G1117" s="551" t="s">
        <v>4792</v>
      </c>
      <c r="J1117" s="452" t="s">
        <v>4846</v>
      </c>
    </row>
    <row r="1118" spans="1:10" ht="14.5" hidden="1">
      <c r="A1118" s="550" t="s">
        <v>968</v>
      </c>
      <c r="B1118" s="550" t="s">
        <v>972</v>
      </c>
      <c r="C1118" s="551" t="s">
        <v>5243</v>
      </c>
      <c r="D1118" s="550" t="s">
        <v>5244</v>
      </c>
      <c r="E1118" s="556" t="s">
        <v>5245</v>
      </c>
      <c r="F1118" s="559" t="s">
        <v>5246</v>
      </c>
      <c r="G1118" s="551" t="s">
        <v>4792</v>
      </c>
      <c r="J1118" s="452" t="s">
        <v>4846</v>
      </c>
    </row>
    <row r="1119" spans="1:10" ht="14.5">
      <c r="A1119" s="550" t="s">
        <v>968</v>
      </c>
      <c r="B1119" s="550" t="s">
        <v>972</v>
      </c>
      <c r="C1119" s="551" t="s">
        <v>5247</v>
      </c>
      <c r="D1119" s="550" t="s">
        <v>5248</v>
      </c>
      <c r="E1119" s="556" t="s">
        <v>5249</v>
      </c>
      <c r="F1119" s="559" t="s">
        <v>5250</v>
      </c>
      <c r="G1119" s="551" t="s">
        <v>4792</v>
      </c>
      <c r="J1119" s="452" t="s">
        <v>4846</v>
      </c>
    </row>
    <row r="1120" spans="1:10" ht="14.5" hidden="1">
      <c r="A1120" s="550" t="s">
        <v>968</v>
      </c>
      <c r="B1120" s="550" t="s">
        <v>972</v>
      </c>
      <c r="C1120" s="551" t="s">
        <v>5251</v>
      </c>
      <c r="D1120" s="550" t="s">
        <v>5252</v>
      </c>
      <c r="E1120" s="556" t="s">
        <v>5253</v>
      </c>
      <c r="F1120" s="559" t="s">
        <v>5254</v>
      </c>
      <c r="G1120" s="551" t="s">
        <v>4792</v>
      </c>
      <c r="J1120" s="452" t="s">
        <v>4846</v>
      </c>
    </row>
    <row r="1121" spans="1:10" ht="14.5" hidden="1">
      <c r="A1121" s="550" t="s">
        <v>968</v>
      </c>
      <c r="B1121" s="550" t="s">
        <v>972</v>
      </c>
      <c r="C1121" s="551" t="s">
        <v>5255</v>
      </c>
      <c r="D1121" s="550" t="s">
        <v>5256</v>
      </c>
      <c r="E1121" s="556" t="s">
        <v>5257</v>
      </c>
      <c r="F1121" s="559" t="s">
        <v>5258</v>
      </c>
      <c r="G1121" s="551" t="s">
        <v>4792</v>
      </c>
      <c r="J1121" s="452" t="s">
        <v>4846</v>
      </c>
    </row>
    <row r="1122" spans="1:10" ht="14.5" hidden="1">
      <c r="A1122" s="550" t="s">
        <v>968</v>
      </c>
      <c r="B1122" s="550" t="s">
        <v>972</v>
      </c>
      <c r="C1122" s="551" t="s">
        <v>5259</v>
      </c>
      <c r="D1122" s="550" t="s">
        <v>5260</v>
      </c>
      <c r="E1122" s="556" t="s">
        <v>5261</v>
      </c>
      <c r="F1122" s="559" t="s">
        <v>5262</v>
      </c>
      <c r="G1122" s="551" t="s">
        <v>4792</v>
      </c>
      <c r="J1122" s="452" t="s">
        <v>4846</v>
      </c>
    </row>
    <row r="1123" spans="1:10" ht="14.5" hidden="1">
      <c r="A1123" s="550" t="s">
        <v>968</v>
      </c>
      <c r="B1123" s="550" t="s">
        <v>972</v>
      </c>
      <c r="C1123" s="551" t="s">
        <v>5263</v>
      </c>
      <c r="D1123" s="550" t="s">
        <v>5264</v>
      </c>
      <c r="E1123" s="556" t="s">
        <v>5265</v>
      </c>
      <c r="F1123" s="559" t="s">
        <v>5266</v>
      </c>
      <c r="G1123" s="551" t="s">
        <v>4792</v>
      </c>
      <c r="J1123" s="452" t="s">
        <v>4846</v>
      </c>
    </row>
    <row r="1124" spans="1:10" ht="14.5" hidden="1">
      <c r="A1124" s="550" t="s">
        <v>968</v>
      </c>
      <c r="B1124" s="550" t="s">
        <v>972</v>
      </c>
      <c r="C1124" s="551" t="s">
        <v>5267</v>
      </c>
      <c r="D1124" s="550" t="s">
        <v>5268</v>
      </c>
      <c r="E1124" s="556" t="s">
        <v>5269</v>
      </c>
      <c r="F1124" s="559" t="s">
        <v>5270</v>
      </c>
      <c r="G1124" s="551" t="s">
        <v>4792</v>
      </c>
      <c r="J1124" s="452" t="s">
        <v>4846</v>
      </c>
    </row>
    <row r="1125" spans="1:10" ht="14.5" hidden="1">
      <c r="A1125" s="550" t="s">
        <v>968</v>
      </c>
      <c r="B1125" s="550" t="s">
        <v>972</v>
      </c>
      <c r="C1125" s="551" t="s">
        <v>5271</v>
      </c>
      <c r="D1125" s="550" t="s">
        <v>5272</v>
      </c>
      <c r="E1125" s="556" t="s">
        <v>5273</v>
      </c>
      <c r="F1125" s="559" t="s">
        <v>5274</v>
      </c>
      <c r="G1125" s="551" t="s">
        <v>4792</v>
      </c>
      <c r="J1125" s="452" t="s">
        <v>4846</v>
      </c>
    </row>
    <row r="1126" spans="1:10" ht="14.5" hidden="1">
      <c r="A1126" s="550" t="s">
        <v>968</v>
      </c>
      <c r="B1126" s="550" t="s">
        <v>972</v>
      </c>
      <c r="C1126" s="551" t="s">
        <v>5275</v>
      </c>
      <c r="D1126" s="550" t="s">
        <v>5276</v>
      </c>
      <c r="E1126" s="556" t="s">
        <v>5277</v>
      </c>
      <c r="F1126" s="559" t="s">
        <v>5278</v>
      </c>
      <c r="G1126" s="551" t="s">
        <v>4792</v>
      </c>
      <c r="J1126" s="452" t="s">
        <v>4846</v>
      </c>
    </row>
    <row r="1127" spans="1:10" ht="14.5" hidden="1">
      <c r="A1127" s="550" t="s">
        <v>968</v>
      </c>
      <c r="B1127" s="550" t="s">
        <v>972</v>
      </c>
      <c r="C1127" s="551" t="s">
        <v>5279</v>
      </c>
      <c r="D1127" s="550" t="s">
        <v>5280</v>
      </c>
      <c r="E1127" s="556" t="s">
        <v>5281</v>
      </c>
      <c r="F1127" s="559" t="s">
        <v>5282</v>
      </c>
      <c r="G1127" s="551" t="s">
        <v>4792</v>
      </c>
      <c r="J1127" s="452" t="s">
        <v>4846</v>
      </c>
    </row>
    <row r="1128" spans="1:10" ht="14.5">
      <c r="A1128" s="550" t="s">
        <v>968</v>
      </c>
      <c r="B1128" s="550" t="s">
        <v>972</v>
      </c>
      <c r="C1128" s="551" t="s">
        <v>5283</v>
      </c>
      <c r="D1128" s="550" t="s">
        <v>5284</v>
      </c>
      <c r="E1128" s="556" t="s">
        <v>5285</v>
      </c>
      <c r="F1128" s="559" t="s">
        <v>5286</v>
      </c>
      <c r="G1128" s="551" t="s">
        <v>4792</v>
      </c>
      <c r="J1128" s="452" t="s">
        <v>4846</v>
      </c>
    </row>
    <row r="1129" spans="1:10" ht="14.5" hidden="1">
      <c r="A1129" s="550" t="s">
        <v>968</v>
      </c>
      <c r="B1129" s="550" t="s">
        <v>972</v>
      </c>
      <c r="C1129" s="551" t="s">
        <v>5287</v>
      </c>
      <c r="D1129" s="550" t="s">
        <v>5288</v>
      </c>
      <c r="E1129" s="556" t="s">
        <v>5289</v>
      </c>
      <c r="F1129" s="559" t="s">
        <v>5290</v>
      </c>
      <c r="G1129" s="551" t="s">
        <v>4792</v>
      </c>
      <c r="J1129" s="452" t="s">
        <v>4846</v>
      </c>
    </row>
    <row r="1130" spans="1:10" ht="14.5">
      <c r="A1130" s="550" t="s">
        <v>968</v>
      </c>
      <c r="B1130" s="550" t="s">
        <v>972</v>
      </c>
      <c r="C1130" s="551" t="s">
        <v>5291</v>
      </c>
      <c r="D1130" s="550" t="s">
        <v>5292</v>
      </c>
      <c r="E1130" s="556" t="s">
        <v>5293</v>
      </c>
      <c r="F1130" s="559" t="s">
        <v>5294</v>
      </c>
      <c r="G1130" s="551" t="s">
        <v>4792</v>
      </c>
      <c r="J1130" s="452" t="s">
        <v>4846</v>
      </c>
    </row>
    <row r="1131" spans="1:10" ht="14.5" hidden="1">
      <c r="A1131" s="550" t="s">
        <v>968</v>
      </c>
      <c r="B1131" s="550" t="s">
        <v>972</v>
      </c>
      <c r="C1131" s="551" t="s">
        <v>5295</v>
      </c>
      <c r="D1131" s="550" t="s">
        <v>5296</v>
      </c>
      <c r="E1131" s="556" t="s">
        <v>5297</v>
      </c>
      <c r="F1131" s="559" t="s">
        <v>5298</v>
      </c>
      <c r="G1131" s="551" t="s">
        <v>4792</v>
      </c>
      <c r="J1131" s="452" t="s">
        <v>4846</v>
      </c>
    </row>
    <row r="1132" spans="1:10" ht="14.5" hidden="1">
      <c r="A1132" s="550" t="s">
        <v>968</v>
      </c>
      <c r="B1132" s="550" t="s">
        <v>972</v>
      </c>
      <c r="C1132" s="551" t="s">
        <v>5299</v>
      </c>
      <c r="D1132" s="550" t="s">
        <v>5300</v>
      </c>
      <c r="E1132" s="556" t="s">
        <v>5301</v>
      </c>
      <c r="F1132" s="559" t="s">
        <v>5302</v>
      </c>
      <c r="G1132" s="551" t="s">
        <v>4792</v>
      </c>
      <c r="H1132" s="452" t="s">
        <v>1123</v>
      </c>
      <c r="J1132" s="452" t="s">
        <v>4846</v>
      </c>
    </row>
    <row r="1133" spans="1:10" ht="14.5" hidden="1">
      <c r="A1133" s="550" t="s">
        <v>968</v>
      </c>
      <c r="B1133" s="550" t="s">
        <v>972</v>
      </c>
      <c r="C1133" s="551" t="s">
        <v>5303</v>
      </c>
      <c r="D1133" s="550" t="s">
        <v>5304</v>
      </c>
      <c r="E1133" s="556" t="s">
        <v>5305</v>
      </c>
      <c r="F1133" s="559" t="s">
        <v>5306</v>
      </c>
      <c r="G1133" s="551" t="s">
        <v>4792</v>
      </c>
      <c r="J1133" s="452" t="s">
        <v>4846</v>
      </c>
    </row>
    <row r="1134" spans="1:10" ht="14.5" hidden="1">
      <c r="A1134" s="550" t="s">
        <v>968</v>
      </c>
      <c r="B1134" s="550" t="s">
        <v>972</v>
      </c>
      <c r="C1134" s="551" t="s">
        <v>5307</v>
      </c>
      <c r="D1134" s="550" t="s">
        <v>5308</v>
      </c>
      <c r="E1134" s="556" t="s">
        <v>5309</v>
      </c>
      <c r="F1134" s="559" t="s">
        <v>5310</v>
      </c>
      <c r="G1134" s="551" t="s">
        <v>4792</v>
      </c>
      <c r="J1134" s="452" t="s">
        <v>4846</v>
      </c>
    </row>
    <row r="1135" spans="1:10" ht="14.5" hidden="1">
      <c r="A1135" s="550" t="s">
        <v>968</v>
      </c>
      <c r="B1135" s="550" t="s">
        <v>972</v>
      </c>
      <c r="C1135" s="551" t="s">
        <v>5311</v>
      </c>
      <c r="D1135" s="550" t="s">
        <v>5312</v>
      </c>
      <c r="E1135" s="556" t="s">
        <v>5313</v>
      </c>
      <c r="F1135" s="559" t="s">
        <v>5314</v>
      </c>
      <c r="G1135" s="551" t="s">
        <v>4792</v>
      </c>
      <c r="J1135" s="452" t="s">
        <v>4846</v>
      </c>
    </row>
    <row r="1136" spans="1:10" ht="14.5" hidden="1">
      <c r="A1136" s="550" t="s">
        <v>968</v>
      </c>
      <c r="B1136" s="550" t="s">
        <v>972</v>
      </c>
      <c r="C1136" s="551" t="s">
        <v>5315</v>
      </c>
      <c r="D1136" s="550" t="s">
        <v>5316</v>
      </c>
      <c r="E1136" s="556" t="s">
        <v>5317</v>
      </c>
      <c r="F1136" s="559" t="s">
        <v>5318</v>
      </c>
      <c r="G1136" s="551" t="s">
        <v>4792</v>
      </c>
      <c r="J1136" s="452" t="s">
        <v>4846</v>
      </c>
    </row>
    <row r="1137" spans="1:10" ht="14.5" hidden="1">
      <c r="A1137" s="550" t="s">
        <v>968</v>
      </c>
      <c r="B1137" s="550" t="s">
        <v>972</v>
      </c>
      <c r="C1137" s="551" t="s">
        <v>5319</v>
      </c>
      <c r="D1137" s="550" t="s">
        <v>5320</v>
      </c>
      <c r="E1137" s="556" t="s">
        <v>5321</v>
      </c>
      <c r="F1137" s="559" t="s">
        <v>5322</v>
      </c>
      <c r="G1137" s="551" t="s">
        <v>4792</v>
      </c>
      <c r="H1137" s="452" t="s">
        <v>1123</v>
      </c>
      <c r="J1137" s="452" t="s">
        <v>4846</v>
      </c>
    </row>
    <row r="1138" spans="1:10" ht="14.5" hidden="1">
      <c r="A1138" s="550" t="s">
        <v>968</v>
      </c>
      <c r="B1138" s="550" t="s">
        <v>972</v>
      </c>
      <c r="C1138" s="551" t="s">
        <v>5323</v>
      </c>
      <c r="D1138" s="550" t="s">
        <v>5324</v>
      </c>
      <c r="E1138" s="556" t="s">
        <v>5325</v>
      </c>
      <c r="F1138" s="559" t="s">
        <v>5326</v>
      </c>
      <c r="G1138" s="551" t="s">
        <v>4792</v>
      </c>
      <c r="J1138" s="452" t="s">
        <v>4846</v>
      </c>
    </row>
    <row r="1139" spans="1:10" ht="14.5" hidden="1">
      <c r="A1139" s="550" t="s">
        <v>968</v>
      </c>
      <c r="B1139" s="550" t="s">
        <v>972</v>
      </c>
      <c r="C1139" s="551" t="s">
        <v>5327</v>
      </c>
      <c r="D1139" s="550" t="s">
        <v>5328</v>
      </c>
      <c r="E1139" s="556" t="s">
        <v>5329</v>
      </c>
      <c r="F1139" s="559" t="s">
        <v>5330</v>
      </c>
      <c r="G1139" s="551" t="s">
        <v>4792</v>
      </c>
      <c r="J1139" s="452" t="s">
        <v>4846</v>
      </c>
    </row>
    <row r="1140" spans="1:10" ht="14.5" hidden="1">
      <c r="A1140" s="550" t="s">
        <v>968</v>
      </c>
      <c r="B1140" s="550" t="s">
        <v>972</v>
      </c>
      <c r="C1140" s="551" t="s">
        <v>5331</v>
      </c>
      <c r="D1140" s="550" t="s">
        <v>5332</v>
      </c>
      <c r="E1140" s="556" t="s">
        <v>5333</v>
      </c>
      <c r="F1140" s="559" t="s">
        <v>5334</v>
      </c>
      <c r="G1140" s="551" t="s">
        <v>4792</v>
      </c>
      <c r="J1140" s="452" t="s">
        <v>4846</v>
      </c>
    </row>
    <row r="1141" spans="1:10" ht="14.5" hidden="1">
      <c r="A1141" s="550" t="s">
        <v>968</v>
      </c>
      <c r="B1141" s="550" t="s">
        <v>972</v>
      </c>
      <c r="C1141" s="551" t="s">
        <v>5335</v>
      </c>
      <c r="D1141" s="550" t="s">
        <v>5336</v>
      </c>
      <c r="E1141" s="556" t="s">
        <v>5337</v>
      </c>
      <c r="F1141" s="559" t="s">
        <v>5338</v>
      </c>
      <c r="G1141" s="551" t="s">
        <v>4792</v>
      </c>
      <c r="J1141" s="452" t="s">
        <v>4846</v>
      </c>
    </row>
    <row r="1142" spans="1:10" ht="14.5" hidden="1">
      <c r="A1142" s="550" t="s">
        <v>968</v>
      </c>
      <c r="B1142" s="550" t="s">
        <v>972</v>
      </c>
      <c r="C1142" s="551" t="s">
        <v>5339</v>
      </c>
      <c r="D1142" s="550" t="s">
        <v>5340</v>
      </c>
      <c r="E1142" s="556" t="s">
        <v>5341</v>
      </c>
      <c r="F1142" s="559" t="s">
        <v>5342</v>
      </c>
      <c r="G1142" s="551" t="s">
        <v>4792</v>
      </c>
      <c r="H1142" s="452" t="s">
        <v>1123</v>
      </c>
      <c r="J1142" s="452" t="s">
        <v>4846</v>
      </c>
    </row>
    <row r="1143" spans="1:10" ht="14.5" hidden="1">
      <c r="A1143" s="550" t="s">
        <v>968</v>
      </c>
      <c r="B1143" s="550" t="s">
        <v>972</v>
      </c>
      <c r="C1143" s="551" t="s">
        <v>5343</v>
      </c>
      <c r="D1143" s="550" t="s">
        <v>5344</v>
      </c>
      <c r="E1143" s="556" t="s">
        <v>5345</v>
      </c>
      <c r="F1143" s="559" t="s">
        <v>5346</v>
      </c>
      <c r="G1143" s="551" t="s">
        <v>4792</v>
      </c>
      <c r="J1143" s="452" t="s">
        <v>4846</v>
      </c>
    </row>
    <row r="1144" spans="1:10" ht="14.5" hidden="1">
      <c r="A1144" s="550" t="s">
        <v>968</v>
      </c>
      <c r="B1144" s="550" t="s">
        <v>972</v>
      </c>
      <c r="C1144" s="551" t="s">
        <v>5347</v>
      </c>
      <c r="D1144" s="550" t="s">
        <v>5348</v>
      </c>
      <c r="E1144" s="556" t="s">
        <v>5349</v>
      </c>
      <c r="F1144" s="559" t="s">
        <v>5350</v>
      </c>
      <c r="G1144" s="551" t="s">
        <v>4792</v>
      </c>
      <c r="J1144" s="452" t="s">
        <v>4846</v>
      </c>
    </row>
    <row r="1145" spans="1:10" ht="14.5" hidden="1">
      <c r="A1145" s="550" t="s">
        <v>968</v>
      </c>
      <c r="B1145" s="550" t="s">
        <v>972</v>
      </c>
      <c r="C1145" s="551" t="s">
        <v>5351</v>
      </c>
      <c r="D1145" s="550" t="s">
        <v>5352</v>
      </c>
      <c r="E1145" s="556" t="s">
        <v>5353</v>
      </c>
      <c r="F1145" s="559" t="s">
        <v>5354</v>
      </c>
      <c r="G1145" s="551" t="s">
        <v>4792</v>
      </c>
      <c r="J1145" s="452" t="s">
        <v>4846</v>
      </c>
    </row>
    <row r="1146" spans="1:10" ht="14.5" hidden="1">
      <c r="A1146" s="550" t="s">
        <v>968</v>
      </c>
      <c r="B1146" s="550" t="s">
        <v>972</v>
      </c>
      <c r="C1146" s="551" t="s">
        <v>5355</v>
      </c>
      <c r="D1146" s="550" t="s">
        <v>5356</v>
      </c>
      <c r="E1146" s="556" t="s">
        <v>5357</v>
      </c>
      <c r="F1146" s="559" t="s">
        <v>5358</v>
      </c>
      <c r="G1146" s="551" t="s">
        <v>4792</v>
      </c>
      <c r="J1146" s="452" t="s">
        <v>4846</v>
      </c>
    </row>
    <row r="1147" spans="1:10" ht="13.9" hidden="1" customHeight="1">
      <c r="A1147" s="550" t="s">
        <v>968</v>
      </c>
      <c r="B1147" s="550" t="s">
        <v>972</v>
      </c>
      <c r="C1147" s="551" t="s">
        <v>5359</v>
      </c>
      <c r="D1147" s="550" t="s">
        <v>5360</v>
      </c>
      <c r="E1147" s="72" t="s">
        <v>5361</v>
      </c>
      <c r="F1147" s="452" t="s">
        <v>5362</v>
      </c>
      <c r="G1147" s="452" t="s">
        <v>4792</v>
      </c>
      <c r="J1147" s="554" t="s">
        <v>1859</v>
      </c>
    </row>
    <row r="1148" spans="1:10" ht="13.9" hidden="1" customHeight="1">
      <c r="A1148" s="550" t="s">
        <v>968</v>
      </c>
      <c r="B1148" s="550" t="s">
        <v>972</v>
      </c>
      <c r="C1148" s="551" t="s">
        <v>5363</v>
      </c>
      <c r="D1148" s="550" t="s">
        <v>5364</v>
      </c>
      <c r="E1148" s="72" t="s">
        <v>5365</v>
      </c>
      <c r="F1148" s="452" t="s">
        <v>5366</v>
      </c>
      <c r="G1148" s="452" t="s">
        <v>4792</v>
      </c>
      <c r="J1148" s="554" t="s">
        <v>1859</v>
      </c>
    </row>
    <row r="1149" spans="1:10" ht="14.5" hidden="1">
      <c r="A1149" s="550" t="s">
        <v>968</v>
      </c>
      <c r="B1149" s="550" t="s">
        <v>972</v>
      </c>
      <c r="C1149" s="551" t="s">
        <v>5367</v>
      </c>
      <c r="D1149" s="550" t="s">
        <v>5368</v>
      </c>
      <c r="E1149" s="556" t="s">
        <v>5369</v>
      </c>
      <c r="F1149" s="559" t="s">
        <v>5370</v>
      </c>
      <c r="G1149" s="551" t="s">
        <v>5371</v>
      </c>
      <c r="H1149" s="452" t="s">
        <v>1123</v>
      </c>
      <c r="J1149" s="560" t="s">
        <v>4793</v>
      </c>
    </row>
    <row r="1150" spans="1:10" ht="14.5">
      <c r="A1150" s="550" t="s">
        <v>968</v>
      </c>
      <c r="B1150" s="550" t="s">
        <v>972</v>
      </c>
      <c r="C1150" s="551" t="s">
        <v>5372</v>
      </c>
      <c r="D1150" s="550" t="s">
        <v>5373</v>
      </c>
      <c r="E1150" s="556" t="s">
        <v>5374</v>
      </c>
      <c r="F1150" s="559" t="s">
        <v>5375</v>
      </c>
      <c r="G1150" s="551" t="s">
        <v>5371</v>
      </c>
      <c r="J1150" s="560" t="s">
        <v>4793</v>
      </c>
    </row>
    <row r="1151" spans="1:10" ht="14.5" hidden="1">
      <c r="A1151" s="550" t="s">
        <v>968</v>
      </c>
      <c r="B1151" s="550" t="s">
        <v>972</v>
      </c>
      <c r="C1151" s="551" t="s">
        <v>5376</v>
      </c>
      <c r="D1151" s="550" t="s">
        <v>5377</v>
      </c>
      <c r="E1151" s="556" t="s">
        <v>5378</v>
      </c>
      <c r="F1151" s="559" t="s">
        <v>5379</v>
      </c>
      <c r="G1151" s="551" t="s">
        <v>5371</v>
      </c>
      <c r="J1151" s="452" t="s">
        <v>4846</v>
      </c>
    </row>
    <row r="1152" spans="1:10" ht="14.5" hidden="1">
      <c r="A1152" s="550" t="s">
        <v>968</v>
      </c>
      <c r="B1152" s="550" t="s">
        <v>972</v>
      </c>
      <c r="C1152" s="551" t="s">
        <v>5380</v>
      </c>
      <c r="D1152" s="550" t="s">
        <v>5381</v>
      </c>
      <c r="E1152" s="556" t="s">
        <v>5382</v>
      </c>
      <c r="F1152" s="559" t="s">
        <v>5383</v>
      </c>
      <c r="G1152" s="551" t="s">
        <v>5371</v>
      </c>
      <c r="J1152" s="452" t="s">
        <v>4846</v>
      </c>
    </row>
    <row r="1153" spans="1:10" ht="14.5" hidden="1">
      <c r="A1153" s="550" t="s">
        <v>968</v>
      </c>
      <c r="B1153" s="550" t="s">
        <v>972</v>
      </c>
      <c r="C1153" s="551" t="s">
        <v>5384</v>
      </c>
      <c r="D1153" s="550" t="s">
        <v>5385</v>
      </c>
      <c r="E1153" s="556" t="s">
        <v>5386</v>
      </c>
      <c r="F1153" s="559" t="s">
        <v>5387</v>
      </c>
      <c r="G1153" s="551" t="s">
        <v>5371</v>
      </c>
      <c r="J1153" s="452" t="s">
        <v>4846</v>
      </c>
    </row>
    <row r="1154" spans="1:10" ht="14.5" hidden="1">
      <c r="A1154" s="550" t="s">
        <v>968</v>
      </c>
      <c r="B1154" s="550" t="s">
        <v>972</v>
      </c>
      <c r="C1154" s="551" t="s">
        <v>5388</v>
      </c>
      <c r="D1154" s="550" t="s">
        <v>5389</v>
      </c>
      <c r="E1154" s="556" t="s">
        <v>5390</v>
      </c>
      <c r="F1154" s="559" t="s">
        <v>5391</v>
      </c>
      <c r="G1154" s="551" t="s">
        <v>5371</v>
      </c>
      <c r="J1154" s="452" t="s">
        <v>4846</v>
      </c>
    </row>
    <row r="1155" spans="1:10" ht="14.5" hidden="1">
      <c r="A1155" s="550" t="s">
        <v>968</v>
      </c>
      <c r="B1155" s="550" t="s">
        <v>972</v>
      </c>
      <c r="C1155" s="551" t="s">
        <v>5392</v>
      </c>
      <c r="D1155" s="550" t="s">
        <v>5393</v>
      </c>
      <c r="E1155" s="556" t="s">
        <v>5394</v>
      </c>
      <c r="F1155" s="559" t="s">
        <v>5395</v>
      </c>
      <c r="G1155" s="551" t="s">
        <v>5371</v>
      </c>
      <c r="H1155" s="452" t="s">
        <v>1123</v>
      </c>
      <c r="J1155" s="452" t="s">
        <v>4846</v>
      </c>
    </row>
    <row r="1156" spans="1:10" ht="14.5" hidden="1">
      <c r="A1156" s="550" t="s">
        <v>968</v>
      </c>
      <c r="B1156" s="550" t="s">
        <v>972</v>
      </c>
      <c r="C1156" s="551" t="s">
        <v>5396</v>
      </c>
      <c r="D1156" s="550" t="s">
        <v>5397</v>
      </c>
      <c r="E1156" s="556" t="s">
        <v>5398</v>
      </c>
      <c r="F1156" s="559" t="s">
        <v>5399</v>
      </c>
      <c r="G1156" s="551" t="s">
        <v>5371</v>
      </c>
      <c r="J1156" s="452" t="s">
        <v>4846</v>
      </c>
    </row>
    <row r="1157" spans="1:10" ht="14.5">
      <c r="A1157" s="550" t="s">
        <v>968</v>
      </c>
      <c r="B1157" s="550" t="s">
        <v>972</v>
      </c>
      <c r="C1157" s="551" t="s">
        <v>5400</v>
      </c>
      <c r="D1157" s="550" t="s">
        <v>5401</v>
      </c>
      <c r="E1157" s="556" t="s">
        <v>5402</v>
      </c>
      <c r="F1157" s="559" t="s">
        <v>5403</v>
      </c>
      <c r="G1157" s="551" t="s">
        <v>5371</v>
      </c>
      <c r="J1157" s="452" t="s">
        <v>4846</v>
      </c>
    </row>
    <row r="1158" spans="1:10" ht="14.5">
      <c r="A1158" s="550" t="s">
        <v>968</v>
      </c>
      <c r="B1158" s="550" t="s">
        <v>972</v>
      </c>
      <c r="C1158" s="551" t="s">
        <v>5404</v>
      </c>
      <c r="D1158" s="550" t="s">
        <v>5405</v>
      </c>
      <c r="E1158" s="556" t="s">
        <v>5406</v>
      </c>
      <c r="F1158" s="559" t="s">
        <v>5407</v>
      </c>
      <c r="G1158" s="551" t="s">
        <v>5371</v>
      </c>
      <c r="J1158" s="452" t="s">
        <v>4846</v>
      </c>
    </row>
    <row r="1159" spans="1:10" ht="14.5">
      <c r="A1159" s="550" t="s">
        <v>968</v>
      </c>
      <c r="B1159" s="550" t="s">
        <v>972</v>
      </c>
      <c r="C1159" s="551" t="s">
        <v>5408</v>
      </c>
      <c r="D1159" s="550" t="s">
        <v>5409</v>
      </c>
      <c r="E1159" s="556" t="s">
        <v>5410</v>
      </c>
      <c r="F1159" s="559" t="s">
        <v>5411</v>
      </c>
      <c r="G1159" s="551" t="s">
        <v>5371</v>
      </c>
      <c r="J1159" s="452" t="s">
        <v>4846</v>
      </c>
    </row>
    <row r="1160" spans="1:10" ht="14.5">
      <c r="A1160" s="550" t="s">
        <v>968</v>
      </c>
      <c r="B1160" s="550" t="s">
        <v>972</v>
      </c>
      <c r="C1160" s="551" t="s">
        <v>5412</v>
      </c>
      <c r="D1160" s="550" t="s">
        <v>5413</v>
      </c>
      <c r="E1160" s="556" t="s">
        <v>5414</v>
      </c>
      <c r="F1160" s="559" t="s">
        <v>5415</v>
      </c>
      <c r="G1160" s="551" t="s">
        <v>5371</v>
      </c>
      <c r="J1160" s="452" t="s">
        <v>4846</v>
      </c>
    </row>
    <row r="1161" spans="1:10" ht="14.5">
      <c r="A1161" s="550" t="s">
        <v>968</v>
      </c>
      <c r="B1161" s="550" t="s">
        <v>972</v>
      </c>
      <c r="C1161" s="551" t="s">
        <v>5416</v>
      </c>
      <c r="D1161" s="550" t="s">
        <v>5417</v>
      </c>
      <c r="E1161" s="556" t="s">
        <v>5418</v>
      </c>
      <c r="F1161" s="559" t="s">
        <v>5419</v>
      </c>
      <c r="G1161" s="551" t="s">
        <v>5371</v>
      </c>
      <c r="J1161" s="452" t="s">
        <v>4846</v>
      </c>
    </row>
    <row r="1162" spans="1:10" ht="14.5" hidden="1">
      <c r="A1162" s="550" t="s">
        <v>968</v>
      </c>
      <c r="B1162" s="550" t="s">
        <v>972</v>
      </c>
      <c r="C1162" s="551" t="s">
        <v>5420</v>
      </c>
      <c r="D1162" s="550" t="s">
        <v>5421</v>
      </c>
      <c r="E1162" s="556" t="s">
        <v>5422</v>
      </c>
      <c r="F1162" s="559" t="s">
        <v>5423</v>
      </c>
      <c r="G1162" s="551" t="s">
        <v>5371</v>
      </c>
      <c r="J1162" s="452" t="s">
        <v>4846</v>
      </c>
    </row>
    <row r="1163" spans="1:10" ht="14.5" hidden="1">
      <c r="A1163" s="550" t="s">
        <v>968</v>
      </c>
      <c r="B1163" s="550" t="s">
        <v>972</v>
      </c>
      <c r="C1163" s="551" t="s">
        <v>5424</v>
      </c>
      <c r="D1163" s="550" t="s">
        <v>5425</v>
      </c>
      <c r="E1163" s="556" t="s">
        <v>5426</v>
      </c>
      <c r="F1163" s="559" t="s">
        <v>5427</v>
      </c>
      <c r="G1163" s="551" t="s">
        <v>5371</v>
      </c>
      <c r="J1163" s="452" t="s">
        <v>4846</v>
      </c>
    </row>
    <row r="1164" spans="1:10" ht="14.5">
      <c r="A1164" s="550" t="s">
        <v>968</v>
      </c>
      <c r="B1164" s="550" t="s">
        <v>972</v>
      </c>
      <c r="C1164" s="551" t="s">
        <v>5428</v>
      </c>
      <c r="D1164" s="550" t="s">
        <v>5429</v>
      </c>
      <c r="E1164" s="556" t="s">
        <v>5430</v>
      </c>
      <c r="F1164" s="559" t="s">
        <v>5431</v>
      </c>
      <c r="G1164" s="551" t="s">
        <v>5371</v>
      </c>
      <c r="J1164" s="452" t="s">
        <v>4846</v>
      </c>
    </row>
    <row r="1165" spans="1:10" ht="14.5" hidden="1">
      <c r="A1165" s="550" t="s">
        <v>968</v>
      </c>
      <c r="B1165" s="550" t="s">
        <v>972</v>
      </c>
      <c r="C1165" s="551" t="s">
        <v>5432</v>
      </c>
      <c r="D1165" s="550" t="s">
        <v>5433</v>
      </c>
      <c r="E1165" s="556" t="s">
        <v>5434</v>
      </c>
      <c r="F1165" s="559" t="s">
        <v>5435</v>
      </c>
      <c r="G1165" s="551" t="s">
        <v>5371</v>
      </c>
      <c r="J1165" s="452" t="s">
        <v>4846</v>
      </c>
    </row>
    <row r="1166" spans="1:10" ht="14.5">
      <c r="A1166" s="550" t="s">
        <v>968</v>
      </c>
      <c r="B1166" s="550" t="s">
        <v>972</v>
      </c>
      <c r="C1166" s="551" t="s">
        <v>5436</v>
      </c>
      <c r="D1166" s="550" t="s">
        <v>5437</v>
      </c>
      <c r="E1166" s="556" t="s">
        <v>5438</v>
      </c>
      <c r="F1166" s="559" t="s">
        <v>5439</v>
      </c>
      <c r="G1166" s="551" t="s">
        <v>5371</v>
      </c>
      <c r="H1166" s="452" t="s">
        <v>1123</v>
      </c>
      <c r="J1166" s="452" t="s">
        <v>4846</v>
      </c>
    </row>
    <row r="1167" spans="1:10" ht="14.5">
      <c r="A1167" s="550" t="s">
        <v>968</v>
      </c>
      <c r="B1167" s="550" t="s">
        <v>972</v>
      </c>
      <c r="C1167" s="551" t="s">
        <v>5440</v>
      </c>
      <c r="D1167" s="550" t="s">
        <v>5441</v>
      </c>
      <c r="E1167" s="556" t="s">
        <v>5442</v>
      </c>
      <c r="F1167" s="559" t="s">
        <v>5443</v>
      </c>
      <c r="G1167" s="551" t="s">
        <v>5371</v>
      </c>
      <c r="J1167" s="452" t="s">
        <v>4846</v>
      </c>
    </row>
    <row r="1168" spans="1:10" ht="14.5" hidden="1">
      <c r="A1168" s="550" t="s">
        <v>968</v>
      </c>
      <c r="B1168" s="550" t="s">
        <v>972</v>
      </c>
      <c r="C1168" s="551" t="s">
        <v>5444</v>
      </c>
      <c r="D1168" s="550" t="s">
        <v>5445</v>
      </c>
      <c r="E1168" s="556" t="s">
        <v>5446</v>
      </c>
      <c r="F1168" s="559" t="s">
        <v>5447</v>
      </c>
      <c r="G1168" s="551" t="s">
        <v>5371</v>
      </c>
      <c r="J1168" s="452" t="s">
        <v>4846</v>
      </c>
    </row>
    <row r="1169" spans="1:10" ht="14.5" hidden="1">
      <c r="A1169" s="550" t="s">
        <v>968</v>
      </c>
      <c r="B1169" s="550" t="s">
        <v>972</v>
      </c>
      <c r="C1169" s="551" t="s">
        <v>5448</v>
      </c>
      <c r="D1169" s="550" t="s">
        <v>5449</v>
      </c>
      <c r="E1169" s="556" t="s">
        <v>5450</v>
      </c>
      <c r="F1169" s="559" t="s">
        <v>5451</v>
      </c>
      <c r="G1169" s="551" t="s">
        <v>5371</v>
      </c>
      <c r="J1169" s="452" t="s">
        <v>4846</v>
      </c>
    </row>
    <row r="1170" spans="1:10" ht="14.5">
      <c r="A1170" s="550" t="s">
        <v>968</v>
      </c>
      <c r="B1170" s="550" t="s">
        <v>972</v>
      </c>
      <c r="C1170" s="551" t="s">
        <v>5452</v>
      </c>
      <c r="D1170" s="550" t="s">
        <v>5453</v>
      </c>
      <c r="E1170" s="556" t="s">
        <v>5454</v>
      </c>
      <c r="F1170" s="559" t="s">
        <v>5455</v>
      </c>
      <c r="G1170" s="551" t="s">
        <v>5371</v>
      </c>
      <c r="J1170" s="452" t="s">
        <v>4846</v>
      </c>
    </row>
    <row r="1171" spans="1:10" ht="14.5" hidden="1">
      <c r="A1171" s="550" t="s">
        <v>968</v>
      </c>
      <c r="B1171" s="550" t="s">
        <v>972</v>
      </c>
      <c r="C1171" s="551" t="s">
        <v>5456</v>
      </c>
      <c r="D1171" s="550" t="s">
        <v>5457</v>
      </c>
      <c r="E1171" s="556" t="s">
        <v>5458</v>
      </c>
      <c r="F1171" s="559" t="s">
        <v>5459</v>
      </c>
      <c r="G1171" s="551" t="s">
        <v>5371</v>
      </c>
      <c r="J1171" s="452" t="s">
        <v>4846</v>
      </c>
    </row>
    <row r="1172" spans="1:10" ht="14.5">
      <c r="A1172" s="550" t="s">
        <v>968</v>
      </c>
      <c r="B1172" s="550" t="s">
        <v>972</v>
      </c>
      <c r="C1172" s="551" t="s">
        <v>5460</v>
      </c>
      <c r="D1172" s="550" t="s">
        <v>5461</v>
      </c>
      <c r="E1172" s="556" t="s">
        <v>5462</v>
      </c>
      <c r="F1172" s="559" t="s">
        <v>5463</v>
      </c>
      <c r="G1172" s="551" t="s">
        <v>5371</v>
      </c>
      <c r="H1172" s="452" t="s">
        <v>1123</v>
      </c>
      <c r="J1172" s="452" t="s">
        <v>4846</v>
      </c>
    </row>
    <row r="1173" spans="1:10" ht="14.5" hidden="1">
      <c r="A1173" s="550" t="s">
        <v>968</v>
      </c>
      <c r="B1173" s="550" t="s">
        <v>972</v>
      </c>
      <c r="C1173" s="551" t="s">
        <v>5464</v>
      </c>
      <c r="D1173" s="550" t="s">
        <v>5465</v>
      </c>
      <c r="E1173" s="556" t="s">
        <v>5466</v>
      </c>
      <c r="F1173" s="559" t="s">
        <v>5467</v>
      </c>
      <c r="G1173" s="551" t="s">
        <v>5371</v>
      </c>
      <c r="J1173" s="452" t="s">
        <v>4846</v>
      </c>
    </row>
    <row r="1174" spans="1:10" ht="14.5" hidden="1">
      <c r="A1174" s="550" t="s">
        <v>968</v>
      </c>
      <c r="B1174" s="550" t="s">
        <v>972</v>
      </c>
      <c r="C1174" s="551" t="s">
        <v>5468</v>
      </c>
      <c r="D1174" s="550" t="s">
        <v>5469</v>
      </c>
      <c r="E1174" s="556" t="s">
        <v>5470</v>
      </c>
      <c r="F1174" s="559" t="s">
        <v>5471</v>
      </c>
      <c r="G1174" s="551" t="s">
        <v>5371</v>
      </c>
      <c r="J1174" s="452" t="s">
        <v>4846</v>
      </c>
    </row>
    <row r="1175" spans="1:10" ht="14.5">
      <c r="A1175" s="550" t="s">
        <v>968</v>
      </c>
      <c r="B1175" s="550" t="s">
        <v>972</v>
      </c>
      <c r="C1175" s="551" t="s">
        <v>5472</v>
      </c>
      <c r="D1175" s="550" t="s">
        <v>5473</v>
      </c>
      <c r="E1175" s="556" t="s">
        <v>5474</v>
      </c>
      <c r="F1175" s="559" t="s">
        <v>5475</v>
      </c>
      <c r="G1175" s="551" t="s">
        <v>5371</v>
      </c>
      <c r="J1175" s="452" t="s">
        <v>4846</v>
      </c>
    </row>
    <row r="1176" spans="1:10" ht="14.5">
      <c r="A1176" s="550" t="s">
        <v>968</v>
      </c>
      <c r="B1176" s="550" t="s">
        <v>972</v>
      </c>
      <c r="C1176" s="551" t="s">
        <v>5476</v>
      </c>
      <c r="D1176" s="550" t="s">
        <v>5477</v>
      </c>
      <c r="E1176" s="556" t="s">
        <v>5478</v>
      </c>
      <c r="F1176" s="559" t="s">
        <v>5479</v>
      </c>
      <c r="G1176" s="551" t="s">
        <v>5371</v>
      </c>
      <c r="J1176" s="452" t="s">
        <v>4846</v>
      </c>
    </row>
    <row r="1177" spans="1:10" ht="14.5" hidden="1">
      <c r="A1177" s="550" t="s">
        <v>968</v>
      </c>
      <c r="B1177" s="550" t="s">
        <v>972</v>
      </c>
      <c r="C1177" s="551" t="s">
        <v>5480</v>
      </c>
      <c r="D1177" s="550" t="s">
        <v>5481</v>
      </c>
      <c r="E1177" s="556" t="s">
        <v>5482</v>
      </c>
      <c r="F1177" s="559" t="s">
        <v>5483</v>
      </c>
      <c r="G1177" s="551" t="s">
        <v>5371</v>
      </c>
      <c r="J1177" s="452" t="s">
        <v>4846</v>
      </c>
    </row>
    <row r="1178" spans="1:10" ht="14.5">
      <c r="A1178" s="550" t="s">
        <v>968</v>
      </c>
      <c r="B1178" s="550" t="s">
        <v>972</v>
      </c>
      <c r="C1178" s="551" t="s">
        <v>5484</v>
      </c>
      <c r="D1178" s="550" t="s">
        <v>5485</v>
      </c>
      <c r="E1178" s="556" t="s">
        <v>5486</v>
      </c>
      <c r="F1178" s="559" t="s">
        <v>5487</v>
      </c>
      <c r="G1178" s="551" t="s">
        <v>5371</v>
      </c>
      <c r="J1178" s="452" t="s">
        <v>4846</v>
      </c>
    </row>
    <row r="1179" spans="1:10" ht="14.5" hidden="1">
      <c r="A1179" s="550" t="s">
        <v>968</v>
      </c>
      <c r="B1179" s="550" t="s">
        <v>972</v>
      </c>
      <c r="C1179" s="551" t="s">
        <v>5488</v>
      </c>
      <c r="D1179" s="550" t="s">
        <v>5489</v>
      </c>
      <c r="E1179" s="556" t="s">
        <v>5490</v>
      </c>
      <c r="F1179" s="559" t="s">
        <v>5491</v>
      </c>
      <c r="G1179" s="551" t="s">
        <v>5371</v>
      </c>
      <c r="J1179" s="452" t="s">
        <v>4846</v>
      </c>
    </row>
    <row r="1180" spans="1:10" ht="14.5" hidden="1">
      <c r="A1180" s="550" t="s">
        <v>968</v>
      </c>
      <c r="B1180" s="550" t="s">
        <v>972</v>
      </c>
      <c r="C1180" s="551" t="s">
        <v>5492</v>
      </c>
      <c r="D1180" s="550" t="s">
        <v>5493</v>
      </c>
      <c r="E1180" s="556" t="s">
        <v>5494</v>
      </c>
      <c r="F1180" s="559" t="s">
        <v>5495</v>
      </c>
      <c r="G1180" s="551" t="s">
        <v>5371</v>
      </c>
      <c r="J1180" s="452" t="s">
        <v>4846</v>
      </c>
    </row>
    <row r="1181" spans="1:10" ht="14.5" hidden="1">
      <c r="A1181" s="550" t="s">
        <v>968</v>
      </c>
      <c r="B1181" s="550" t="s">
        <v>972</v>
      </c>
      <c r="C1181" s="551" t="s">
        <v>5496</v>
      </c>
      <c r="D1181" s="550" t="s">
        <v>5497</v>
      </c>
      <c r="E1181" s="556" t="s">
        <v>5498</v>
      </c>
      <c r="F1181" s="559" t="s">
        <v>5499</v>
      </c>
      <c r="G1181" s="551" t="s">
        <v>5371</v>
      </c>
      <c r="J1181" s="452" t="s">
        <v>4846</v>
      </c>
    </row>
    <row r="1182" spans="1:10" ht="14.5" hidden="1">
      <c r="A1182" s="550" t="s">
        <v>968</v>
      </c>
      <c r="B1182" s="550" t="s">
        <v>972</v>
      </c>
      <c r="C1182" s="551" t="s">
        <v>5500</v>
      </c>
      <c r="D1182" s="550" t="s">
        <v>5501</v>
      </c>
      <c r="E1182" s="556" t="s">
        <v>5502</v>
      </c>
      <c r="F1182" s="559" t="s">
        <v>5503</v>
      </c>
      <c r="G1182" s="551" t="s">
        <v>5371</v>
      </c>
      <c r="J1182" s="452" t="s">
        <v>4846</v>
      </c>
    </row>
    <row r="1183" spans="1:10" ht="14.5" hidden="1">
      <c r="A1183" s="550" t="s">
        <v>968</v>
      </c>
      <c r="B1183" s="550" t="s">
        <v>972</v>
      </c>
      <c r="C1183" s="551" t="s">
        <v>5504</v>
      </c>
      <c r="D1183" s="550" t="s">
        <v>5505</v>
      </c>
      <c r="E1183" s="556" t="s">
        <v>5506</v>
      </c>
      <c r="F1183" s="559" t="s">
        <v>5507</v>
      </c>
      <c r="G1183" s="551" t="s">
        <v>5371</v>
      </c>
      <c r="J1183" s="452" t="s">
        <v>4846</v>
      </c>
    </row>
    <row r="1184" spans="1:10" ht="14.5" hidden="1">
      <c r="A1184" s="550" t="s">
        <v>968</v>
      </c>
      <c r="B1184" s="550" t="s">
        <v>972</v>
      </c>
      <c r="C1184" s="551" t="s">
        <v>5508</v>
      </c>
      <c r="D1184" s="550" t="s">
        <v>5509</v>
      </c>
      <c r="E1184" s="556" t="s">
        <v>5510</v>
      </c>
      <c r="F1184" s="559" t="s">
        <v>5511</v>
      </c>
      <c r="G1184" s="551" t="s">
        <v>5371</v>
      </c>
      <c r="J1184" s="452" t="s">
        <v>4846</v>
      </c>
    </row>
    <row r="1185" spans="1:10" ht="14.5">
      <c r="A1185" s="550" t="s">
        <v>968</v>
      </c>
      <c r="B1185" s="550" t="s">
        <v>972</v>
      </c>
      <c r="C1185" s="551" t="s">
        <v>5512</v>
      </c>
      <c r="D1185" s="550" t="s">
        <v>5513</v>
      </c>
      <c r="E1185" s="556" t="s">
        <v>5514</v>
      </c>
      <c r="F1185" s="559" t="s">
        <v>5515</v>
      </c>
      <c r="G1185" s="551" t="s">
        <v>5371</v>
      </c>
      <c r="J1185" s="452" t="s">
        <v>4846</v>
      </c>
    </row>
    <row r="1186" spans="1:10" ht="14.5">
      <c r="A1186" s="550" t="s">
        <v>968</v>
      </c>
      <c r="B1186" s="550" t="s">
        <v>972</v>
      </c>
      <c r="C1186" s="551" t="s">
        <v>5516</v>
      </c>
      <c r="D1186" s="550" t="s">
        <v>5517</v>
      </c>
      <c r="E1186" s="556" t="s">
        <v>5518</v>
      </c>
      <c r="F1186" s="559" t="s">
        <v>5519</v>
      </c>
      <c r="G1186" s="551" t="s">
        <v>5371</v>
      </c>
      <c r="J1186" s="452" t="s">
        <v>4846</v>
      </c>
    </row>
    <row r="1187" spans="1:10" ht="14.5">
      <c r="A1187" s="550" t="s">
        <v>968</v>
      </c>
      <c r="B1187" s="550" t="s">
        <v>972</v>
      </c>
      <c r="C1187" s="551" t="s">
        <v>5520</v>
      </c>
      <c r="D1187" s="550" t="s">
        <v>5521</v>
      </c>
      <c r="E1187" s="556" t="s">
        <v>5522</v>
      </c>
      <c r="F1187" s="559" t="s">
        <v>5523</v>
      </c>
      <c r="G1187" s="551" t="s">
        <v>5371</v>
      </c>
      <c r="J1187" s="452" t="s">
        <v>4846</v>
      </c>
    </row>
    <row r="1188" spans="1:10" ht="14.5">
      <c r="A1188" s="550" t="s">
        <v>968</v>
      </c>
      <c r="B1188" s="550" t="s">
        <v>972</v>
      </c>
      <c r="C1188" s="551" t="s">
        <v>5524</v>
      </c>
      <c r="D1188" s="550" t="s">
        <v>5525</v>
      </c>
      <c r="E1188" s="556" t="s">
        <v>5526</v>
      </c>
      <c r="F1188" s="559" t="s">
        <v>5527</v>
      </c>
      <c r="G1188" s="551" t="s">
        <v>5371</v>
      </c>
      <c r="J1188" s="452" t="s">
        <v>4846</v>
      </c>
    </row>
    <row r="1189" spans="1:10" ht="14.5" hidden="1">
      <c r="A1189" s="550" t="s">
        <v>968</v>
      </c>
      <c r="B1189" s="550" t="s">
        <v>972</v>
      </c>
      <c r="C1189" s="551" t="s">
        <v>5528</v>
      </c>
      <c r="D1189" s="550" t="s">
        <v>5529</v>
      </c>
      <c r="E1189" s="556" t="s">
        <v>5530</v>
      </c>
      <c r="F1189" s="559" t="s">
        <v>5531</v>
      </c>
      <c r="G1189" s="551" t="s">
        <v>5371</v>
      </c>
      <c r="J1189" s="452" t="s">
        <v>4846</v>
      </c>
    </row>
    <row r="1190" spans="1:10" ht="14.5">
      <c r="A1190" s="550" t="s">
        <v>968</v>
      </c>
      <c r="B1190" s="550" t="s">
        <v>972</v>
      </c>
      <c r="C1190" s="551" t="s">
        <v>5532</v>
      </c>
      <c r="D1190" s="550" t="s">
        <v>5533</v>
      </c>
      <c r="E1190" s="556" t="s">
        <v>5534</v>
      </c>
      <c r="F1190" s="559" t="s">
        <v>5535</v>
      </c>
      <c r="G1190" s="551" t="s">
        <v>5371</v>
      </c>
      <c r="J1190" s="452" t="s">
        <v>4846</v>
      </c>
    </row>
    <row r="1191" spans="1:10" ht="14.5" hidden="1">
      <c r="A1191" s="550" t="s">
        <v>968</v>
      </c>
      <c r="B1191" s="550" t="s">
        <v>972</v>
      </c>
      <c r="C1191" s="551" t="s">
        <v>5536</v>
      </c>
      <c r="D1191" s="550" t="s">
        <v>5537</v>
      </c>
      <c r="E1191" s="556" t="s">
        <v>5538</v>
      </c>
      <c r="F1191" s="559" t="s">
        <v>5539</v>
      </c>
      <c r="G1191" s="551" t="s">
        <v>5371</v>
      </c>
      <c r="J1191" s="452" t="s">
        <v>4846</v>
      </c>
    </row>
    <row r="1192" spans="1:10" ht="14.5">
      <c r="A1192" s="550" t="s">
        <v>968</v>
      </c>
      <c r="B1192" s="550" t="s">
        <v>972</v>
      </c>
      <c r="C1192" s="551" t="s">
        <v>5540</v>
      </c>
      <c r="D1192" s="550" t="s">
        <v>5541</v>
      </c>
      <c r="E1192" s="556" t="s">
        <v>5542</v>
      </c>
      <c r="F1192" s="559" t="s">
        <v>5543</v>
      </c>
      <c r="G1192" s="551" t="s">
        <v>5371</v>
      </c>
      <c r="J1192" s="452" t="s">
        <v>4846</v>
      </c>
    </row>
    <row r="1193" spans="1:10" ht="14.5" hidden="1">
      <c r="A1193" s="550" t="s">
        <v>968</v>
      </c>
      <c r="B1193" s="550" t="s">
        <v>972</v>
      </c>
      <c r="C1193" s="551" t="s">
        <v>5544</v>
      </c>
      <c r="D1193" s="550" t="s">
        <v>5545</v>
      </c>
      <c r="E1193" s="556" t="s">
        <v>5546</v>
      </c>
      <c r="F1193" s="559" t="s">
        <v>5547</v>
      </c>
      <c r="G1193" s="551" t="s">
        <v>5371</v>
      </c>
      <c r="J1193" s="452" t="s">
        <v>4846</v>
      </c>
    </row>
    <row r="1194" spans="1:10" ht="14.5">
      <c r="A1194" s="550" t="s">
        <v>968</v>
      </c>
      <c r="B1194" s="550" t="s">
        <v>972</v>
      </c>
      <c r="C1194" s="551" t="s">
        <v>5548</v>
      </c>
      <c r="D1194" s="550" t="s">
        <v>5549</v>
      </c>
      <c r="E1194" s="556" t="s">
        <v>5550</v>
      </c>
      <c r="F1194" s="559" t="s">
        <v>5551</v>
      </c>
      <c r="G1194" s="551" t="s">
        <v>5371</v>
      </c>
      <c r="J1194" s="452" t="s">
        <v>4846</v>
      </c>
    </row>
    <row r="1195" spans="1:10" ht="14.5">
      <c r="A1195" s="550" t="s">
        <v>968</v>
      </c>
      <c r="B1195" s="550" t="s">
        <v>972</v>
      </c>
      <c r="C1195" s="551" t="s">
        <v>5552</v>
      </c>
      <c r="D1195" s="550" t="s">
        <v>5553</v>
      </c>
      <c r="E1195" s="556" t="s">
        <v>5554</v>
      </c>
      <c r="F1195" s="559" t="s">
        <v>5555</v>
      </c>
      <c r="G1195" s="551" t="s">
        <v>5371</v>
      </c>
      <c r="J1195" s="452" t="s">
        <v>4846</v>
      </c>
    </row>
    <row r="1196" spans="1:10" ht="14.5">
      <c r="A1196" s="550" t="s">
        <v>968</v>
      </c>
      <c r="B1196" s="550" t="s">
        <v>972</v>
      </c>
      <c r="C1196" s="551" t="s">
        <v>5556</v>
      </c>
      <c r="D1196" s="550" t="s">
        <v>5557</v>
      </c>
      <c r="E1196" s="556" t="s">
        <v>5558</v>
      </c>
      <c r="F1196" s="559" t="s">
        <v>5559</v>
      </c>
      <c r="G1196" s="551" t="s">
        <v>5371</v>
      </c>
      <c r="H1196" s="452" t="s">
        <v>1123</v>
      </c>
      <c r="J1196" s="452" t="s">
        <v>4846</v>
      </c>
    </row>
    <row r="1197" spans="1:10" ht="14.5" hidden="1">
      <c r="A1197" s="550" t="s">
        <v>968</v>
      </c>
      <c r="B1197" s="550" t="s">
        <v>972</v>
      </c>
      <c r="C1197" s="551" t="s">
        <v>5560</v>
      </c>
      <c r="D1197" s="550" t="s">
        <v>5561</v>
      </c>
      <c r="E1197" s="556" t="s">
        <v>5562</v>
      </c>
      <c r="F1197" s="559" t="s">
        <v>5563</v>
      </c>
      <c r="G1197" s="551" t="s">
        <v>5371</v>
      </c>
      <c r="J1197" s="452" t="s">
        <v>4846</v>
      </c>
    </row>
    <row r="1198" spans="1:10" ht="14.5">
      <c r="A1198" s="550" t="s">
        <v>968</v>
      </c>
      <c r="B1198" s="550" t="s">
        <v>972</v>
      </c>
      <c r="C1198" s="551" t="s">
        <v>5564</v>
      </c>
      <c r="D1198" s="550" t="s">
        <v>5565</v>
      </c>
      <c r="E1198" s="556" t="s">
        <v>5566</v>
      </c>
      <c r="F1198" s="559" t="s">
        <v>5567</v>
      </c>
      <c r="G1198" s="551" t="s">
        <v>5371</v>
      </c>
      <c r="J1198" s="452" t="s">
        <v>4846</v>
      </c>
    </row>
    <row r="1199" spans="1:10" ht="14.5">
      <c r="A1199" s="550" t="s">
        <v>968</v>
      </c>
      <c r="B1199" s="550" t="s">
        <v>972</v>
      </c>
      <c r="C1199" s="551" t="s">
        <v>5568</v>
      </c>
      <c r="D1199" s="550" t="s">
        <v>5569</v>
      </c>
      <c r="E1199" s="556" t="s">
        <v>5570</v>
      </c>
      <c r="F1199" s="559" t="s">
        <v>5571</v>
      </c>
      <c r="G1199" s="551" t="s">
        <v>5371</v>
      </c>
      <c r="J1199" s="452" t="s">
        <v>4846</v>
      </c>
    </row>
    <row r="1200" spans="1:10" ht="14.5" hidden="1">
      <c r="A1200" s="550" t="s">
        <v>968</v>
      </c>
      <c r="B1200" s="550" t="s">
        <v>972</v>
      </c>
      <c r="C1200" s="551" t="s">
        <v>5572</v>
      </c>
      <c r="D1200" s="550" t="s">
        <v>5573</v>
      </c>
      <c r="E1200" s="556" t="s">
        <v>5574</v>
      </c>
      <c r="F1200" s="559" t="s">
        <v>5575</v>
      </c>
      <c r="G1200" s="551" t="s">
        <v>5371</v>
      </c>
      <c r="J1200" s="452" t="s">
        <v>4846</v>
      </c>
    </row>
    <row r="1201" spans="1:10" ht="14.5" hidden="1">
      <c r="A1201" s="550" t="s">
        <v>968</v>
      </c>
      <c r="B1201" s="550" t="s">
        <v>972</v>
      </c>
      <c r="C1201" s="551" t="s">
        <v>5576</v>
      </c>
      <c r="D1201" s="550" t="s">
        <v>5577</v>
      </c>
      <c r="E1201" s="556" t="s">
        <v>5578</v>
      </c>
      <c r="F1201" s="559" t="s">
        <v>5579</v>
      </c>
      <c r="G1201" s="551" t="s">
        <v>5371</v>
      </c>
      <c r="J1201" s="452" t="s">
        <v>4846</v>
      </c>
    </row>
    <row r="1202" spans="1:10" ht="14.5" hidden="1">
      <c r="A1202" s="550" t="s">
        <v>968</v>
      </c>
      <c r="B1202" s="550" t="s">
        <v>972</v>
      </c>
      <c r="C1202" s="551" t="s">
        <v>5580</v>
      </c>
      <c r="D1202" s="550" t="s">
        <v>5581</v>
      </c>
      <c r="E1202" s="556" t="s">
        <v>5582</v>
      </c>
      <c r="F1202" s="559" t="s">
        <v>5583</v>
      </c>
      <c r="G1202" s="551" t="s">
        <v>5371</v>
      </c>
      <c r="J1202" s="452" t="s">
        <v>4846</v>
      </c>
    </row>
    <row r="1203" spans="1:10" ht="14.5" hidden="1">
      <c r="A1203" s="550" t="s">
        <v>968</v>
      </c>
      <c r="B1203" s="550" t="s">
        <v>972</v>
      </c>
      <c r="C1203" s="551" t="s">
        <v>5584</v>
      </c>
      <c r="D1203" s="550" t="s">
        <v>5585</v>
      </c>
      <c r="E1203" s="557" t="s">
        <v>5586</v>
      </c>
      <c r="F1203" s="452" t="s">
        <v>5587</v>
      </c>
      <c r="G1203" s="551" t="s">
        <v>5371</v>
      </c>
      <c r="J1203" s="452" t="s">
        <v>4846</v>
      </c>
    </row>
    <row r="1204" spans="1:10" ht="14.5" hidden="1">
      <c r="A1204" s="550" t="s">
        <v>968</v>
      </c>
      <c r="B1204" s="550" t="s">
        <v>972</v>
      </c>
      <c r="C1204" s="551" t="s">
        <v>5588</v>
      </c>
      <c r="D1204" s="550" t="s">
        <v>5589</v>
      </c>
      <c r="E1204" s="556" t="s">
        <v>5590</v>
      </c>
      <c r="F1204" s="559" t="s">
        <v>5591</v>
      </c>
      <c r="G1204" s="551" t="s">
        <v>5371</v>
      </c>
      <c r="J1204" s="452" t="s">
        <v>4846</v>
      </c>
    </row>
    <row r="1205" spans="1:10" ht="14.5" hidden="1">
      <c r="A1205" s="550" t="s">
        <v>968</v>
      </c>
      <c r="B1205" s="550" t="s">
        <v>972</v>
      </c>
      <c r="C1205" s="551" t="s">
        <v>5592</v>
      </c>
      <c r="D1205" s="550" t="s">
        <v>5593</v>
      </c>
      <c r="E1205" s="556" t="s">
        <v>5594</v>
      </c>
      <c r="F1205" s="559" t="s">
        <v>5595</v>
      </c>
      <c r="G1205" s="551" t="s">
        <v>5371</v>
      </c>
      <c r="J1205" s="452" t="s">
        <v>4846</v>
      </c>
    </row>
    <row r="1206" spans="1:10" ht="14.5" hidden="1">
      <c r="A1206" s="550" t="s">
        <v>968</v>
      </c>
      <c r="B1206" s="550" t="s">
        <v>972</v>
      </c>
      <c r="C1206" s="551" t="s">
        <v>5596</v>
      </c>
      <c r="D1206" s="550" t="s">
        <v>5597</v>
      </c>
      <c r="E1206" s="556" t="s">
        <v>5598</v>
      </c>
      <c r="F1206" s="559" t="s">
        <v>5599</v>
      </c>
      <c r="G1206" s="551" t="s">
        <v>5371</v>
      </c>
      <c r="J1206" s="452" t="s">
        <v>4846</v>
      </c>
    </row>
    <row r="1207" spans="1:10" ht="14.5" hidden="1">
      <c r="A1207" s="550" t="s">
        <v>968</v>
      </c>
      <c r="B1207" s="550" t="s">
        <v>972</v>
      </c>
      <c r="C1207" s="551" t="s">
        <v>5600</v>
      </c>
      <c r="D1207" s="550" t="s">
        <v>5601</v>
      </c>
      <c r="E1207" s="556" t="s">
        <v>5602</v>
      </c>
      <c r="F1207" s="559" t="s">
        <v>5603</v>
      </c>
      <c r="G1207" s="551" t="s">
        <v>5371</v>
      </c>
      <c r="J1207" s="452" t="s">
        <v>4846</v>
      </c>
    </row>
    <row r="1208" spans="1:10" ht="13.9" customHeight="1">
      <c r="A1208" s="550" t="s">
        <v>968</v>
      </c>
      <c r="B1208" s="550" t="s">
        <v>972</v>
      </c>
      <c r="C1208" s="551" t="s">
        <v>5604</v>
      </c>
      <c r="D1208" s="550" t="s">
        <v>5605</v>
      </c>
      <c r="E1208" s="72" t="s">
        <v>5606</v>
      </c>
      <c r="F1208" s="452" t="s">
        <v>5607</v>
      </c>
      <c r="G1208" s="452" t="s">
        <v>5371</v>
      </c>
      <c r="J1208" s="554" t="s">
        <v>1859</v>
      </c>
    </row>
    <row r="1209" spans="1:10" ht="13.9" customHeight="1">
      <c r="A1209" s="550" t="s">
        <v>968</v>
      </c>
      <c r="B1209" s="550" t="s">
        <v>972</v>
      </c>
      <c r="C1209" s="551" t="s">
        <v>5608</v>
      </c>
      <c r="D1209" s="550" t="s">
        <v>5609</v>
      </c>
      <c r="E1209" s="72" t="s">
        <v>5610</v>
      </c>
      <c r="F1209" s="452" t="s">
        <v>5611</v>
      </c>
      <c r="G1209" s="452" t="s">
        <v>5371</v>
      </c>
      <c r="J1209" s="554" t="s">
        <v>1859</v>
      </c>
    </row>
    <row r="1210" spans="1:10" ht="13.9" hidden="1" customHeight="1">
      <c r="A1210" s="550" t="s">
        <v>968</v>
      </c>
      <c r="B1210" s="550" t="s">
        <v>972</v>
      </c>
      <c r="C1210" s="551" t="s">
        <v>5612</v>
      </c>
      <c r="D1210" s="550" t="s">
        <v>5613</v>
      </c>
      <c r="E1210" s="72" t="s">
        <v>5614</v>
      </c>
      <c r="F1210" s="452" t="s">
        <v>5615</v>
      </c>
      <c r="G1210" s="452" t="s">
        <v>5371</v>
      </c>
      <c r="J1210" s="554" t="s">
        <v>1859</v>
      </c>
    </row>
    <row r="1211" spans="1:10" ht="13.9" hidden="1" customHeight="1">
      <c r="A1211" s="550" t="s">
        <v>968</v>
      </c>
      <c r="B1211" s="550" t="s">
        <v>972</v>
      </c>
      <c r="C1211" s="551" t="s">
        <v>5616</v>
      </c>
      <c r="D1211" s="550" t="s">
        <v>5617</v>
      </c>
      <c r="E1211" s="72" t="s">
        <v>5618</v>
      </c>
      <c r="F1211" s="452" t="s">
        <v>5619</v>
      </c>
      <c r="G1211" s="452" t="s">
        <v>5371</v>
      </c>
      <c r="J1211" s="554" t="s">
        <v>1859</v>
      </c>
    </row>
    <row r="1212" spans="1:10" ht="13.9" hidden="1" customHeight="1">
      <c r="A1212" s="550" t="s">
        <v>968</v>
      </c>
      <c r="B1212" s="550" t="s">
        <v>972</v>
      </c>
      <c r="C1212" s="551" t="s">
        <v>5620</v>
      </c>
      <c r="D1212" s="550" t="s">
        <v>5621</v>
      </c>
      <c r="E1212" s="72" t="s">
        <v>5622</v>
      </c>
      <c r="F1212" s="452" t="s">
        <v>5623</v>
      </c>
      <c r="G1212" s="452" t="s">
        <v>5371</v>
      </c>
      <c r="J1212" s="554" t="s">
        <v>1859</v>
      </c>
    </row>
    <row r="1213" spans="1:10" ht="13.9" hidden="1" customHeight="1">
      <c r="A1213" s="550" t="s">
        <v>968</v>
      </c>
      <c r="B1213" s="550" t="s">
        <v>972</v>
      </c>
      <c r="C1213" s="551" t="s">
        <v>5624</v>
      </c>
      <c r="D1213" s="550" t="s">
        <v>5625</v>
      </c>
      <c r="E1213" s="72" t="s">
        <v>5626</v>
      </c>
      <c r="F1213" s="452" t="s">
        <v>5627</v>
      </c>
      <c r="G1213" s="452" t="s">
        <v>5371</v>
      </c>
      <c r="J1213" s="554" t="s">
        <v>1859</v>
      </c>
    </row>
    <row r="1214" spans="1:10" ht="13.9" hidden="1" customHeight="1">
      <c r="A1214" s="550" t="s">
        <v>968</v>
      </c>
      <c r="B1214" s="550" t="s">
        <v>972</v>
      </c>
      <c r="C1214" s="551" t="s">
        <v>5628</v>
      </c>
      <c r="D1214" s="550" t="s">
        <v>5629</v>
      </c>
      <c r="E1214" s="72" t="s">
        <v>5630</v>
      </c>
      <c r="F1214" s="452" t="s">
        <v>5631</v>
      </c>
      <c r="G1214" s="452" t="s">
        <v>5371</v>
      </c>
      <c r="J1214" s="554" t="s">
        <v>1859</v>
      </c>
    </row>
    <row r="1215" spans="1:10" ht="13.9" hidden="1" customHeight="1">
      <c r="A1215" s="550" t="s">
        <v>968</v>
      </c>
      <c r="B1215" s="550" t="s">
        <v>972</v>
      </c>
      <c r="C1215" s="551" t="s">
        <v>5632</v>
      </c>
      <c r="D1215" s="550" t="s">
        <v>5633</v>
      </c>
      <c r="E1215" s="72" t="s">
        <v>5634</v>
      </c>
      <c r="F1215" s="452" t="s">
        <v>5635</v>
      </c>
      <c r="G1215" s="452" t="s">
        <v>5371</v>
      </c>
      <c r="J1215" s="554" t="s">
        <v>1859</v>
      </c>
    </row>
    <row r="1216" spans="1:10" ht="13.9" hidden="1" customHeight="1">
      <c r="A1216" s="550" t="s">
        <v>968</v>
      </c>
      <c r="B1216" s="550" t="s">
        <v>972</v>
      </c>
      <c r="C1216" s="551" t="s">
        <v>5636</v>
      </c>
      <c r="D1216" s="550" t="s">
        <v>5637</v>
      </c>
      <c r="E1216" s="72" t="s">
        <v>5638</v>
      </c>
      <c r="F1216" s="452" t="s">
        <v>5639</v>
      </c>
      <c r="G1216" s="452" t="s">
        <v>5371</v>
      </c>
      <c r="J1216" s="554" t="s">
        <v>1859</v>
      </c>
    </row>
    <row r="1217" spans="1:10" ht="13.9" hidden="1" customHeight="1">
      <c r="A1217" s="550" t="s">
        <v>968</v>
      </c>
      <c r="B1217" s="550" t="s">
        <v>972</v>
      </c>
      <c r="C1217" s="551" t="s">
        <v>5640</v>
      </c>
      <c r="D1217" s="550" t="s">
        <v>5641</v>
      </c>
      <c r="E1217" s="72" t="s">
        <v>5642</v>
      </c>
      <c r="F1217" s="452" t="s">
        <v>5643</v>
      </c>
      <c r="G1217" s="452" t="s">
        <v>5644</v>
      </c>
      <c r="J1217" s="554" t="s">
        <v>1859</v>
      </c>
    </row>
    <row r="1218" spans="1:10" ht="13.9" hidden="1" customHeight="1">
      <c r="A1218" s="550" t="s">
        <v>968</v>
      </c>
      <c r="B1218" s="550" t="s">
        <v>972</v>
      </c>
      <c r="C1218" s="551" t="s">
        <v>5645</v>
      </c>
      <c r="D1218" s="550" t="s">
        <v>5646</v>
      </c>
      <c r="E1218" s="72" t="s">
        <v>5647</v>
      </c>
      <c r="F1218" s="452" t="s">
        <v>5648</v>
      </c>
      <c r="G1218" s="452" t="s">
        <v>5644</v>
      </c>
      <c r="J1218" s="554" t="s">
        <v>1859</v>
      </c>
    </row>
    <row r="1219" spans="1:10" ht="13.9" hidden="1" customHeight="1">
      <c r="A1219" s="550" t="s">
        <v>968</v>
      </c>
      <c r="B1219" s="550" t="s">
        <v>972</v>
      </c>
      <c r="C1219" s="551" t="s">
        <v>5649</v>
      </c>
      <c r="D1219" s="550" t="s">
        <v>5650</v>
      </c>
      <c r="E1219" s="72" t="s">
        <v>5651</v>
      </c>
      <c r="F1219" s="452" t="s">
        <v>5652</v>
      </c>
      <c r="G1219" s="452" t="s">
        <v>5644</v>
      </c>
      <c r="J1219" s="554" t="s">
        <v>1859</v>
      </c>
    </row>
    <row r="1220" spans="1:10" ht="13.9" hidden="1" customHeight="1">
      <c r="A1220" s="550" t="s">
        <v>968</v>
      </c>
      <c r="B1220" s="550" t="s">
        <v>972</v>
      </c>
      <c r="C1220" s="551" t="s">
        <v>5653</v>
      </c>
      <c r="D1220" s="550" t="s">
        <v>5654</v>
      </c>
      <c r="E1220" s="72" t="s">
        <v>5655</v>
      </c>
      <c r="F1220" s="452" t="s">
        <v>5656</v>
      </c>
      <c r="G1220" s="452" t="s">
        <v>5644</v>
      </c>
      <c r="J1220" s="554" t="s">
        <v>1859</v>
      </c>
    </row>
    <row r="1221" spans="1:10" ht="13.9" hidden="1" customHeight="1">
      <c r="A1221" s="550" t="s">
        <v>968</v>
      </c>
      <c r="B1221" s="550" t="s">
        <v>972</v>
      </c>
      <c r="C1221" s="551" t="s">
        <v>5657</v>
      </c>
      <c r="D1221" s="550" t="s">
        <v>5658</v>
      </c>
      <c r="E1221" s="72" t="s">
        <v>5659</v>
      </c>
      <c r="F1221" s="452" t="s">
        <v>5660</v>
      </c>
      <c r="G1221" s="452" t="s">
        <v>5644</v>
      </c>
      <c r="J1221" s="554" t="s">
        <v>1859</v>
      </c>
    </row>
    <row r="1222" spans="1:10" ht="13.9" hidden="1" customHeight="1">
      <c r="A1222" s="550" t="s">
        <v>968</v>
      </c>
      <c r="B1222" s="550" t="s">
        <v>972</v>
      </c>
      <c r="C1222" s="551" t="s">
        <v>5661</v>
      </c>
      <c r="D1222" s="550" t="s">
        <v>5662</v>
      </c>
      <c r="E1222" s="72" t="s">
        <v>5663</v>
      </c>
      <c r="F1222" s="452" t="s">
        <v>5664</v>
      </c>
      <c r="G1222" s="452" t="s">
        <v>5644</v>
      </c>
      <c r="J1222" s="554" t="s">
        <v>1859</v>
      </c>
    </row>
    <row r="1223" spans="1:10" ht="13.9" hidden="1" customHeight="1">
      <c r="A1223" s="550" t="s">
        <v>968</v>
      </c>
      <c r="B1223" s="550" t="s">
        <v>972</v>
      </c>
      <c r="C1223" s="551" t="s">
        <v>5665</v>
      </c>
      <c r="D1223" s="550" t="s">
        <v>5666</v>
      </c>
      <c r="E1223" s="72" t="s">
        <v>5667</v>
      </c>
      <c r="F1223" s="452" t="s">
        <v>5668</v>
      </c>
      <c r="G1223" s="452" t="s">
        <v>5644</v>
      </c>
      <c r="J1223" s="554" t="s">
        <v>1859</v>
      </c>
    </row>
    <row r="1224" spans="1:10" ht="13.9" hidden="1" customHeight="1">
      <c r="A1224" s="550" t="s">
        <v>968</v>
      </c>
      <c r="B1224" s="550" t="s">
        <v>972</v>
      </c>
      <c r="C1224" s="551" t="s">
        <v>5669</v>
      </c>
      <c r="D1224" s="550" t="s">
        <v>5670</v>
      </c>
      <c r="E1224" s="72" t="s">
        <v>5671</v>
      </c>
      <c r="F1224" s="452" t="s">
        <v>5672</v>
      </c>
      <c r="G1224" s="452" t="s">
        <v>5644</v>
      </c>
      <c r="J1224" s="554" t="s">
        <v>1859</v>
      </c>
    </row>
    <row r="1225" spans="1:10" ht="13.9" hidden="1" customHeight="1">
      <c r="A1225" s="550" t="s">
        <v>968</v>
      </c>
      <c r="B1225" s="550" t="s">
        <v>972</v>
      </c>
      <c r="C1225" s="551" t="s">
        <v>5673</v>
      </c>
      <c r="D1225" s="550" t="s">
        <v>5674</v>
      </c>
      <c r="E1225" s="72" t="s">
        <v>5675</v>
      </c>
      <c r="F1225" s="452" t="s">
        <v>5676</v>
      </c>
      <c r="G1225" s="452" t="s">
        <v>5644</v>
      </c>
      <c r="J1225" s="554" t="s">
        <v>1859</v>
      </c>
    </row>
    <row r="1226" spans="1:10" ht="13.9" hidden="1" customHeight="1">
      <c r="A1226" s="550" t="s">
        <v>968</v>
      </c>
      <c r="B1226" s="550" t="s">
        <v>972</v>
      </c>
      <c r="C1226" s="551" t="s">
        <v>5677</v>
      </c>
      <c r="D1226" s="550" t="s">
        <v>5678</v>
      </c>
      <c r="E1226" s="72" t="s">
        <v>5679</v>
      </c>
      <c r="F1226" s="452" t="s">
        <v>5680</v>
      </c>
      <c r="G1226" s="452" t="s">
        <v>5644</v>
      </c>
      <c r="J1226" s="554" t="s">
        <v>1859</v>
      </c>
    </row>
    <row r="1227" spans="1:10" ht="13.9" hidden="1" customHeight="1">
      <c r="A1227" s="550" t="s">
        <v>968</v>
      </c>
      <c r="B1227" s="550" t="s">
        <v>972</v>
      </c>
      <c r="C1227" s="551" t="s">
        <v>5681</v>
      </c>
      <c r="D1227" s="550" t="s">
        <v>5682</v>
      </c>
      <c r="E1227" s="72" t="s">
        <v>5683</v>
      </c>
      <c r="F1227" s="452" t="s">
        <v>5684</v>
      </c>
      <c r="G1227" s="452" t="s">
        <v>5644</v>
      </c>
      <c r="J1227" s="554" t="s">
        <v>1859</v>
      </c>
    </row>
    <row r="1228" spans="1:10" ht="13.9" hidden="1" customHeight="1">
      <c r="A1228" s="550" t="s">
        <v>968</v>
      </c>
      <c r="B1228" s="550" t="s">
        <v>972</v>
      </c>
      <c r="C1228" s="551" t="s">
        <v>5685</v>
      </c>
      <c r="D1228" s="550" t="s">
        <v>5686</v>
      </c>
      <c r="E1228" s="72" t="s">
        <v>5687</v>
      </c>
      <c r="F1228" s="452" t="s">
        <v>5688</v>
      </c>
      <c r="G1228" s="452" t="s">
        <v>5644</v>
      </c>
      <c r="J1228" s="554" t="s">
        <v>1859</v>
      </c>
    </row>
    <row r="1229" spans="1:10" ht="13.9" hidden="1" customHeight="1">
      <c r="A1229" s="550" t="s">
        <v>968</v>
      </c>
      <c r="B1229" s="550" t="s">
        <v>972</v>
      </c>
      <c r="C1229" s="551" t="s">
        <v>5689</v>
      </c>
      <c r="D1229" s="550" t="s">
        <v>5690</v>
      </c>
      <c r="E1229" s="72" t="s">
        <v>5691</v>
      </c>
      <c r="F1229" s="452" t="s">
        <v>5692</v>
      </c>
      <c r="G1229" s="452" t="s">
        <v>5644</v>
      </c>
      <c r="J1229" s="554" t="s">
        <v>1859</v>
      </c>
    </row>
    <row r="1230" spans="1:10" ht="13.9" hidden="1" customHeight="1">
      <c r="A1230" s="550" t="s">
        <v>968</v>
      </c>
      <c r="B1230" s="550" t="s">
        <v>972</v>
      </c>
      <c r="C1230" s="551" t="s">
        <v>5693</v>
      </c>
      <c r="D1230" s="550" t="s">
        <v>5694</v>
      </c>
      <c r="E1230" s="72" t="s">
        <v>5695</v>
      </c>
      <c r="F1230" s="452" t="s">
        <v>5696</v>
      </c>
      <c r="G1230" s="452" t="s">
        <v>5644</v>
      </c>
      <c r="J1230" s="554" t="s">
        <v>1859</v>
      </c>
    </row>
    <row r="1231" spans="1:10" ht="13.9" hidden="1" customHeight="1">
      <c r="A1231" s="550" t="s">
        <v>968</v>
      </c>
      <c r="B1231" s="550" t="s">
        <v>972</v>
      </c>
      <c r="C1231" s="551" t="s">
        <v>5697</v>
      </c>
      <c r="D1231" s="550" t="s">
        <v>5698</v>
      </c>
      <c r="E1231" s="72" t="s">
        <v>5699</v>
      </c>
      <c r="F1231" s="452" t="s">
        <v>5700</v>
      </c>
      <c r="G1231" s="452" t="s">
        <v>5644</v>
      </c>
      <c r="J1231" s="554" t="s">
        <v>1859</v>
      </c>
    </row>
    <row r="1232" spans="1:10" ht="13.9" hidden="1" customHeight="1">
      <c r="A1232" s="550" t="s">
        <v>968</v>
      </c>
      <c r="B1232" s="550" t="s">
        <v>972</v>
      </c>
      <c r="C1232" s="551" t="s">
        <v>5701</v>
      </c>
      <c r="D1232" s="550" t="s">
        <v>5702</v>
      </c>
      <c r="E1232" s="72" t="s">
        <v>5703</v>
      </c>
      <c r="F1232" s="452" t="s">
        <v>5704</v>
      </c>
      <c r="G1232" s="452" t="s">
        <v>5644</v>
      </c>
      <c r="J1232" s="554" t="s">
        <v>1859</v>
      </c>
    </row>
    <row r="1233" spans="1:10" ht="13.9" hidden="1" customHeight="1">
      <c r="A1233" s="550" t="s">
        <v>968</v>
      </c>
      <c r="B1233" s="550" t="s">
        <v>972</v>
      </c>
      <c r="C1233" s="551" t="s">
        <v>5705</v>
      </c>
      <c r="D1233" s="550" t="s">
        <v>5706</v>
      </c>
      <c r="E1233" s="72" t="s">
        <v>5707</v>
      </c>
      <c r="F1233" s="452" t="s">
        <v>5708</v>
      </c>
      <c r="G1233" s="452" t="s">
        <v>5644</v>
      </c>
      <c r="J1233" s="554" t="s">
        <v>1859</v>
      </c>
    </row>
    <row r="1234" spans="1:10" ht="13.9" hidden="1" customHeight="1">
      <c r="A1234" s="550" t="s">
        <v>968</v>
      </c>
      <c r="B1234" s="550" t="s">
        <v>972</v>
      </c>
      <c r="C1234" s="551" t="s">
        <v>5709</v>
      </c>
      <c r="D1234" s="550" t="s">
        <v>5710</v>
      </c>
      <c r="E1234" s="72" t="s">
        <v>5711</v>
      </c>
      <c r="F1234" s="452" t="s">
        <v>5712</v>
      </c>
      <c r="G1234" s="452" t="s">
        <v>5644</v>
      </c>
      <c r="J1234" s="554" t="s">
        <v>1859</v>
      </c>
    </row>
    <row r="1235" spans="1:10" ht="13.9" hidden="1" customHeight="1">
      <c r="A1235" s="550" t="s">
        <v>968</v>
      </c>
      <c r="B1235" s="550" t="s">
        <v>972</v>
      </c>
      <c r="C1235" s="551" t="s">
        <v>5713</v>
      </c>
      <c r="D1235" s="550" t="s">
        <v>5714</v>
      </c>
      <c r="E1235" s="72" t="s">
        <v>5715</v>
      </c>
      <c r="F1235" s="452" t="s">
        <v>5716</v>
      </c>
      <c r="G1235" s="452" t="s">
        <v>5644</v>
      </c>
      <c r="J1235" s="554" t="s">
        <v>1859</v>
      </c>
    </row>
    <row r="1236" spans="1:10" ht="13.9" hidden="1" customHeight="1">
      <c r="A1236" s="550" t="s">
        <v>968</v>
      </c>
      <c r="B1236" s="550" t="s">
        <v>972</v>
      </c>
      <c r="C1236" s="551" t="s">
        <v>5717</v>
      </c>
      <c r="D1236" s="550" t="s">
        <v>5718</v>
      </c>
      <c r="E1236" s="72" t="s">
        <v>5719</v>
      </c>
      <c r="F1236" s="452" t="s">
        <v>5720</v>
      </c>
      <c r="G1236" s="452" t="s">
        <v>5644</v>
      </c>
      <c r="J1236" s="554" t="s">
        <v>1859</v>
      </c>
    </row>
    <row r="1237" spans="1:10" ht="13.9" hidden="1" customHeight="1">
      <c r="A1237" s="550" t="s">
        <v>968</v>
      </c>
      <c r="B1237" s="550" t="s">
        <v>972</v>
      </c>
      <c r="C1237" s="551" t="s">
        <v>5721</v>
      </c>
      <c r="D1237" s="550" t="s">
        <v>5722</v>
      </c>
      <c r="E1237" s="72" t="s">
        <v>5723</v>
      </c>
      <c r="F1237" s="452" t="s">
        <v>5724</v>
      </c>
      <c r="G1237" s="452" t="s">
        <v>5644</v>
      </c>
      <c r="J1237" s="554" t="s">
        <v>1859</v>
      </c>
    </row>
    <row r="1238" spans="1:10" ht="13.9" hidden="1" customHeight="1">
      <c r="A1238" s="550" t="s">
        <v>968</v>
      </c>
      <c r="B1238" s="550" t="s">
        <v>972</v>
      </c>
      <c r="C1238" s="551" t="s">
        <v>5725</v>
      </c>
      <c r="D1238" s="550" t="s">
        <v>5726</v>
      </c>
      <c r="E1238" s="72" t="s">
        <v>5727</v>
      </c>
      <c r="F1238" s="452" t="s">
        <v>5728</v>
      </c>
      <c r="G1238" s="452" t="s">
        <v>5644</v>
      </c>
      <c r="J1238" s="554" t="s">
        <v>1859</v>
      </c>
    </row>
    <row r="1239" spans="1:10" ht="13.9" hidden="1" customHeight="1">
      <c r="A1239" s="550" t="s">
        <v>968</v>
      </c>
      <c r="B1239" s="550" t="s">
        <v>972</v>
      </c>
      <c r="C1239" s="551" t="s">
        <v>5729</v>
      </c>
      <c r="D1239" s="550" t="s">
        <v>5730</v>
      </c>
      <c r="E1239" s="72" t="s">
        <v>5731</v>
      </c>
      <c r="F1239" s="452" t="s">
        <v>5732</v>
      </c>
      <c r="G1239" s="452" t="s">
        <v>5644</v>
      </c>
      <c r="J1239" s="554" t="s">
        <v>1859</v>
      </c>
    </row>
    <row r="1240" spans="1:10" ht="13.9" hidden="1" customHeight="1">
      <c r="A1240" s="550" t="s">
        <v>968</v>
      </c>
      <c r="B1240" s="550" t="s">
        <v>972</v>
      </c>
      <c r="C1240" s="551" t="s">
        <v>5733</v>
      </c>
      <c r="D1240" s="550" t="s">
        <v>5734</v>
      </c>
      <c r="E1240" s="72" t="s">
        <v>5735</v>
      </c>
      <c r="F1240" s="452" t="s">
        <v>5736</v>
      </c>
      <c r="G1240" s="452" t="s">
        <v>5644</v>
      </c>
      <c r="J1240" s="554" t="s">
        <v>1859</v>
      </c>
    </row>
    <row r="1241" spans="1:10" ht="13.9" hidden="1" customHeight="1">
      <c r="A1241" s="550" t="s">
        <v>968</v>
      </c>
      <c r="B1241" s="550" t="s">
        <v>972</v>
      </c>
      <c r="C1241" s="551" t="s">
        <v>5737</v>
      </c>
      <c r="D1241" s="550" t="s">
        <v>5738</v>
      </c>
      <c r="E1241" s="72" t="s">
        <v>5739</v>
      </c>
      <c r="F1241" s="452" t="s">
        <v>5740</v>
      </c>
      <c r="G1241" s="452" t="s">
        <v>5644</v>
      </c>
      <c r="J1241" s="554" t="s">
        <v>1859</v>
      </c>
    </row>
    <row r="1242" spans="1:10" ht="13.9" hidden="1" customHeight="1">
      <c r="A1242" s="550" t="s">
        <v>968</v>
      </c>
      <c r="B1242" s="550" t="s">
        <v>972</v>
      </c>
      <c r="C1242" s="551" t="s">
        <v>5741</v>
      </c>
      <c r="D1242" s="550" t="s">
        <v>5742</v>
      </c>
      <c r="E1242" s="72" t="s">
        <v>5743</v>
      </c>
      <c r="F1242" s="452" t="s">
        <v>5744</v>
      </c>
      <c r="G1242" s="452" t="s">
        <v>5644</v>
      </c>
      <c r="J1242" s="554" t="s">
        <v>1859</v>
      </c>
    </row>
    <row r="1243" spans="1:10" ht="13.9" hidden="1" customHeight="1">
      <c r="A1243" s="550" t="s">
        <v>968</v>
      </c>
      <c r="B1243" s="550" t="s">
        <v>972</v>
      </c>
      <c r="C1243" s="551" t="s">
        <v>5745</v>
      </c>
      <c r="D1243" s="550" t="s">
        <v>5746</v>
      </c>
      <c r="E1243" s="72" t="s">
        <v>5747</v>
      </c>
      <c r="F1243" s="452" t="s">
        <v>5748</v>
      </c>
      <c r="G1243" s="452" t="s">
        <v>5644</v>
      </c>
      <c r="J1243" s="554" t="s">
        <v>1859</v>
      </c>
    </row>
    <row r="1244" spans="1:10" ht="13.9" hidden="1" customHeight="1">
      <c r="A1244" s="550" t="s">
        <v>968</v>
      </c>
      <c r="B1244" s="550" t="s">
        <v>972</v>
      </c>
      <c r="C1244" s="551" t="s">
        <v>5749</v>
      </c>
      <c r="D1244" s="550" t="s">
        <v>5750</v>
      </c>
      <c r="E1244" s="72" t="s">
        <v>5751</v>
      </c>
      <c r="F1244" s="452" t="s">
        <v>5752</v>
      </c>
      <c r="G1244" s="452" t="s">
        <v>5644</v>
      </c>
      <c r="J1244" s="554" t="s">
        <v>1859</v>
      </c>
    </row>
    <row r="1245" spans="1:10" ht="13.9" hidden="1" customHeight="1">
      <c r="A1245" s="550" t="s">
        <v>968</v>
      </c>
      <c r="B1245" s="550" t="s">
        <v>972</v>
      </c>
      <c r="C1245" s="551" t="s">
        <v>5753</v>
      </c>
      <c r="D1245" s="550" t="s">
        <v>5754</v>
      </c>
      <c r="E1245" s="72" t="s">
        <v>5755</v>
      </c>
      <c r="F1245" s="452" t="s">
        <v>5756</v>
      </c>
      <c r="G1245" s="452" t="s">
        <v>5644</v>
      </c>
      <c r="J1245" s="554" t="s">
        <v>1859</v>
      </c>
    </row>
    <row r="1246" spans="1:10" ht="13.9" hidden="1" customHeight="1">
      <c r="A1246" s="550" t="s">
        <v>968</v>
      </c>
      <c r="B1246" s="550" t="s">
        <v>972</v>
      </c>
      <c r="C1246" s="551" t="s">
        <v>5757</v>
      </c>
      <c r="D1246" s="550" t="s">
        <v>5758</v>
      </c>
      <c r="E1246" s="72" t="s">
        <v>5759</v>
      </c>
      <c r="F1246" s="452" t="s">
        <v>5760</v>
      </c>
      <c r="G1246" s="452" t="s">
        <v>5644</v>
      </c>
      <c r="J1246" s="554" t="s">
        <v>1859</v>
      </c>
    </row>
    <row r="1247" spans="1:10" ht="13.9" hidden="1" customHeight="1">
      <c r="A1247" s="550" t="s">
        <v>968</v>
      </c>
      <c r="B1247" s="550" t="s">
        <v>972</v>
      </c>
      <c r="C1247" s="551" t="s">
        <v>5761</v>
      </c>
      <c r="D1247" s="550" t="s">
        <v>5762</v>
      </c>
      <c r="E1247" s="72" t="s">
        <v>5763</v>
      </c>
      <c r="F1247" s="452" t="s">
        <v>5764</v>
      </c>
      <c r="G1247" s="452" t="s">
        <v>5644</v>
      </c>
      <c r="J1247" s="554" t="s">
        <v>1859</v>
      </c>
    </row>
    <row r="1248" spans="1:10" ht="13.9" hidden="1" customHeight="1">
      <c r="A1248" s="550" t="s">
        <v>968</v>
      </c>
      <c r="B1248" s="550" t="s">
        <v>972</v>
      </c>
      <c r="C1248" s="551" t="s">
        <v>5765</v>
      </c>
      <c r="D1248" s="550" t="s">
        <v>5766</v>
      </c>
      <c r="E1248" s="72" t="s">
        <v>5767</v>
      </c>
      <c r="F1248" s="452" t="s">
        <v>5768</v>
      </c>
      <c r="G1248" s="452" t="s">
        <v>5644</v>
      </c>
      <c r="J1248" s="554" t="s">
        <v>1859</v>
      </c>
    </row>
    <row r="1249" spans="1:10" ht="13.9" hidden="1" customHeight="1">
      <c r="A1249" s="550" t="s">
        <v>968</v>
      </c>
      <c r="B1249" s="550" t="s">
        <v>972</v>
      </c>
      <c r="C1249" s="551" t="s">
        <v>5769</v>
      </c>
      <c r="D1249" s="550" t="s">
        <v>5770</v>
      </c>
      <c r="E1249" s="72" t="s">
        <v>5771</v>
      </c>
      <c r="F1249" s="452" t="s">
        <v>5772</v>
      </c>
      <c r="G1249" s="452" t="s">
        <v>5644</v>
      </c>
      <c r="J1249" s="554" t="s">
        <v>1859</v>
      </c>
    </row>
    <row r="1250" spans="1:10" ht="13.9" hidden="1" customHeight="1">
      <c r="A1250" s="550" t="s">
        <v>968</v>
      </c>
      <c r="B1250" s="550" t="s">
        <v>972</v>
      </c>
      <c r="C1250" s="551" t="s">
        <v>5773</v>
      </c>
      <c r="D1250" s="550" t="s">
        <v>5774</v>
      </c>
      <c r="E1250" s="72" t="s">
        <v>5775</v>
      </c>
      <c r="F1250" s="452" t="s">
        <v>5776</v>
      </c>
      <c r="G1250" s="452" t="s">
        <v>5644</v>
      </c>
      <c r="J1250" s="554" t="s">
        <v>1859</v>
      </c>
    </row>
    <row r="1251" spans="1:10" ht="13.9" hidden="1" customHeight="1">
      <c r="A1251" s="550" t="s">
        <v>968</v>
      </c>
      <c r="B1251" s="550" t="s">
        <v>972</v>
      </c>
      <c r="C1251" s="551" t="s">
        <v>5777</v>
      </c>
      <c r="D1251" s="550" t="s">
        <v>5778</v>
      </c>
      <c r="E1251" s="72" t="s">
        <v>5779</v>
      </c>
      <c r="F1251" s="452" t="s">
        <v>5780</v>
      </c>
      <c r="G1251" s="452" t="s">
        <v>5644</v>
      </c>
      <c r="J1251" s="554" t="s">
        <v>1859</v>
      </c>
    </row>
    <row r="1252" spans="1:10" ht="13.9" hidden="1" customHeight="1">
      <c r="A1252" s="550" t="s">
        <v>968</v>
      </c>
      <c r="B1252" s="550" t="s">
        <v>972</v>
      </c>
      <c r="C1252" s="551" t="s">
        <v>5781</v>
      </c>
      <c r="D1252" s="550" t="s">
        <v>5782</v>
      </c>
      <c r="E1252" s="72" t="s">
        <v>5783</v>
      </c>
      <c r="F1252" s="452" t="s">
        <v>5784</v>
      </c>
      <c r="G1252" s="452" t="s">
        <v>5644</v>
      </c>
      <c r="J1252" s="554" t="s">
        <v>1859</v>
      </c>
    </row>
    <row r="1253" spans="1:10" ht="13.9" hidden="1" customHeight="1">
      <c r="A1253" s="550" t="s">
        <v>968</v>
      </c>
      <c r="B1253" s="550" t="s">
        <v>972</v>
      </c>
      <c r="C1253" s="551" t="s">
        <v>5785</v>
      </c>
      <c r="D1253" s="550" t="s">
        <v>5786</v>
      </c>
      <c r="E1253" s="72" t="s">
        <v>5787</v>
      </c>
      <c r="F1253" s="452" t="s">
        <v>5788</v>
      </c>
      <c r="G1253" s="452" t="s">
        <v>5644</v>
      </c>
      <c r="J1253" s="554" t="s">
        <v>1859</v>
      </c>
    </row>
    <row r="1254" spans="1:10" ht="13.9" hidden="1" customHeight="1">
      <c r="A1254" s="550" t="s">
        <v>968</v>
      </c>
      <c r="B1254" s="550" t="s">
        <v>972</v>
      </c>
      <c r="C1254" s="551" t="s">
        <v>5789</v>
      </c>
      <c r="D1254" s="550" t="s">
        <v>5790</v>
      </c>
      <c r="E1254" s="72" t="s">
        <v>5791</v>
      </c>
      <c r="F1254" s="452" t="s">
        <v>5792</v>
      </c>
      <c r="G1254" s="452" t="s">
        <v>5644</v>
      </c>
      <c r="J1254" s="554" t="s">
        <v>1859</v>
      </c>
    </row>
    <row r="1255" spans="1:10" ht="13.9" hidden="1" customHeight="1">
      <c r="A1255" s="550" t="s">
        <v>968</v>
      </c>
      <c r="B1255" s="550" t="s">
        <v>972</v>
      </c>
      <c r="C1255" s="551" t="s">
        <v>5793</v>
      </c>
      <c r="D1255" s="550" t="s">
        <v>5794</v>
      </c>
      <c r="E1255" s="72" t="s">
        <v>5795</v>
      </c>
      <c r="F1255" s="452" t="s">
        <v>5796</v>
      </c>
      <c r="G1255" s="452" t="s">
        <v>5644</v>
      </c>
      <c r="J1255" s="554" t="s">
        <v>1859</v>
      </c>
    </row>
    <row r="1256" spans="1:10" ht="13.9" hidden="1" customHeight="1">
      <c r="A1256" s="550" t="s">
        <v>968</v>
      </c>
      <c r="B1256" s="550" t="s">
        <v>972</v>
      </c>
      <c r="C1256" s="551" t="s">
        <v>5797</v>
      </c>
      <c r="D1256" s="550" t="s">
        <v>5798</v>
      </c>
      <c r="E1256" s="72" t="s">
        <v>5799</v>
      </c>
      <c r="F1256" s="452" t="s">
        <v>5800</v>
      </c>
      <c r="G1256" s="452" t="s">
        <v>5644</v>
      </c>
      <c r="J1256" s="554" t="s">
        <v>1859</v>
      </c>
    </row>
    <row r="1257" spans="1:10" ht="13.9" hidden="1" customHeight="1">
      <c r="A1257" s="550" t="s">
        <v>968</v>
      </c>
      <c r="B1257" s="550" t="s">
        <v>972</v>
      </c>
      <c r="C1257" s="551" t="s">
        <v>5801</v>
      </c>
      <c r="D1257" s="550" t="s">
        <v>5802</v>
      </c>
      <c r="E1257" s="72" t="s">
        <v>5803</v>
      </c>
      <c r="F1257" s="452" t="s">
        <v>5804</v>
      </c>
      <c r="G1257" s="452" t="s">
        <v>5644</v>
      </c>
      <c r="J1257" s="554" t="s">
        <v>1859</v>
      </c>
    </row>
    <row r="1258" spans="1:10" ht="13.9" hidden="1" customHeight="1">
      <c r="A1258" s="550" t="s">
        <v>968</v>
      </c>
      <c r="B1258" s="550" t="s">
        <v>972</v>
      </c>
      <c r="C1258" s="551" t="s">
        <v>5805</v>
      </c>
      <c r="D1258" s="550" t="s">
        <v>5806</v>
      </c>
      <c r="E1258" s="72" t="s">
        <v>5807</v>
      </c>
      <c r="F1258" s="452" t="s">
        <v>5808</v>
      </c>
      <c r="G1258" s="452" t="s">
        <v>5644</v>
      </c>
      <c r="J1258" s="554" t="s">
        <v>1859</v>
      </c>
    </row>
    <row r="1259" spans="1:10" ht="14.5" hidden="1">
      <c r="A1259" s="550" t="s">
        <v>968</v>
      </c>
      <c r="B1259" s="550" t="s">
        <v>972</v>
      </c>
      <c r="C1259" s="551" t="s">
        <v>5809</v>
      </c>
      <c r="D1259" s="550" t="s">
        <v>5810</v>
      </c>
      <c r="E1259" s="552" t="s">
        <v>5811</v>
      </c>
      <c r="F1259" s="452" t="s">
        <v>5812</v>
      </c>
      <c r="G1259" s="452" t="s">
        <v>5813</v>
      </c>
      <c r="J1259" s="452" t="s">
        <v>1125</v>
      </c>
    </row>
    <row r="1260" spans="1:10" ht="14.5" hidden="1">
      <c r="A1260" s="550" t="s">
        <v>968</v>
      </c>
      <c r="B1260" s="550" t="s">
        <v>972</v>
      </c>
      <c r="C1260" s="551" t="s">
        <v>5814</v>
      </c>
      <c r="D1260" s="550" t="s">
        <v>5815</v>
      </c>
      <c r="E1260" s="552" t="s">
        <v>5816</v>
      </c>
      <c r="F1260" s="452" t="s">
        <v>5817</v>
      </c>
      <c r="G1260" s="452" t="s">
        <v>5813</v>
      </c>
      <c r="J1260" s="452" t="s">
        <v>1125</v>
      </c>
    </row>
    <row r="1261" spans="1:10" ht="14.5" hidden="1">
      <c r="A1261" s="550" t="s">
        <v>968</v>
      </c>
      <c r="B1261" s="550" t="s">
        <v>972</v>
      </c>
      <c r="C1261" s="551" t="s">
        <v>5818</v>
      </c>
      <c r="D1261" s="550" t="s">
        <v>5819</v>
      </c>
      <c r="E1261" s="552" t="s">
        <v>5820</v>
      </c>
      <c r="F1261" s="452" t="s">
        <v>5821</v>
      </c>
      <c r="G1261" s="452" t="s">
        <v>5813</v>
      </c>
      <c r="J1261" s="452" t="s">
        <v>1125</v>
      </c>
    </row>
    <row r="1262" spans="1:10" ht="14.5" hidden="1">
      <c r="A1262" s="550" t="s">
        <v>968</v>
      </c>
      <c r="B1262" s="550" t="s">
        <v>972</v>
      </c>
      <c r="C1262" s="551" t="s">
        <v>5822</v>
      </c>
      <c r="D1262" s="550" t="s">
        <v>5823</v>
      </c>
      <c r="E1262" s="552" t="s">
        <v>5824</v>
      </c>
      <c r="F1262" s="452" t="s">
        <v>5825</v>
      </c>
      <c r="G1262" s="452" t="s">
        <v>5813</v>
      </c>
      <c r="J1262" s="452" t="s">
        <v>1125</v>
      </c>
    </row>
    <row r="1263" spans="1:10" ht="14.5" hidden="1">
      <c r="A1263" s="550" t="s">
        <v>968</v>
      </c>
      <c r="B1263" s="550" t="s">
        <v>972</v>
      </c>
      <c r="C1263" s="551" t="s">
        <v>5826</v>
      </c>
      <c r="D1263" s="550" t="s">
        <v>5827</v>
      </c>
      <c r="E1263" s="552" t="s">
        <v>5828</v>
      </c>
      <c r="F1263" s="452" t="s">
        <v>5829</v>
      </c>
      <c r="G1263" s="452" t="s">
        <v>5813</v>
      </c>
      <c r="J1263" s="452" t="s">
        <v>1125</v>
      </c>
    </row>
    <row r="1264" spans="1:10" ht="14.5" hidden="1">
      <c r="A1264" s="550" t="s">
        <v>968</v>
      </c>
      <c r="B1264" s="550" t="s">
        <v>972</v>
      </c>
      <c r="C1264" s="551" t="s">
        <v>5830</v>
      </c>
      <c r="D1264" s="550" t="s">
        <v>5831</v>
      </c>
      <c r="E1264" s="552" t="s">
        <v>5832</v>
      </c>
      <c r="F1264" s="452" t="s">
        <v>5833</v>
      </c>
      <c r="G1264" s="452" t="s">
        <v>5813</v>
      </c>
      <c r="J1264" s="452" t="s">
        <v>1125</v>
      </c>
    </row>
    <row r="1265" spans="1:10" ht="14.5" hidden="1">
      <c r="A1265" s="550" t="s">
        <v>968</v>
      </c>
      <c r="B1265" s="550" t="s">
        <v>972</v>
      </c>
      <c r="C1265" s="551" t="s">
        <v>5834</v>
      </c>
      <c r="D1265" s="550" t="s">
        <v>5835</v>
      </c>
      <c r="E1265" s="552" t="s">
        <v>5836</v>
      </c>
      <c r="F1265" s="452" t="s">
        <v>5837</v>
      </c>
      <c r="G1265" s="452" t="s">
        <v>5813</v>
      </c>
      <c r="J1265" s="452" t="s">
        <v>1125</v>
      </c>
    </row>
    <row r="1266" spans="1:10" ht="14.5" hidden="1">
      <c r="A1266" s="550" t="s">
        <v>968</v>
      </c>
      <c r="B1266" s="550" t="s">
        <v>972</v>
      </c>
      <c r="C1266" s="551" t="s">
        <v>5838</v>
      </c>
      <c r="D1266" s="550" t="s">
        <v>5839</v>
      </c>
      <c r="E1266" s="556" t="s">
        <v>5840</v>
      </c>
      <c r="F1266" s="452" t="s">
        <v>5841</v>
      </c>
      <c r="G1266" s="452" t="s">
        <v>5842</v>
      </c>
      <c r="J1266" s="452" t="s">
        <v>1125</v>
      </c>
    </row>
    <row r="1267" spans="1:10" ht="14.5" hidden="1">
      <c r="A1267" s="550" t="s">
        <v>968</v>
      </c>
      <c r="B1267" s="550" t="s">
        <v>972</v>
      </c>
      <c r="C1267" s="551" t="s">
        <v>5843</v>
      </c>
      <c r="D1267" s="550" t="s">
        <v>5844</v>
      </c>
      <c r="E1267" s="552" t="s">
        <v>5845</v>
      </c>
      <c r="F1267" s="452" t="s">
        <v>5846</v>
      </c>
      <c r="G1267" s="452" t="s">
        <v>5842</v>
      </c>
      <c r="J1267" s="452" t="s">
        <v>1125</v>
      </c>
    </row>
    <row r="1268" spans="1:10" ht="14.5" hidden="1">
      <c r="A1268" s="550" t="s">
        <v>968</v>
      </c>
      <c r="B1268" s="550" t="s">
        <v>972</v>
      </c>
      <c r="C1268" s="551" t="s">
        <v>5847</v>
      </c>
      <c r="D1268" s="550" t="s">
        <v>5848</v>
      </c>
      <c r="E1268" s="552" t="s">
        <v>5849</v>
      </c>
      <c r="F1268" s="452" t="s">
        <v>5850</v>
      </c>
      <c r="G1268" s="452" t="s">
        <v>5842</v>
      </c>
      <c r="J1268" s="452" t="s">
        <v>1125</v>
      </c>
    </row>
    <row r="1269" spans="1:10" ht="14.5" hidden="1">
      <c r="A1269" s="550" t="s">
        <v>968</v>
      </c>
      <c r="B1269" s="550" t="s">
        <v>972</v>
      </c>
      <c r="C1269" s="551" t="s">
        <v>5851</v>
      </c>
      <c r="D1269" s="550" t="s">
        <v>5852</v>
      </c>
      <c r="E1269" s="552" t="s">
        <v>5853</v>
      </c>
      <c r="F1269" s="452" t="s">
        <v>5854</v>
      </c>
      <c r="G1269" s="452" t="s">
        <v>5842</v>
      </c>
      <c r="J1269" s="452" t="s">
        <v>1125</v>
      </c>
    </row>
    <row r="1270" spans="1:10" ht="14.5" hidden="1">
      <c r="A1270" s="550" t="s">
        <v>968</v>
      </c>
      <c r="B1270" s="550" t="s">
        <v>972</v>
      </c>
      <c r="C1270" s="551" t="s">
        <v>5855</v>
      </c>
      <c r="D1270" s="550" t="s">
        <v>5856</v>
      </c>
      <c r="E1270" s="552" t="s">
        <v>5857</v>
      </c>
      <c r="F1270" s="452" t="s">
        <v>5858</v>
      </c>
      <c r="G1270" s="452" t="s">
        <v>5842</v>
      </c>
      <c r="J1270" s="452" t="s">
        <v>1125</v>
      </c>
    </row>
    <row r="1271" spans="1:10" ht="14.5" hidden="1">
      <c r="A1271" s="550" t="s">
        <v>968</v>
      </c>
      <c r="B1271" s="550" t="s">
        <v>972</v>
      </c>
      <c r="C1271" s="551" t="s">
        <v>5859</v>
      </c>
      <c r="D1271" s="550" t="s">
        <v>5860</v>
      </c>
      <c r="E1271" s="552" t="s">
        <v>5861</v>
      </c>
      <c r="F1271" s="452" t="s">
        <v>5862</v>
      </c>
      <c r="G1271" s="452" t="s">
        <v>5842</v>
      </c>
      <c r="J1271" s="452" t="s">
        <v>1125</v>
      </c>
    </row>
    <row r="1272" spans="1:10" ht="14.5" hidden="1">
      <c r="A1272" s="550" t="s">
        <v>968</v>
      </c>
      <c r="B1272" s="550" t="s">
        <v>972</v>
      </c>
      <c r="C1272" s="551" t="s">
        <v>5863</v>
      </c>
      <c r="D1272" s="550" t="s">
        <v>5864</v>
      </c>
      <c r="E1272" s="552" t="s">
        <v>5865</v>
      </c>
      <c r="F1272" s="452" t="s">
        <v>5866</v>
      </c>
      <c r="G1272" s="452" t="s">
        <v>5842</v>
      </c>
      <c r="J1272" s="452" t="s">
        <v>1125</v>
      </c>
    </row>
    <row r="1273" spans="1:10" ht="14.5" hidden="1">
      <c r="A1273" s="550" t="s">
        <v>974</v>
      </c>
      <c r="B1273" s="550" t="s">
        <v>978</v>
      </c>
      <c r="C1273" s="551" t="s">
        <v>5867</v>
      </c>
      <c r="D1273" s="550" t="s">
        <v>5868</v>
      </c>
      <c r="E1273" s="552" t="s">
        <v>5869</v>
      </c>
      <c r="F1273" s="452" t="s">
        <v>5870</v>
      </c>
      <c r="G1273" s="452" t="s">
        <v>5871</v>
      </c>
      <c r="J1273" s="452" t="s">
        <v>1125</v>
      </c>
    </row>
    <row r="1274" spans="1:10" ht="14.5" hidden="1">
      <c r="A1274" s="550" t="s">
        <v>974</v>
      </c>
      <c r="B1274" s="550" t="s">
        <v>978</v>
      </c>
      <c r="C1274" s="551" t="s">
        <v>5872</v>
      </c>
      <c r="D1274" s="550" t="s">
        <v>5873</v>
      </c>
      <c r="E1274" s="552" t="s">
        <v>5874</v>
      </c>
      <c r="F1274" s="452" t="s">
        <v>5875</v>
      </c>
      <c r="G1274" s="452" t="s">
        <v>5871</v>
      </c>
      <c r="J1274" s="452" t="s">
        <v>1125</v>
      </c>
    </row>
    <row r="1275" spans="1:10" ht="14.5" hidden="1">
      <c r="A1275" s="550" t="s">
        <v>974</v>
      </c>
      <c r="B1275" s="550" t="s">
        <v>978</v>
      </c>
      <c r="C1275" s="551" t="s">
        <v>5876</v>
      </c>
      <c r="D1275" s="550" t="s">
        <v>5877</v>
      </c>
      <c r="E1275" s="552" t="s">
        <v>5878</v>
      </c>
      <c r="F1275" s="452" t="s">
        <v>5879</v>
      </c>
      <c r="G1275" s="452" t="s">
        <v>5871</v>
      </c>
      <c r="J1275" s="452" t="s">
        <v>1125</v>
      </c>
    </row>
    <row r="1276" spans="1:10" ht="14.5" hidden="1">
      <c r="A1276" s="550" t="s">
        <v>974</v>
      </c>
      <c r="B1276" s="550" t="s">
        <v>978</v>
      </c>
      <c r="C1276" s="551" t="s">
        <v>5880</v>
      </c>
      <c r="D1276" s="550" t="s">
        <v>5881</v>
      </c>
      <c r="E1276" s="552" t="s">
        <v>5882</v>
      </c>
      <c r="F1276" s="452" t="s">
        <v>5883</v>
      </c>
      <c r="G1276" s="452" t="s">
        <v>5871</v>
      </c>
      <c r="J1276" s="452" t="s">
        <v>1125</v>
      </c>
    </row>
    <row r="1277" spans="1:10" ht="14.5" hidden="1">
      <c r="A1277" s="550" t="s">
        <v>974</v>
      </c>
      <c r="B1277" s="550" t="s">
        <v>978</v>
      </c>
      <c r="C1277" s="551" t="s">
        <v>5884</v>
      </c>
      <c r="D1277" s="550" t="s">
        <v>5885</v>
      </c>
      <c r="E1277" s="552" t="s">
        <v>5886</v>
      </c>
      <c r="F1277" s="452" t="s">
        <v>5887</v>
      </c>
      <c r="G1277" s="452" t="s">
        <v>2519</v>
      </c>
      <c r="J1277" s="452" t="s">
        <v>1125</v>
      </c>
    </row>
    <row r="1278" spans="1:10" ht="14.5" hidden="1">
      <c r="A1278" s="550" t="s">
        <v>974</v>
      </c>
      <c r="B1278" s="550" t="s">
        <v>978</v>
      </c>
      <c r="C1278" s="551" t="s">
        <v>5888</v>
      </c>
      <c r="D1278" s="550" t="s">
        <v>5889</v>
      </c>
      <c r="E1278" s="552" t="s">
        <v>5890</v>
      </c>
      <c r="F1278" s="452" t="s">
        <v>5891</v>
      </c>
      <c r="G1278" s="452" t="s">
        <v>5892</v>
      </c>
      <c r="J1278" s="452" t="s">
        <v>1125</v>
      </c>
    </row>
    <row r="1279" spans="1:10" ht="14.5" hidden="1">
      <c r="A1279" s="550" t="s">
        <v>974</v>
      </c>
      <c r="B1279" s="550" t="s">
        <v>978</v>
      </c>
      <c r="C1279" s="551" t="s">
        <v>5893</v>
      </c>
      <c r="D1279" s="550" t="s">
        <v>5894</v>
      </c>
      <c r="E1279" s="552" t="s">
        <v>5895</v>
      </c>
      <c r="F1279" s="452" t="s">
        <v>5896</v>
      </c>
      <c r="G1279" s="452" t="s">
        <v>5892</v>
      </c>
      <c r="J1279" s="452" t="s">
        <v>1125</v>
      </c>
    </row>
    <row r="1280" spans="1:10" ht="14.5" hidden="1">
      <c r="A1280" s="550" t="s">
        <v>974</v>
      </c>
      <c r="B1280" s="550" t="s">
        <v>978</v>
      </c>
      <c r="C1280" s="551" t="s">
        <v>5897</v>
      </c>
      <c r="D1280" s="550" t="s">
        <v>5898</v>
      </c>
      <c r="E1280" s="552" t="s">
        <v>5899</v>
      </c>
      <c r="F1280" s="452" t="s">
        <v>5900</v>
      </c>
      <c r="G1280" s="452" t="s">
        <v>5892</v>
      </c>
      <c r="J1280" s="452" t="s">
        <v>1125</v>
      </c>
    </row>
    <row r="1281" spans="1:10" ht="14.5" hidden="1">
      <c r="A1281" s="550" t="s">
        <v>974</v>
      </c>
      <c r="B1281" s="550" t="s">
        <v>978</v>
      </c>
      <c r="C1281" s="551" t="s">
        <v>5901</v>
      </c>
      <c r="D1281" s="550" t="s">
        <v>5902</v>
      </c>
      <c r="E1281" s="552" t="s">
        <v>5903</v>
      </c>
      <c r="F1281" s="452" t="s">
        <v>5904</v>
      </c>
      <c r="G1281" s="452" t="s">
        <v>5892</v>
      </c>
      <c r="J1281" s="452" t="s">
        <v>1125</v>
      </c>
    </row>
    <row r="1282" spans="1:10" ht="14.5" hidden="1">
      <c r="A1282" s="550" t="s">
        <v>974</v>
      </c>
      <c r="B1282" s="550" t="s">
        <v>978</v>
      </c>
      <c r="C1282" s="551" t="s">
        <v>5905</v>
      </c>
      <c r="D1282" s="550" t="s">
        <v>5906</v>
      </c>
      <c r="E1282" s="552" t="s">
        <v>5907</v>
      </c>
      <c r="F1282" s="452" t="s">
        <v>5908</v>
      </c>
      <c r="G1282" s="452" t="s">
        <v>5892</v>
      </c>
      <c r="J1282" s="452" t="s">
        <v>1125</v>
      </c>
    </row>
    <row r="1283" spans="1:10" ht="14.5" hidden="1">
      <c r="A1283" s="550" t="s">
        <v>974</v>
      </c>
      <c r="B1283" s="550" t="s">
        <v>978</v>
      </c>
      <c r="C1283" s="551" t="s">
        <v>5909</v>
      </c>
      <c r="D1283" s="550" t="s">
        <v>5910</v>
      </c>
      <c r="E1283" s="552" t="s">
        <v>5911</v>
      </c>
      <c r="F1283" s="452" t="s">
        <v>5912</v>
      </c>
      <c r="G1283" s="452" t="s">
        <v>5892</v>
      </c>
      <c r="J1283" s="452" t="s">
        <v>1125</v>
      </c>
    </row>
    <row r="1284" spans="1:10" ht="14.5" hidden="1">
      <c r="A1284" s="550" t="s">
        <v>974</v>
      </c>
      <c r="B1284" s="550" t="s">
        <v>978</v>
      </c>
      <c r="C1284" s="551" t="s">
        <v>5913</v>
      </c>
      <c r="D1284" s="550" t="s">
        <v>5914</v>
      </c>
      <c r="E1284" s="552" t="s">
        <v>5915</v>
      </c>
      <c r="F1284" s="452" t="s">
        <v>5916</v>
      </c>
      <c r="G1284" s="452" t="s">
        <v>5892</v>
      </c>
      <c r="J1284" s="452" t="s">
        <v>1125</v>
      </c>
    </row>
    <row r="1285" spans="1:10" ht="14.5" hidden="1">
      <c r="A1285" s="550" t="s">
        <v>974</v>
      </c>
      <c r="B1285" s="550" t="s">
        <v>978</v>
      </c>
      <c r="C1285" s="551" t="s">
        <v>5917</v>
      </c>
      <c r="D1285" s="550" t="s">
        <v>5918</v>
      </c>
      <c r="E1285" s="552" t="s">
        <v>5919</v>
      </c>
      <c r="F1285" s="452" t="s">
        <v>5920</v>
      </c>
      <c r="G1285" s="452" t="s">
        <v>5892</v>
      </c>
      <c r="J1285" s="452" t="s">
        <v>1125</v>
      </c>
    </row>
    <row r="1286" spans="1:10" ht="14.5" hidden="1">
      <c r="A1286" s="550" t="s">
        <v>974</v>
      </c>
      <c r="B1286" s="550" t="s">
        <v>978</v>
      </c>
      <c r="C1286" s="551" t="s">
        <v>5921</v>
      </c>
      <c r="D1286" s="550" t="s">
        <v>5922</v>
      </c>
      <c r="E1286" s="552" t="s">
        <v>5923</v>
      </c>
      <c r="F1286" s="452" t="s">
        <v>5924</v>
      </c>
      <c r="G1286" s="452" t="s">
        <v>5925</v>
      </c>
      <c r="J1286" s="452" t="s">
        <v>1125</v>
      </c>
    </row>
    <row r="1287" spans="1:10" ht="14.5" hidden="1">
      <c r="A1287" s="550" t="s">
        <v>974</v>
      </c>
      <c r="B1287" s="550" t="s">
        <v>978</v>
      </c>
      <c r="C1287" s="551" t="s">
        <v>5926</v>
      </c>
      <c r="D1287" s="550" t="s">
        <v>5927</v>
      </c>
      <c r="E1287" s="552" t="s">
        <v>5928</v>
      </c>
      <c r="F1287" s="452" t="s">
        <v>5929</v>
      </c>
      <c r="G1287" s="452" t="s">
        <v>5925</v>
      </c>
      <c r="J1287" s="452" t="s">
        <v>1125</v>
      </c>
    </row>
    <row r="1288" spans="1:10" ht="14.5" hidden="1">
      <c r="A1288" s="550" t="s">
        <v>974</v>
      </c>
      <c r="B1288" s="550" t="s">
        <v>978</v>
      </c>
      <c r="C1288" s="551" t="s">
        <v>5930</v>
      </c>
      <c r="D1288" s="550" t="s">
        <v>5931</v>
      </c>
      <c r="E1288" s="552" t="s">
        <v>5932</v>
      </c>
      <c r="F1288" s="452" t="s">
        <v>5933</v>
      </c>
      <c r="G1288" s="452" t="s">
        <v>5925</v>
      </c>
      <c r="J1288" s="452" t="s">
        <v>1125</v>
      </c>
    </row>
    <row r="1289" spans="1:10" ht="14.5" hidden="1">
      <c r="A1289" s="550" t="s">
        <v>974</v>
      </c>
      <c r="B1289" s="550" t="s">
        <v>978</v>
      </c>
      <c r="C1289" s="551" t="s">
        <v>5934</v>
      </c>
      <c r="D1289" s="550" t="s">
        <v>5935</v>
      </c>
      <c r="E1289" s="552" t="s">
        <v>5936</v>
      </c>
      <c r="F1289" s="452" t="s">
        <v>5937</v>
      </c>
      <c r="G1289" s="452" t="s">
        <v>5925</v>
      </c>
      <c r="J1289" s="452" t="s">
        <v>1125</v>
      </c>
    </row>
    <row r="1290" spans="1:10" ht="14.5" hidden="1">
      <c r="A1290" s="550" t="s">
        <v>974</v>
      </c>
      <c r="B1290" s="550" t="s">
        <v>978</v>
      </c>
      <c r="C1290" s="551" t="s">
        <v>5938</v>
      </c>
      <c r="D1290" s="550" t="s">
        <v>5939</v>
      </c>
      <c r="E1290" s="552" t="s">
        <v>5940</v>
      </c>
      <c r="F1290" s="452" t="s">
        <v>5941</v>
      </c>
      <c r="G1290" s="452" t="s">
        <v>5925</v>
      </c>
      <c r="J1290" s="452" t="s">
        <v>1125</v>
      </c>
    </row>
    <row r="1291" spans="1:10" ht="14.5" hidden="1">
      <c r="A1291" s="550" t="s">
        <v>974</v>
      </c>
      <c r="B1291" s="550" t="s">
        <v>978</v>
      </c>
      <c r="C1291" s="551" t="s">
        <v>5942</v>
      </c>
      <c r="D1291" s="550" t="s">
        <v>5943</v>
      </c>
      <c r="E1291" s="552" t="s">
        <v>5944</v>
      </c>
      <c r="F1291" s="452" t="s">
        <v>5945</v>
      </c>
      <c r="G1291" s="452" t="s">
        <v>5925</v>
      </c>
      <c r="J1291" s="452" t="s">
        <v>1125</v>
      </c>
    </row>
    <row r="1292" spans="1:10" ht="14.5" hidden="1">
      <c r="A1292" s="550" t="s">
        <v>974</v>
      </c>
      <c r="B1292" s="550" t="s">
        <v>978</v>
      </c>
      <c r="C1292" s="551" t="s">
        <v>5946</v>
      </c>
      <c r="D1292" s="550" t="s">
        <v>5947</v>
      </c>
      <c r="E1292" s="552" t="s">
        <v>5948</v>
      </c>
      <c r="F1292" s="452" t="s">
        <v>5949</v>
      </c>
      <c r="G1292" s="452" t="s">
        <v>5925</v>
      </c>
      <c r="J1292" s="452" t="s">
        <v>1125</v>
      </c>
    </row>
    <row r="1293" spans="1:10" ht="14.5" hidden="1">
      <c r="A1293" s="550" t="s">
        <v>974</v>
      </c>
      <c r="B1293" s="550" t="s">
        <v>978</v>
      </c>
      <c r="C1293" s="551" t="s">
        <v>5950</v>
      </c>
      <c r="D1293" s="550" t="s">
        <v>5951</v>
      </c>
      <c r="E1293" s="552" t="s">
        <v>5952</v>
      </c>
      <c r="F1293" s="452" t="s">
        <v>5953</v>
      </c>
      <c r="G1293" s="452" t="s">
        <v>5925</v>
      </c>
      <c r="J1293" s="452" t="s">
        <v>1125</v>
      </c>
    </row>
    <row r="1294" spans="1:10" ht="14.5" hidden="1">
      <c r="A1294" s="550" t="s">
        <v>974</v>
      </c>
      <c r="B1294" s="550" t="s">
        <v>978</v>
      </c>
      <c r="C1294" s="551" t="s">
        <v>5954</v>
      </c>
      <c r="D1294" s="550" t="s">
        <v>5955</v>
      </c>
      <c r="E1294" s="552" t="s">
        <v>5956</v>
      </c>
      <c r="F1294" s="452" t="s">
        <v>5957</v>
      </c>
      <c r="G1294" s="452" t="s">
        <v>5925</v>
      </c>
      <c r="J1294" s="452" t="s">
        <v>1125</v>
      </c>
    </row>
    <row r="1295" spans="1:10" ht="14.5" hidden="1">
      <c r="A1295" s="550" t="s">
        <v>974</v>
      </c>
      <c r="B1295" s="550" t="s">
        <v>978</v>
      </c>
      <c r="C1295" s="551" t="s">
        <v>5958</v>
      </c>
      <c r="D1295" s="550" t="s">
        <v>5959</v>
      </c>
      <c r="E1295" s="552" t="s">
        <v>5960</v>
      </c>
      <c r="F1295" s="452" t="s">
        <v>5961</v>
      </c>
      <c r="G1295" s="452" t="s">
        <v>5925</v>
      </c>
      <c r="J1295" s="452" t="s">
        <v>1125</v>
      </c>
    </row>
    <row r="1296" spans="1:10" ht="14.5" hidden="1">
      <c r="A1296" s="550" t="s">
        <v>974</v>
      </c>
      <c r="B1296" s="550" t="s">
        <v>978</v>
      </c>
      <c r="C1296" s="551" t="s">
        <v>5962</v>
      </c>
      <c r="D1296" s="550" t="s">
        <v>5963</v>
      </c>
      <c r="E1296" s="552" t="s">
        <v>5964</v>
      </c>
      <c r="F1296" s="452" t="s">
        <v>5965</v>
      </c>
      <c r="G1296" s="452" t="s">
        <v>5925</v>
      </c>
      <c r="J1296" s="452" t="s">
        <v>1125</v>
      </c>
    </row>
    <row r="1297" spans="1:10" ht="14.5" hidden="1">
      <c r="A1297" s="550" t="s">
        <v>974</v>
      </c>
      <c r="B1297" s="550" t="s">
        <v>978</v>
      </c>
      <c r="C1297" s="551" t="s">
        <v>5966</v>
      </c>
      <c r="D1297" s="550" t="s">
        <v>5967</v>
      </c>
      <c r="E1297" s="552" t="s">
        <v>5968</v>
      </c>
      <c r="F1297" s="452" t="s">
        <v>5969</v>
      </c>
      <c r="G1297" s="452" t="s">
        <v>5925</v>
      </c>
      <c r="J1297" s="452" t="s">
        <v>1125</v>
      </c>
    </row>
    <row r="1298" spans="1:10" ht="14.5" hidden="1">
      <c r="A1298" s="550" t="s">
        <v>974</v>
      </c>
      <c r="B1298" s="550" t="s">
        <v>978</v>
      </c>
      <c r="C1298" s="551" t="s">
        <v>5970</v>
      </c>
      <c r="D1298" s="550" t="s">
        <v>5971</v>
      </c>
      <c r="E1298" s="552" t="s">
        <v>5972</v>
      </c>
      <c r="F1298" s="452" t="s">
        <v>5973</v>
      </c>
      <c r="G1298" s="452" t="s">
        <v>5925</v>
      </c>
      <c r="J1298" s="452" t="s">
        <v>1125</v>
      </c>
    </row>
    <row r="1299" spans="1:10" ht="14.5" hidden="1">
      <c r="A1299" s="550" t="s">
        <v>974</v>
      </c>
      <c r="B1299" s="550" t="s">
        <v>978</v>
      </c>
      <c r="C1299" s="551" t="s">
        <v>5974</v>
      </c>
      <c r="D1299" s="550" t="s">
        <v>5975</v>
      </c>
      <c r="E1299" s="552" t="s">
        <v>5976</v>
      </c>
      <c r="F1299" s="452" t="s">
        <v>5977</v>
      </c>
      <c r="G1299" s="452" t="s">
        <v>5925</v>
      </c>
      <c r="J1299" s="452" t="s">
        <v>1125</v>
      </c>
    </row>
    <row r="1300" spans="1:10" ht="14.5" hidden="1">
      <c r="A1300" s="550" t="s">
        <v>974</v>
      </c>
      <c r="B1300" s="550" t="s">
        <v>978</v>
      </c>
      <c r="C1300" s="551" t="s">
        <v>5978</v>
      </c>
      <c r="D1300" s="550" t="s">
        <v>5979</v>
      </c>
      <c r="E1300" s="552" t="s">
        <v>5980</v>
      </c>
      <c r="F1300" s="452" t="s">
        <v>5981</v>
      </c>
      <c r="G1300" s="452" t="s">
        <v>5925</v>
      </c>
      <c r="J1300" s="452" t="s">
        <v>1125</v>
      </c>
    </row>
    <row r="1301" spans="1:10" ht="14.5" hidden="1">
      <c r="A1301" s="550" t="s">
        <v>974</v>
      </c>
      <c r="B1301" s="550" t="s">
        <v>978</v>
      </c>
      <c r="C1301" s="551" t="s">
        <v>5982</v>
      </c>
      <c r="D1301" s="550" t="s">
        <v>5983</v>
      </c>
      <c r="E1301" s="552" t="s">
        <v>5984</v>
      </c>
      <c r="F1301" s="452" t="s">
        <v>5985</v>
      </c>
      <c r="G1301" s="452" t="s">
        <v>5925</v>
      </c>
      <c r="J1301" s="452" t="s">
        <v>1125</v>
      </c>
    </row>
    <row r="1302" spans="1:10" ht="14.5" hidden="1">
      <c r="A1302" s="550" t="s">
        <v>974</v>
      </c>
      <c r="B1302" s="550" t="s">
        <v>978</v>
      </c>
      <c r="C1302" s="551" t="s">
        <v>5986</v>
      </c>
      <c r="D1302" s="550" t="s">
        <v>5987</v>
      </c>
      <c r="E1302" s="552" t="s">
        <v>5988</v>
      </c>
      <c r="F1302" s="452" t="s">
        <v>5989</v>
      </c>
      <c r="G1302" s="452" t="s">
        <v>5925</v>
      </c>
      <c r="J1302" s="452" t="s">
        <v>1125</v>
      </c>
    </row>
    <row r="1303" spans="1:10" ht="14.5" hidden="1">
      <c r="A1303" s="550" t="s">
        <v>974</v>
      </c>
      <c r="B1303" s="550" t="s">
        <v>978</v>
      </c>
      <c r="C1303" s="551" t="s">
        <v>5990</v>
      </c>
      <c r="D1303" s="550" t="s">
        <v>5991</v>
      </c>
      <c r="E1303" s="552" t="s">
        <v>5992</v>
      </c>
      <c r="F1303" s="452" t="s">
        <v>5993</v>
      </c>
      <c r="G1303" s="452" t="s">
        <v>5925</v>
      </c>
      <c r="J1303" s="452" t="s">
        <v>1125</v>
      </c>
    </row>
    <row r="1304" spans="1:10" ht="14.5" hidden="1">
      <c r="A1304" s="550" t="s">
        <v>974</v>
      </c>
      <c r="B1304" s="550" t="s">
        <v>978</v>
      </c>
      <c r="C1304" s="551" t="s">
        <v>5994</v>
      </c>
      <c r="D1304" s="550" t="s">
        <v>5995</v>
      </c>
      <c r="E1304" s="552" t="s">
        <v>5996</v>
      </c>
      <c r="F1304" s="452" t="s">
        <v>5997</v>
      </c>
      <c r="G1304" s="452" t="s">
        <v>5925</v>
      </c>
      <c r="J1304" s="452" t="s">
        <v>1125</v>
      </c>
    </row>
    <row r="1305" spans="1:10" ht="14.5" hidden="1">
      <c r="A1305" s="550" t="s">
        <v>974</v>
      </c>
      <c r="B1305" s="550" t="s">
        <v>978</v>
      </c>
      <c r="C1305" s="551" t="s">
        <v>5998</v>
      </c>
      <c r="D1305" s="550" t="s">
        <v>5999</v>
      </c>
      <c r="E1305" s="552" t="s">
        <v>6000</v>
      </c>
      <c r="F1305" s="452" t="s">
        <v>6001</v>
      </c>
      <c r="G1305" s="452" t="s">
        <v>5925</v>
      </c>
      <c r="J1305" s="452" t="s">
        <v>1125</v>
      </c>
    </row>
    <row r="1306" spans="1:10" ht="14.5" hidden="1">
      <c r="A1306" s="550" t="s">
        <v>974</v>
      </c>
      <c r="B1306" s="550" t="s">
        <v>978</v>
      </c>
      <c r="C1306" s="551" t="s">
        <v>6002</v>
      </c>
      <c r="D1306" s="550" t="s">
        <v>6003</v>
      </c>
      <c r="E1306" s="552" t="s">
        <v>6004</v>
      </c>
      <c r="F1306" s="452" t="s">
        <v>6005</v>
      </c>
      <c r="G1306" s="452" t="s">
        <v>5925</v>
      </c>
      <c r="J1306" s="452" t="s">
        <v>1125</v>
      </c>
    </row>
    <row r="1307" spans="1:10" ht="14.5" hidden="1">
      <c r="A1307" s="550" t="s">
        <v>974</v>
      </c>
      <c r="B1307" s="550" t="s">
        <v>978</v>
      </c>
      <c r="C1307" s="551" t="s">
        <v>6006</v>
      </c>
      <c r="D1307" s="550" t="s">
        <v>6007</v>
      </c>
      <c r="E1307" s="552" t="s">
        <v>6008</v>
      </c>
      <c r="F1307" s="452" t="s">
        <v>6009</v>
      </c>
      <c r="G1307" s="452" t="s">
        <v>5925</v>
      </c>
      <c r="J1307" s="452" t="s">
        <v>1125</v>
      </c>
    </row>
    <row r="1308" spans="1:10" ht="14.5" hidden="1">
      <c r="A1308" s="550" t="s">
        <v>974</v>
      </c>
      <c r="B1308" s="550" t="s">
        <v>978</v>
      </c>
      <c r="C1308" s="551" t="s">
        <v>6010</v>
      </c>
      <c r="D1308" s="550" t="s">
        <v>6011</v>
      </c>
      <c r="E1308" s="552" t="s">
        <v>6012</v>
      </c>
      <c r="F1308" s="452" t="s">
        <v>6013</v>
      </c>
      <c r="G1308" s="452" t="s">
        <v>5925</v>
      </c>
      <c r="J1308" s="452" t="s">
        <v>1125</v>
      </c>
    </row>
    <row r="1309" spans="1:10" ht="14.5" hidden="1">
      <c r="A1309" s="550" t="s">
        <v>974</v>
      </c>
      <c r="B1309" s="550" t="s">
        <v>978</v>
      </c>
      <c r="C1309" s="551" t="s">
        <v>6014</v>
      </c>
      <c r="D1309" s="550" t="s">
        <v>6015</v>
      </c>
      <c r="E1309" s="552" t="s">
        <v>6016</v>
      </c>
      <c r="F1309" s="452" t="s">
        <v>6017</v>
      </c>
      <c r="G1309" s="452" t="s">
        <v>5925</v>
      </c>
      <c r="J1309" s="452" t="s">
        <v>1125</v>
      </c>
    </row>
    <row r="1310" spans="1:10" ht="14.5" hidden="1">
      <c r="A1310" s="550" t="s">
        <v>974</v>
      </c>
      <c r="B1310" s="550" t="s">
        <v>978</v>
      </c>
      <c r="C1310" s="551" t="s">
        <v>6018</v>
      </c>
      <c r="D1310" s="550" t="s">
        <v>6019</v>
      </c>
      <c r="E1310" s="552" t="s">
        <v>6020</v>
      </c>
      <c r="F1310" s="452" t="s">
        <v>6021</v>
      </c>
      <c r="G1310" s="452" t="s">
        <v>5925</v>
      </c>
      <c r="J1310" s="452" t="s">
        <v>1125</v>
      </c>
    </row>
    <row r="1311" spans="1:10" ht="14.5" hidden="1">
      <c r="A1311" s="550" t="s">
        <v>974</v>
      </c>
      <c r="B1311" s="550" t="s">
        <v>978</v>
      </c>
      <c r="C1311" s="551" t="s">
        <v>6022</v>
      </c>
      <c r="D1311" s="550" t="s">
        <v>6023</v>
      </c>
      <c r="E1311" s="552" t="s">
        <v>6024</v>
      </c>
      <c r="F1311" s="452" t="s">
        <v>6025</v>
      </c>
      <c r="G1311" s="452" t="s">
        <v>5925</v>
      </c>
      <c r="J1311" s="452" t="s">
        <v>1125</v>
      </c>
    </row>
    <row r="1312" spans="1:10" ht="14.5" hidden="1">
      <c r="A1312" s="550" t="s">
        <v>974</v>
      </c>
      <c r="B1312" s="550" t="s">
        <v>978</v>
      </c>
      <c r="C1312" s="551" t="s">
        <v>6026</v>
      </c>
      <c r="D1312" s="550" t="s">
        <v>6027</v>
      </c>
      <c r="E1312" s="552" t="s">
        <v>6028</v>
      </c>
      <c r="F1312" s="452" t="s">
        <v>6029</v>
      </c>
      <c r="G1312" s="452" t="s">
        <v>5925</v>
      </c>
      <c r="J1312" s="452" t="s">
        <v>1125</v>
      </c>
    </row>
    <row r="1313" spans="1:10" ht="14.5" hidden="1">
      <c r="A1313" s="550" t="s">
        <v>974</v>
      </c>
      <c r="B1313" s="550" t="s">
        <v>978</v>
      </c>
      <c r="C1313" s="551" t="s">
        <v>6030</v>
      </c>
      <c r="D1313" s="550" t="s">
        <v>6031</v>
      </c>
      <c r="E1313" s="552" t="s">
        <v>6032</v>
      </c>
      <c r="F1313" s="452" t="s">
        <v>6033</v>
      </c>
      <c r="G1313" s="452" t="s">
        <v>5925</v>
      </c>
      <c r="J1313" s="452" t="s">
        <v>1125</v>
      </c>
    </row>
    <row r="1314" spans="1:10" ht="14.5" hidden="1">
      <c r="A1314" s="550" t="s">
        <v>974</v>
      </c>
      <c r="B1314" s="550" t="s">
        <v>978</v>
      </c>
      <c r="C1314" s="551" t="s">
        <v>6034</v>
      </c>
      <c r="D1314" s="550" t="s">
        <v>6035</v>
      </c>
      <c r="E1314" s="552" t="s">
        <v>6036</v>
      </c>
      <c r="F1314" s="452" t="s">
        <v>6037</v>
      </c>
      <c r="G1314" s="452" t="s">
        <v>5925</v>
      </c>
      <c r="J1314" s="452" t="s">
        <v>1125</v>
      </c>
    </row>
    <row r="1315" spans="1:10" ht="14.5" hidden="1">
      <c r="A1315" s="550" t="s">
        <v>974</v>
      </c>
      <c r="B1315" s="550" t="s">
        <v>978</v>
      </c>
      <c r="C1315" s="551" t="s">
        <v>6038</v>
      </c>
      <c r="D1315" s="550" t="s">
        <v>6039</v>
      </c>
      <c r="E1315" s="552" t="s">
        <v>6040</v>
      </c>
      <c r="F1315" s="452" t="s">
        <v>6041</v>
      </c>
      <c r="G1315" s="452" t="s">
        <v>5925</v>
      </c>
      <c r="J1315" s="452" t="s">
        <v>1125</v>
      </c>
    </row>
    <row r="1316" spans="1:10" ht="14.5" hidden="1">
      <c r="A1316" s="550" t="s">
        <v>974</v>
      </c>
      <c r="B1316" s="550" t="s">
        <v>978</v>
      </c>
      <c r="C1316" s="551" t="s">
        <v>6042</v>
      </c>
      <c r="D1316" s="550" t="s">
        <v>6043</v>
      </c>
      <c r="E1316" s="552" t="s">
        <v>6044</v>
      </c>
      <c r="F1316" s="452" t="s">
        <v>6045</v>
      </c>
      <c r="G1316" s="452" t="s">
        <v>5925</v>
      </c>
      <c r="J1316" s="452" t="s">
        <v>1125</v>
      </c>
    </row>
    <row r="1317" spans="1:10" ht="14.5" hidden="1">
      <c r="A1317" s="550" t="s">
        <v>974</v>
      </c>
      <c r="B1317" s="550" t="s">
        <v>978</v>
      </c>
      <c r="C1317" s="551" t="s">
        <v>6046</v>
      </c>
      <c r="D1317" s="550" t="s">
        <v>6047</v>
      </c>
      <c r="E1317" s="552" t="s">
        <v>6048</v>
      </c>
      <c r="F1317" s="452" t="s">
        <v>6049</v>
      </c>
      <c r="G1317" s="452" t="s">
        <v>5925</v>
      </c>
      <c r="J1317" s="452" t="s">
        <v>1125</v>
      </c>
    </row>
    <row r="1318" spans="1:10" ht="14.5" hidden="1">
      <c r="A1318" s="550" t="s">
        <v>974</v>
      </c>
      <c r="B1318" s="550" t="s">
        <v>978</v>
      </c>
      <c r="C1318" s="551" t="s">
        <v>6050</v>
      </c>
      <c r="D1318" s="550" t="s">
        <v>6051</v>
      </c>
      <c r="E1318" s="552" t="s">
        <v>6052</v>
      </c>
      <c r="F1318" s="452" t="s">
        <v>6053</v>
      </c>
      <c r="G1318" s="452" t="s">
        <v>5925</v>
      </c>
      <c r="J1318" s="452" t="s">
        <v>1125</v>
      </c>
    </row>
    <row r="1319" spans="1:10" ht="14.5" hidden="1">
      <c r="A1319" s="550" t="s">
        <v>974</v>
      </c>
      <c r="B1319" s="550" t="s">
        <v>978</v>
      </c>
      <c r="C1319" s="551" t="s">
        <v>6054</v>
      </c>
      <c r="D1319" s="550" t="s">
        <v>6051</v>
      </c>
      <c r="E1319" s="552" t="s">
        <v>6052</v>
      </c>
      <c r="F1319" s="452" t="s">
        <v>6055</v>
      </c>
      <c r="G1319" s="452" t="s">
        <v>5925</v>
      </c>
      <c r="J1319" s="452" t="s">
        <v>1125</v>
      </c>
    </row>
    <row r="1320" spans="1:10" ht="14.5" hidden="1">
      <c r="A1320" s="550" t="s">
        <v>974</v>
      </c>
      <c r="B1320" s="550" t="s">
        <v>978</v>
      </c>
      <c r="C1320" s="551" t="s">
        <v>6056</v>
      </c>
      <c r="D1320" s="550" t="s">
        <v>6051</v>
      </c>
      <c r="E1320" s="552" t="s">
        <v>6052</v>
      </c>
      <c r="F1320" s="452" t="s">
        <v>6057</v>
      </c>
      <c r="G1320" s="452" t="s">
        <v>5925</v>
      </c>
      <c r="J1320" s="452" t="s">
        <v>1125</v>
      </c>
    </row>
    <row r="1321" spans="1:10" ht="14.5" hidden="1">
      <c r="A1321" s="550" t="s">
        <v>974</v>
      </c>
      <c r="B1321" s="550" t="s">
        <v>978</v>
      </c>
      <c r="C1321" s="551" t="s">
        <v>6058</v>
      </c>
      <c r="D1321" s="550" t="s">
        <v>6059</v>
      </c>
      <c r="E1321" s="552" t="s">
        <v>6060</v>
      </c>
      <c r="F1321" s="452" t="s">
        <v>6061</v>
      </c>
      <c r="G1321" s="452" t="s">
        <v>5925</v>
      </c>
      <c r="J1321" s="452" t="s">
        <v>1125</v>
      </c>
    </row>
    <row r="1322" spans="1:10" ht="14.5" hidden="1">
      <c r="A1322" s="550" t="s">
        <v>974</v>
      </c>
      <c r="B1322" s="550" t="s">
        <v>978</v>
      </c>
      <c r="C1322" s="551" t="s">
        <v>6062</v>
      </c>
      <c r="D1322" s="550" t="s">
        <v>6063</v>
      </c>
      <c r="E1322" s="552" t="s">
        <v>6064</v>
      </c>
      <c r="F1322" s="452" t="s">
        <v>6065</v>
      </c>
      <c r="G1322" s="452" t="s">
        <v>5925</v>
      </c>
      <c r="J1322" s="452" t="s">
        <v>1125</v>
      </c>
    </row>
    <row r="1323" spans="1:10" ht="14.5" hidden="1">
      <c r="A1323" s="550" t="s">
        <v>974</v>
      </c>
      <c r="B1323" s="550" t="s">
        <v>978</v>
      </c>
      <c r="C1323" s="551" t="s">
        <v>6066</v>
      </c>
      <c r="D1323" s="550" t="s">
        <v>6067</v>
      </c>
      <c r="E1323" s="552" t="s">
        <v>6068</v>
      </c>
      <c r="F1323" s="452" t="s">
        <v>6069</v>
      </c>
      <c r="G1323" s="452" t="s">
        <v>5925</v>
      </c>
      <c r="J1323" s="452" t="s">
        <v>1125</v>
      </c>
    </row>
    <row r="1324" spans="1:10" ht="14.5" hidden="1">
      <c r="A1324" s="550" t="s">
        <v>974</v>
      </c>
      <c r="B1324" s="550" t="s">
        <v>978</v>
      </c>
      <c r="C1324" s="551" t="s">
        <v>6070</v>
      </c>
      <c r="D1324" s="550" t="s">
        <v>6071</v>
      </c>
      <c r="E1324" s="552" t="s">
        <v>6072</v>
      </c>
      <c r="F1324" s="452" t="s">
        <v>6073</v>
      </c>
      <c r="G1324" s="452" t="s">
        <v>5925</v>
      </c>
      <c r="J1324" s="452" t="s">
        <v>1125</v>
      </c>
    </row>
    <row r="1325" spans="1:10" ht="14.5" hidden="1">
      <c r="A1325" s="550" t="s">
        <v>974</v>
      </c>
      <c r="B1325" s="550" t="s">
        <v>978</v>
      </c>
      <c r="C1325" s="551" t="s">
        <v>6074</v>
      </c>
      <c r="D1325" s="550" t="s">
        <v>6075</v>
      </c>
      <c r="E1325" s="552" t="s">
        <v>6076</v>
      </c>
      <c r="F1325" s="452" t="s">
        <v>6077</v>
      </c>
      <c r="G1325" s="452" t="s">
        <v>5925</v>
      </c>
      <c r="J1325" s="452" t="s">
        <v>1125</v>
      </c>
    </row>
    <row r="1326" spans="1:10" ht="14.5" hidden="1">
      <c r="A1326" s="550" t="s">
        <v>974</v>
      </c>
      <c r="B1326" s="550" t="s">
        <v>978</v>
      </c>
      <c r="C1326" s="551" t="s">
        <v>6078</v>
      </c>
      <c r="D1326" s="550" t="s">
        <v>6079</v>
      </c>
      <c r="E1326" s="552" t="s">
        <v>6080</v>
      </c>
      <c r="F1326" s="452" t="s">
        <v>6081</v>
      </c>
      <c r="G1326" s="452" t="s">
        <v>5925</v>
      </c>
      <c r="J1326" s="452" t="s">
        <v>1125</v>
      </c>
    </row>
    <row r="1327" spans="1:10" ht="14.5" hidden="1">
      <c r="A1327" s="550" t="s">
        <v>974</v>
      </c>
      <c r="B1327" s="550" t="s">
        <v>978</v>
      </c>
      <c r="C1327" s="551" t="s">
        <v>6082</v>
      </c>
      <c r="D1327" s="550" t="s">
        <v>6083</v>
      </c>
      <c r="E1327" s="552" t="s">
        <v>6084</v>
      </c>
      <c r="F1327" s="452" t="s">
        <v>6085</v>
      </c>
      <c r="G1327" s="452" t="s">
        <v>5925</v>
      </c>
      <c r="J1327" s="452" t="s">
        <v>1125</v>
      </c>
    </row>
    <row r="1328" spans="1:10" ht="14.5" hidden="1">
      <c r="A1328" s="550" t="s">
        <v>974</v>
      </c>
      <c r="B1328" s="550" t="s">
        <v>978</v>
      </c>
      <c r="C1328" s="551" t="s">
        <v>6086</v>
      </c>
      <c r="D1328" s="550" t="s">
        <v>6087</v>
      </c>
      <c r="E1328" s="552" t="s">
        <v>6088</v>
      </c>
      <c r="F1328" s="452" t="s">
        <v>6089</v>
      </c>
      <c r="G1328" s="452" t="s">
        <v>5925</v>
      </c>
      <c r="J1328" s="452" t="s">
        <v>1125</v>
      </c>
    </row>
    <row r="1329" spans="1:10" ht="13.9" hidden="1" customHeight="1">
      <c r="A1329" s="550" t="s">
        <v>974</v>
      </c>
      <c r="B1329" s="550" t="s">
        <v>978</v>
      </c>
      <c r="C1329" s="551" t="s">
        <v>6090</v>
      </c>
      <c r="D1329" s="550" t="s">
        <v>6091</v>
      </c>
      <c r="E1329" s="72" t="s">
        <v>6092</v>
      </c>
      <c r="F1329" s="452" t="s">
        <v>6093</v>
      </c>
      <c r="G1329" s="452" t="s">
        <v>5925</v>
      </c>
      <c r="J1329" s="554" t="s">
        <v>1859</v>
      </c>
    </row>
    <row r="1330" spans="1:10" ht="13.9" hidden="1" customHeight="1">
      <c r="A1330" s="550" t="s">
        <v>974</v>
      </c>
      <c r="B1330" s="550" t="s">
        <v>978</v>
      </c>
      <c r="C1330" s="551" t="s">
        <v>6094</v>
      </c>
      <c r="D1330" s="550" t="s">
        <v>6095</v>
      </c>
      <c r="E1330" s="72" t="s">
        <v>6096</v>
      </c>
      <c r="F1330" s="452" t="s">
        <v>6097</v>
      </c>
      <c r="G1330" s="452" t="s">
        <v>5925</v>
      </c>
      <c r="J1330" s="554" t="s">
        <v>1859</v>
      </c>
    </row>
    <row r="1331" spans="1:10" ht="13.9" hidden="1" customHeight="1">
      <c r="A1331" s="550" t="s">
        <v>974</v>
      </c>
      <c r="B1331" s="550" t="s">
        <v>978</v>
      </c>
      <c r="C1331" s="551" t="s">
        <v>6098</v>
      </c>
      <c r="D1331" s="550" t="s">
        <v>6099</v>
      </c>
      <c r="E1331" s="72" t="s">
        <v>6100</v>
      </c>
      <c r="F1331" s="452" t="s">
        <v>6101</v>
      </c>
      <c r="G1331" s="452" t="s">
        <v>5925</v>
      </c>
      <c r="J1331" s="554" t="s">
        <v>1859</v>
      </c>
    </row>
    <row r="1332" spans="1:10" ht="13.9" hidden="1" customHeight="1">
      <c r="A1332" s="550" t="s">
        <v>974</v>
      </c>
      <c r="B1332" s="550" t="s">
        <v>978</v>
      </c>
      <c r="C1332" s="551" t="s">
        <v>6102</v>
      </c>
      <c r="D1332" s="550" t="s">
        <v>6103</v>
      </c>
      <c r="E1332" s="72" t="s">
        <v>6104</v>
      </c>
      <c r="F1332" s="452" t="s">
        <v>6105</v>
      </c>
      <c r="G1332" s="452" t="s">
        <v>5925</v>
      </c>
      <c r="J1332" s="554" t="s">
        <v>1859</v>
      </c>
    </row>
    <row r="1333" spans="1:10" ht="14.5" hidden="1">
      <c r="A1333" s="550" t="s">
        <v>974</v>
      </c>
      <c r="B1333" s="550" t="s">
        <v>978</v>
      </c>
      <c r="C1333" s="551" t="s">
        <v>6106</v>
      </c>
      <c r="D1333" s="550" t="s">
        <v>6107</v>
      </c>
      <c r="E1333" s="552" t="s">
        <v>6108</v>
      </c>
      <c r="F1333" s="452" t="s">
        <v>6109</v>
      </c>
      <c r="G1333" s="452" t="s">
        <v>6110</v>
      </c>
      <c r="J1333" s="452" t="s">
        <v>1125</v>
      </c>
    </row>
    <row r="1334" spans="1:10" ht="14.5" hidden="1">
      <c r="A1334" s="550" t="s">
        <v>974</v>
      </c>
      <c r="B1334" s="550" t="s">
        <v>978</v>
      </c>
      <c r="C1334" s="551" t="s">
        <v>6111</v>
      </c>
      <c r="D1334" s="550" t="s">
        <v>6112</v>
      </c>
      <c r="E1334" s="552" t="s">
        <v>6113</v>
      </c>
      <c r="F1334" s="452" t="s">
        <v>6114</v>
      </c>
      <c r="G1334" s="452" t="s">
        <v>6110</v>
      </c>
      <c r="J1334" s="452" t="s">
        <v>1125</v>
      </c>
    </row>
    <row r="1335" spans="1:10" ht="14.5" hidden="1">
      <c r="A1335" s="550" t="s">
        <v>974</v>
      </c>
      <c r="B1335" s="550" t="s">
        <v>978</v>
      </c>
      <c r="C1335" s="551" t="s">
        <v>6115</v>
      </c>
      <c r="D1335" s="550" t="s">
        <v>6116</v>
      </c>
      <c r="E1335" s="552" t="s">
        <v>6117</v>
      </c>
      <c r="F1335" s="452" t="s">
        <v>6118</v>
      </c>
      <c r="G1335" s="452" t="s">
        <v>6119</v>
      </c>
      <c r="J1335" s="452" t="s">
        <v>1125</v>
      </c>
    </row>
    <row r="1336" spans="1:10" ht="14.5" hidden="1">
      <c r="A1336" s="550" t="s">
        <v>974</v>
      </c>
      <c r="B1336" s="550" t="s">
        <v>978</v>
      </c>
      <c r="C1336" s="551" t="s">
        <v>6120</v>
      </c>
      <c r="D1336" s="550" t="s">
        <v>6121</v>
      </c>
      <c r="E1336" s="552" t="s">
        <v>6122</v>
      </c>
      <c r="F1336" s="452" t="s">
        <v>6123</v>
      </c>
      <c r="G1336" s="452" t="s">
        <v>6119</v>
      </c>
      <c r="J1336" s="452" t="s">
        <v>1125</v>
      </c>
    </row>
    <row r="1337" spans="1:10" ht="14.5" hidden="1">
      <c r="A1337" s="550" t="s">
        <v>974</v>
      </c>
      <c r="B1337" s="550" t="s">
        <v>978</v>
      </c>
      <c r="C1337" s="551" t="s">
        <v>6124</v>
      </c>
      <c r="D1337" s="550" t="s">
        <v>6125</v>
      </c>
      <c r="E1337" s="552" t="s">
        <v>6126</v>
      </c>
      <c r="F1337" s="452" t="s">
        <v>6127</v>
      </c>
      <c r="G1337" s="452" t="s">
        <v>6119</v>
      </c>
      <c r="J1337" s="452" t="s">
        <v>1125</v>
      </c>
    </row>
    <row r="1338" spans="1:10" ht="14.5" hidden="1">
      <c r="A1338" s="550" t="s">
        <v>6128</v>
      </c>
      <c r="B1338" s="550" t="s">
        <v>6128</v>
      </c>
      <c r="C1338" s="551" t="s">
        <v>6129</v>
      </c>
      <c r="D1338" s="550" t="s">
        <v>1048</v>
      </c>
      <c r="E1338" s="552" t="s">
        <v>6130</v>
      </c>
      <c r="F1338" s="452" t="s">
        <v>6131</v>
      </c>
      <c r="G1338" s="452" t="s">
        <v>2122</v>
      </c>
      <c r="H1338" s="452" t="s">
        <v>1123</v>
      </c>
      <c r="I1338" s="555" t="s">
        <v>6132</v>
      </c>
      <c r="J1338" s="452" t="s">
        <v>1125</v>
      </c>
    </row>
    <row r="1339" spans="1:10" ht="14.5" hidden="1">
      <c r="A1339" s="550" t="s">
        <v>6128</v>
      </c>
      <c r="B1339" s="550" t="s">
        <v>6128</v>
      </c>
      <c r="C1339" s="551" t="s">
        <v>6133</v>
      </c>
      <c r="D1339" s="550" t="s">
        <v>6134</v>
      </c>
      <c r="E1339" s="552" t="s">
        <v>6135</v>
      </c>
      <c r="F1339" s="452" t="s">
        <v>6136</v>
      </c>
      <c r="G1339" s="452" t="s">
        <v>5892</v>
      </c>
      <c r="J1339" s="452" t="s">
        <v>1125</v>
      </c>
    </row>
  </sheetData>
  <autoFilter ref="A1:J1339" xr:uid="{A1586865-B01C-4412-BEE6-1D9CAA5171B9}">
    <filterColumn colId="5">
      <filters>
        <filter val="Ashford and St Peter's Hospitals NHS Foundation Trust"/>
        <filter val="Barking, Havering and Redbridge University Hospitals NFT"/>
        <filter val="Barnsley Hospital NHS Foundation Trust"/>
        <filter val="Bedfordshire Hospitals NHS Foundation Trust"/>
        <filter val="Blackpool Teaching Hospitals NHS Foundation Trust"/>
        <filter val="Bradford Teaching Hospitals NHSFT"/>
        <filter val="Cambridge University Hospitals NHSFT"/>
        <filter val="Chelsea And Westminster Hospital NHS Foundation Trust"/>
        <filter val="Chesterfield Royal Hospital NHS Foundation Trust"/>
        <filter val="Countess of Chester Hospital NHSFT"/>
        <filter val="Doncaster &amp; Bassetlaw Teaching Hospitals NHS FT"/>
        <filter val="Dorset County Hospital NHS Foundation Trust"/>
        <filter val="East Kent Hospitals University NHS Foundation Trust"/>
        <filter val="East Lancashire Hospitals NFT"/>
        <filter val="East Sussex Hospitals NFT"/>
        <filter val="Epsom and St Helier University Hospitals NFT"/>
        <filter val="George Eliot Hospital NFT"/>
        <filter val="Gloucestershire Hospitals NHS Foundation Trust"/>
        <filter val="Great Ormond Street Hospital for Children NHS Foundation Trust"/>
        <filter val="Great Western Hospitals NHS Foundation Trust"/>
        <filter val="Hampshire Hospitals NHS Foundation Trust"/>
        <filter val="Homerton University Hospital NHS Foundation Trust"/>
        <filter val="Hull University Teaching Hospitals NHS Trust_x000a_"/>
        <filter val="James Paget University Hospitals NHS Foundation Trust"/>
        <filter val="Kettering General Hospital NHS Foundation Trust"/>
        <filter val="King's College Hospital NHS Foundation Trust"/>
        <filter val="Kingston Hospital NHSFT"/>
        <filter val="Lancashire Teaching Hospitals NHS Foundation Trust"/>
        <filter val="Leeds Teaching Hospitals NFT"/>
        <filter val="Liverpool University Hospitals NHS Foundation Trust (Formerly Aintree)"/>
        <filter val="Mid and South Essex Hospitals NHS Foundation Trust"/>
        <filter val="Mid Yorkshire Hospitals NFT"/>
        <filter val="Mid-Cheshire Hospitals NHS Foundation Trust"/>
        <filter val="Milton Keynes University Hospital NHS FT"/>
        <filter val="Moorfields Eye Hospital NHSFT"/>
        <filter val="North Middlesex University Hospital NFT"/>
        <filter val="Northampton General Hospital NFT"/>
        <filter val="Northern Lincolnshire and Goole Hospitals NHS Foundation Trust"/>
        <filter val="Nottingham University Hospitals NHS Trust"/>
        <filter val="Oxford University Hospitals NHS Foundation Trust"/>
        <filter val="Papworth Hospital NHSFT"/>
        <filter val="Plymouth Hospitals NFT"/>
        <filter val="Portsmouth Hospitals University NHS Trust"/>
        <filter val="Princess Alexandra Hospital NFT"/>
        <filter val="Queen Victoria Hospital NHS Foundation Trust"/>
        <filter val="Royal Cornwall Hospitals NFT"/>
        <filter val="Royal Hospital Chelsea"/>
        <filter val="Royal National Orthopaedic Hospital NFT"/>
        <filter val="Royal United Hospitals Bath NHS FT"/>
        <filter val="Royal Wolverhampton Hospitals NFT"/>
        <filter val="Sandwell and West Birmingham Hospitals NFT"/>
        <filter val="Sheffield Teaching Hospitals NHSFT"/>
        <filter val="Sherwood Forest Hospitals NHS Foundation Trust"/>
        <filter val="Shrewsbury and Telford Hospitals NFT"/>
        <filter val="Southport and Ormskirk Hospital NFT"/>
        <filter val="St George's University Hospitals NHS Foundation Trust"/>
        <filter val="St Helens and Knowsley Hospitals NFT"/>
        <filter val="The Hillingdon Hospitals NHS Foundation Trust"/>
        <filter val="The Newcastle Upon Tyne Hospitals NHS Foundation Trust"/>
        <filter val="The Queen Elizabeth Hospital, King’s Lynn, NHS Foundation Trust"/>
        <filter val="The Robert Jones &amp; Agnes Hunt Orthopaedic Hospital NHS Foundation Trust"/>
        <filter val="The Royal Orthopaedic Hospital NHS Foundation Trust"/>
        <filter val="United Lincolnshire Hospitals NFT"/>
        <filter val="University College London Hospitals NHS Foundation Trust"/>
        <filter val="University Hospital Birmingham NHSFT"/>
        <filter val="University Hospital of North Midlands NFT (Formerly Staffordshire NFT)"/>
        <filter val="University Hospital Southampton NHS Foundation Trust"/>
        <filter val="University Hospitals Bristol and Weston NHS Foundation Trust (Formerly Bristol)"/>
        <filter val="University Hospitals Coventry and Warwic NFT"/>
        <filter val="University Hospitals Dorset NHS Foundation Trust"/>
        <filter val="University Hospitals of Derby and Burton NHS Foundation Trust"/>
        <filter val="University Hospitals of Leicester NFT"/>
        <filter val="University Hospitals of Morecambe Bay NHS Foundation Trust"/>
        <filter val="University Hospitals Sussex NHS Foundation Trust"/>
        <filter val="Warrington and Halton Hospitals NHS Foundation Trust"/>
        <filter val="West Hertfordshire Teaching Hospitals NHS Trust"/>
        <filter val="Wirral University Teaching Hospital NHS Foundation Trust"/>
        <filter val="Worcestershire Acute Hospitals NFT"/>
        <filter val="Yeovil District Hospital NHS Foundation Trust"/>
        <filter val="York Teaching Hospital NHS Foundation Trust"/>
      </filters>
    </filterColumn>
  </autoFilter>
  <pageMargins left="0.7" right="0.7" top="0.75" bottom="0.75" header="0.3" footer="0.3"/>
  <pageSetup paperSize="9" orientation="portrait" r:id="rId1"/>
  <headerFooter>
    <oddFooter>&amp;C_x000D_&amp;1#&amp;"Calibri"&amp;10&amp;K000000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03514-29FF-4385-A411-C4AB96CB7EBD}">
  <sheetPr>
    <tabColor rgb="FFFFCCFF"/>
  </sheetPr>
  <dimension ref="A1:H88"/>
  <sheetViews>
    <sheetView workbookViewId="0">
      <selection activeCell="E29" sqref="E29"/>
    </sheetView>
  </sheetViews>
  <sheetFormatPr defaultRowHeight="14.5"/>
  <cols>
    <col min="1" max="1" width="13.81640625" bestFit="1" customWidth="1"/>
    <col min="2" max="2" width="14.81640625" bestFit="1" customWidth="1"/>
    <col min="3" max="3" width="78.7265625" bestFit="1" customWidth="1"/>
    <col min="4" max="4" width="22.1796875" bestFit="1" customWidth="1"/>
    <col min="5" max="5" width="80" customWidth="1"/>
    <col min="6" max="6" width="51.26953125" customWidth="1"/>
    <col min="7" max="7" width="12.1796875" bestFit="1" customWidth="1"/>
    <col min="8" max="8" width="57.1796875" bestFit="1" customWidth="1"/>
  </cols>
  <sheetData>
    <row r="1" spans="1:8" s="565" customFormat="1" ht="18.5">
      <c r="A1" s="561" t="s">
        <v>6137</v>
      </c>
      <c r="B1" s="561" t="s">
        <v>6138</v>
      </c>
      <c r="C1" s="562" t="s">
        <v>6139</v>
      </c>
      <c r="D1" s="563"/>
      <c r="E1" s="564" t="s">
        <v>6140</v>
      </c>
      <c r="F1" s="563" t="s">
        <v>6141</v>
      </c>
      <c r="G1" s="563" t="s">
        <v>1113</v>
      </c>
      <c r="H1" s="563" t="s">
        <v>6142</v>
      </c>
    </row>
    <row r="2" spans="1:8">
      <c r="A2" s="566" t="s">
        <v>6143</v>
      </c>
      <c r="B2" s="566" t="s">
        <v>6143</v>
      </c>
      <c r="C2" s="567" t="s">
        <v>6144</v>
      </c>
      <c r="D2" s="76" t="s">
        <v>6145</v>
      </c>
      <c r="E2" t="s">
        <v>6146</v>
      </c>
      <c r="F2" t="s">
        <v>6147</v>
      </c>
    </row>
    <row r="3" spans="1:8">
      <c r="A3" s="566" t="s">
        <v>6143</v>
      </c>
      <c r="B3" s="566" t="s">
        <v>6143</v>
      </c>
      <c r="C3" s="567" t="s">
        <v>6148</v>
      </c>
      <c r="D3" s="76" t="s">
        <v>6149</v>
      </c>
      <c r="E3" t="s">
        <v>6150</v>
      </c>
      <c r="F3" t="s">
        <v>6147</v>
      </c>
    </row>
    <row r="4" spans="1:8">
      <c r="A4" s="566" t="s">
        <v>6143</v>
      </c>
      <c r="B4" s="566" t="s">
        <v>6143</v>
      </c>
      <c r="C4" s="567" t="s">
        <v>6151</v>
      </c>
      <c r="D4" s="76" t="s">
        <v>6152</v>
      </c>
      <c r="E4" t="s">
        <v>6153</v>
      </c>
      <c r="F4" t="s">
        <v>6147</v>
      </c>
    </row>
    <row r="5" spans="1:8">
      <c r="A5" s="566" t="s">
        <v>6143</v>
      </c>
      <c r="B5" s="566" t="s">
        <v>6143</v>
      </c>
      <c r="C5" s="567" t="s">
        <v>6154</v>
      </c>
      <c r="D5" s="76" t="s">
        <v>6155</v>
      </c>
      <c r="E5" t="s">
        <v>6156</v>
      </c>
      <c r="F5" t="s">
        <v>6147</v>
      </c>
    </row>
    <row r="6" spans="1:8">
      <c r="A6" s="566" t="s">
        <v>6143</v>
      </c>
      <c r="B6" s="566" t="s">
        <v>6143</v>
      </c>
      <c r="C6" s="567" t="s">
        <v>6157</v>
      </c>
      <c r="D6" s="76" t="s">
        <v>6158</v>
      </c>
      <c r="E6" t="s">
        <v>6159</v>
      </c>
      <c r="F6" t="s">
        <v>6147</v>
      </c>
    </row>
    <row r="7" spans="1:8">
      <c r="A7" s="566" t="s">
        <v>6143</v>
      </c>
      <c r="B7" s="566" t="s">
        <v>6143</v>
      </c>
      <c r="C7" s="567" t="s">
        <v>6160</v>
      </c>
      <c r="D7" s="76" t="s">
        <v>6161</v>
      </c>
      <c r="E7" t="s">
        <v>6162</v>
      </c>
      <c r="F7" t="s">
        <v>6147</v>
      </c>
    </row>
    <row r="8" spans="1:8">
      <c r="A8" s="566" t="s">
        <v>6143</v>
      </c>
      <c r="B8" s="566" t="s">
        <v>6143</v>
      </c>
      <c r="C8" s="567" t="s">
        <v>6163</v>
      </c>
      <c r="D8" s="76" t="s">
        <v>6164</v>
      </c>
      <c r="E8" t="s">
        <v>6165</v>
      </c>
      <c r="F8" t="s">
        <v>6147</v>
      </c>
    </row>
    <row r="9" spans="1:8">
      <c r="A9" s="566" t="s">
        <v>6143</v>
      </c>
      <c r="B9" s="566" t="s">
        <v>6143</v>
      </c>
      <c r="C9" s="567" t="s">
        <v>6166</v>
      </c>
      <c r="D9" s="76" t="s">
        <v>6167</v>
      </c>
      <c r="E9" t="s">
        <v>6168</v>
      </c>
      <c r="F9" t="s">
        <v>6169</v>
      </c>
    </row>
    <row r="10" spans="1:8">
      <c r="A10" s="566" t="s">
        <v>6143</v>
      </c>
      <c r="B10" s="566" t="s">
        <v>6143</v>
      </c>
      <c r="C10" s="567" t="s">
        <v>6170</v>
      </c>
      <c r="D10" s="76" t="s">
        <v>6171</v>
      </c>
      <c r="E10" t="s">
        <v>6172</v>
      </c>
      <c r="F10" t="s">
        <v>6169</v>
      </c>
    </row>
    <row r="11" spans="1:8">
      <c r="A11" s="566" t="s">
        <v>6143</v>
      </c>
      <c r="B11" s="566" t="s">
        <v>6143</v>
      </c>
      <c r="C11" s="567" t="s">
        <v>6173</v>
      </c>
      <c r="D11" s="76" t="s">
        <v>6174</v>
      </c>
      <c r="E11" t="s">
        <v>6175</v>
      </c>
      <c r="F11" t="s">
        <v>6176</v>
      </c>
    </row>
    <row r="12" spans="1:8">
      <c r="A12" s="566" t="s">
        <v>6143</v>
      </c>
      <c r="B12" s="566" t="s">
        <v>6143</v>
      </c>
      <c r="C12" s="567" t="s">
        <v>6177</v>
      </c>
      <c r="D12" s="76" t="s">
        <v>6178</v>
      </c>
      <c r="E12" t="s">
        <v>6179</v>
      </c>
      <c r="F12" t="s">
        <v>6176</v>
      </c>
    </row>
    <row r="13" spans="1:8">
      <c r="A13" s="566" t="s">
        <v>6143</v>
      </c>
      <c r="B13" s="566" t="s">
        <v>6143</v>
      </c>
      <c r="C13" s="567" t="s">
        <v>6180</v>
      </c>
      <c r="D13" s="76" t="s">
        <v>6181</v>
      </c>
      <c r="E13" t="s">
        <v>6182</v>
      </c>
      <c r="F13" t="s">
        <v>6176</v>
      </c>
    </row>
    <row r="14" spans="1:8">
      <c r="A14" s="566" t="s">
        <v>6143</v>
      </c>
      <c r="B14" s="566" t="s">
        <v>6143</v>
      </c>
      <c r="C14" s="567" t="s">
        <v>6183</v>
      </c>
      <c r="D14" s="76" t="s">
        <v>6184</v>
      </c>
      <c r="E14" t="s">
        <v>6185</v>
      </c>
      <c r="F14" t="s">
        <v>6176</v>
      </c>
    </row>
    <row r="15" spans="1:8">
      <c r="A15" s="566" t="s">
        <v>6143</v>
      </c>
      <c r="B15" s="566" t="s">
        <v>6143</v>
      </c>
      <c r="C15" s="567" t="s">
        <v>6186</v>
      </c>
      <c r="D15" s="76" t="s">
        <v>6187</v>
      </c>
      <c r="E15" t="s">
        <v>6188</v>
      </c>
      <c r="F15" t="s">
        <v>6176</v>
      </c>
    </row>
    <row r="16" spans="1:8">
      <c r="A16" s="566" t="s">
        <v>6143</v>
      </c>
      <c r="B16" s="566" t="s">
        <v>6143</v>
      </c>
      <c r="C16" s="567" t="s">
        <v>6189</v>
      </c>
      <c r="D16" s="76" t="s">
        <v>6190</v>
      </c>
      <c r="E16" t="s">
        <v>6191</v>
      </c>
      <c r="F16" t="s">
        <v>6176</v>
      </c>
    </row>
    <row r="17" spans="1:8">
      <c r="A17" s="568" t="s">
        <v>968</v>
      </c>
      <c r="B17" s="568" t="s">
        <v>972</v>
      </c>
      <c r="C17" s="567" t="s">
        <v>6192</v>
      </c>
      <c r="D17" s="569" t="s">
        <v>6193</v>
      </c>
      <c r="E17" t="s">
        <v>6194</v>
      </c>
      <c r="F17" t="s">
        <v>6176</v>
      </c>
      <c r="G17" s="550" t="s">
        <v>5300</v>
      </c>
      <c r="H17" s="559" t="s">
        <v>5302</v>
      </c>
    </row>
    <row r="18" spans="1:8">
      <c r="A18" s="566" t="s">
        <v>6143</v>
      </c>
      <c r="B18" s="566" t="s">
        <v>6143</v>
      </c>
      <c r="C18" s="567" t="s">
        <v>6195</v>
      </c>
      <c r="D18" s="76" t="s">
        <v>6196</v>
      </c>
      <c r="E18" t="s">
        <v>6197</v>
      </c>
      <c r="F18" t="s">
        <v>6176</v>
      </c>
    </row>
    <row r="19" spans="1:8">
      <c r="A19" s="568" t="s">
        <v>968</v>
      </c>
      <c r="B19" s="568" t="s">
        <v>972</v>
      </c>
      <c r="C19" s="567" t="s">
        <v>6198</v>
      </c>
      <c r="D19" s="569" t="s">
        <v>6199</v>
      </c>
      <c r="E19" t="s">
        <v>6200</v>
      </c>
      <c r="F19" t="s">
        <v>6176</v>
      </c>
      <c r="G19" s="550" t="s">
        <v>5340</v>
      </c>
      <c r="H19" s="559" t="s">
        <v>5342</v>
      </c>
    </row>
    <row r="20" spans="1:8">
      <c r="A20" s="566" t="s">
        <v>6143</v>
      </c>
      <c r="B20" s="566" t="s">
        <v>6143</v>
      </c>
      <c r="C20" s="567" t="s">
        <v>6201</v>
      </c>
      <c r="D20" s="76" t="s">
        <v>6202</v>
      </c>
      <c r="E20" t="s">
        <v>6203</v>
      </c>
      <c r="F20" t="s">
        <v>6176</v>
      </c>
    </row>
    <row r="21" spans="1:8">
      <c r="A21" s="566" t="s">
        <v>6143</v>
      </c>
      <c r="B21" s="566" t="s">
        <v>6143</v>
      </c>
      <c r="C21" s="567" t="s">
        <v>6204</v>
      </c>
      <c r="D21" s="76" t="s">
        <v>6205</v>
      </c>
      <c r="E21" t="s">
        <v>6206</v>
      </c>
      <c r="F21" t="s">
        <v>6176</v>
      </c>
    </row>
    <row r="22" spans="1:8">
      <c r="A22" s="566" t="s">
        <v>6143</v>
      </c>
      <c r="B22" s="566" t="s">
        <v>6143</v>
      </c>
      <c r="C22" s="567" t="s">
        <v>6207</v>
      </c>
      <c r="D22" s="76" t="s">
        <v>6208</v>
      </c>
      <c r="E22" t="s">
        <v>6209</v>
      </c>
      <c r="F22" t="s">
        <v>6176</v>
      </c>
    </row>
    <row r="23" spans="1:8">
      <c r="A23" s="566" t="s">
        <v>6143</v>
      </c>
      <c r="B23" s="566" t="s">
        <v>6143</v>
      </c>
      <c r="C23" s="567" t="s">
        <v>6210</v>
      </c>
      <c r="D23" s="76" t="s">
        <v>6211</v>
      </c>
      <c r="E23" t="s">
        <v>6212</v>
      </c>
      <c r="F23" t="s">
        <v>6176</v>
      </c>
    </row>
    <row r="24" spans="1:8">
      <c r="A24" s="566" t="s">
        <v>6143</v>
      </c>
      <c r="B24" s="566" t="s">
        <v>6143</v>
      </c>
      <c r="C24" s="567" t="s">
        <v>6213</v>
      </c>
      <c r="D24" s="76" t="s">
        <v>6214</v>
      </c>
      <c r="E24" t="s">
        <v>6215</v>
      </c>
      <c r="F24" t="s">
        <v>6176</v>
      </c>
    </row>
    <row r="25" spans="1:8">
      <c r="A25" s="566" t="s">
        <v>6143</v>
      </c>
      <c r="B25" s="566" t="s">
        <v>6143</v>
      </c>
      <c r="C25" s="567" t="s">
        <v>6216</v>
      </c>
      <c r="D25" s="76" t="s">
        <v>6217</v>
      </c>
      <c r="E25" t="s">
        <v>6218</v>
      </c>
      <c r="F25" t="s">
        <v>6176</v>
      </c>
    </row>
    <row r="26" spans="1:8">
      <c r="A26" s="566" t="s">
        <v>6143</v>
      </c>
      <c r="B26" s="566" t="s">
        <v>6143</v>
      </c>
      <c r="C26" s="567" t="s">
        <v>6219</v>
      </c>
      <c r="D26" s="76" t="s">
        <v>6220</v>
      </c>
      <c r="E26" t="s">
        <v>6221</v>
      </c>
      <c r="F26" t="s">
        <v>6176</v>
      </c>
    </row>
    <row r="27" spans="1:8">
      <c r="A27" s="566" t="s">
        <v>6143</v>
      </c>
      <c r="B27" s="566" t="s">
        <v>6143</v>
      </c>
      <c r="C27" s="567" t="s">
        <v>6222</v>
      </c>
      <c r="D27" s="76" t="s">
        <v>6223</v>
      </c>
      <c r="E27" t="s">
        <v>6224</v>
      </c>
      <c r="F27" t="s">
        <v>6176</v>
      </c>
    </row>
    <row r="28" spans="1:8">
      <c r="A28" s="566" t="s">
        <v>6143</v>
      </c>
      <c r="B28" s="566" t="s">
        <v>6143</v>
      </c>
      <c r="C28" s="567" t="s">
        <v>6225</v>
      </c>
      <c r="D28" s="76" t="s">
        <v>6226</v>
      </c>
      <c r="E28" t="s">
        <v>6227</v>
      </c>
      <c r="F28" t="s">
        <v>6176</v>
      </c>
    </row>
    <row r="29" spans="1:8">
      <c r="A29" s="566" t="s">
        <v>6143</v>
      </c>
      <c r="B29" s="566" t="s">
        <v>6143</v>
      </c>
      <c r="C29" s="567" t="s">
        <v>6228</v>
      </c>
      <c r="D29" s="76" t="s">
        <v>6229</v>
      </c>
      <c r="E29" t="s">
        <v>6230</v>
      </c>
      <c r="F29" t="s">
        <v>6176</v>
      </c>
    </row>
    <row r="30" spans="1:8">
      <c r="A30" s="566" t="s">
        <v>6143</v>
      </c>
      <c r="B30" s="566" t="s">
        <v>6143</v>
      </c>
      <c r="C30" s="567" t="s">
        <v>6231</v>
      </c>
      <c r="D30" s="76" t="s">
        <v>6232</v>
      </c>
      <c r="E30" t="s">
        <v>6233</v>
      </c>
      <c r="F30" t="s">
        <v>6176</v>
      </c>
    </row>
    <row r="31" spans="1:8">
      <c r="A31" s="566" t="s">
        <v>6143</v>
      </c>
      <c r="B31" s="566" t="s">
        <v>6143</v>
      </c>
      <c r="C31" s="567" t="s">
        <v>6234</v>
      </c>
      <c r="D31" s="76" t="s">
        <v>6235</v>
      </c>
      <c r="E31" t="s">
        <v>6236</v>
      </c>
      <c r="F31" t="s">
        <v>6176</v>
      </c>
    </row>
    <row r="32" spans="1:8">
      <c r="A32" s="566" t="s">
        <v>6143</v>
      </c>
      <c r="B32" s="566" t="s">
        <v>6143</v>
      </c>
      <c r="C32" s="567" t="s">
        <v>6237</v>
      </c>
      <c r="D32" s="76" t="s">
        <v>6238</v>
      </c>
      <c r="E32" t="s">
        <v>6239</v>
      </c>
      <c r="F32" t="s">
        <v>6176</v>
      </c>
    </row>
    <row r="33" spans="1:8">
      <c r="A33" s="568" t="s">
        <v>968</v>
      </c>
      <c r="B33" s="568" t="s">
        <v>972</v>
      </c>
      <c r="C33" s="567" t="s">
        <v>6240</v>
      </c>
      <c r="D33" s="569" t="s">
        <v>6241</v>
      </c>
      <c r="E33" t="s">
        <v>6242</v>
      </c>
      <c r="F33" t="s">
        <v>6176</v>
      </c>
      <c r="G33" s="550" t="s">
        <v>5557</v>
      </c>
      <c r="H33" s="559" t="s">
        <v>5559</v>
      </c>
    </row>
    <row r="34" spans="1:8">
      <c r="A34" s="566" t="s">
        <v>6143</v>
      </c>
      <c r="B34" s="566" t="s">
        <v>6143</v>
      </c>
      <c r="C34" s="567" t="s">
        <v>6243</v>
      </c>
      <c r="D34" s="76" t="s">
        <v>6244</v>
      </c>
      <c r="E34" t="s">
        <v>6245</v>
      </c>
      <c r="F34" t="s">
        <v>6176</v>
      </c>
    </row>
    <row r="35" spans="1:8">
      <c r="A35" s="566" t="s">
        <v>6143</v>
      </c>
      <c r="B35" s="566" t="s">
        <v>6143</v>
      </c>
      <c r="C35" s="567" t="s">
        <v>6246</v>
      </c>
      <c r="D35" s="76" t="s">
        <v>6247</v>
      </c>
      <c r="E35" t="s">
        <v>6248</v>
      </c>
      <c r="F35" t="s">
        <v>6176</v>
      </c>
    </row>
    <row r="36" spans="1:8">
      <c r="A36" s="566" t="s">
        <v>6143</v>
      </c>
      <c r="B36" s="566" t="s">
        <v>6143</v>
      </c>
      <c r="C36" s="567" t="s">
        <v>6249</v>
      </c>
      <c r="D36" s="76" t="s">
        <v>6250</v>
      </c>
      <c r="E36" t="s">
        <v>6251</v>
      </c>
      <c r="F36" t="s">
        <v>6176</v>
      </c>
    </row>
    <row r="37" spans="1:8">
      <c r="A37" s="566" t="s">
        <v>6143</v>
      </c>
      <c r="B37" s="566" t="s">
        <v>6143</v>
      </c>
      <c r="C37" s="567" t="s">
        <v>6252</v>
      </c>
      <c r="D37" s="76" t="s">
        <v>6253</v>
      </c>
      <c r="E37" t="s">
        <v>6254</v>
      </c>
      <c r="F37" t="s">
        <v>6176</v>
      </c>
    </row>
    <row r="38" spans="1:8">
      <c r="A38" s="566" t="s">
        <v>6143</v>
      </c>
      <c r="B38" s="566" t="s">
        <v>6143</v>
      </c>
      <c r="C38" s="567" t="s">
        <v>6255</v>
      </c>
      <c r="D38" s="76" t="s">
        <v>6256</v>
      </c>
      <c r="E38" t="s">
        <v>6257</v>
      </c>
      <c r="F38" t="s">
        <v>6176</v>
      </c>
    </row>
    <row r="39" spans="1:8">
      <c r="A39" s="566" t="s">
        <v>6143</v>
      </c>
      <c r="B39" s="566" t="s">
        <v>6143</v>
      </c>
      <c r="C39" s="567" t="s">
        <v>6258</v>
      </c>
      <c r="D39" s="76" t="s">
        <v>6259</v>
      </c>
      <c r="E39" t="s">
        <v>6260</v>
      </c>
      <c r="F39" t="s">
        <v>6176</v>
      </c>
    </row>
    <row r="40" spans="1:8">
      <c r="A40" s="566" t="s">
        <v>6143</v>
      </c>
      <c r="B40" s="566" t="s">
        <v>6143</v>
      </c>
      <c r="C40" s="567" t="s">
        <v>6261</v>
      </c>
      <c r="D40" s="76" t="s">
        <v>6262</v>
      </c>
      <c r="E40" t="s">
        <v>6263</v>
      </c>
      <c r="F40" t="s">
        <v>6176</v>
      </c>
    </row>
    <row r="41" spans="1:8">
      <c r="A41" s="566" t="s">
        <v>6143</v>
      </c>
      <c r="B41" s="566" t="s">
        <v>6143</v>
      </c>
      <c r="C41" s="567" t="s">
        <v>6264</v>
      </c>
      <c r="D41" s="76" t="s">
        <v>6265</v>
      </c>
      <c r="E41" t="s">
        <v>6266</v>
      </c>
      <c r="F41" t="s">
        <v>6176</v>
      </c>
    </row>
    <row r="42" spans="1:8">
      <c r="A42" s="566" t="s">
        <v>6143</v>
      </c>
      <c r="B42" s="566" t="s">
        <v>6143</v>
      </c>
      <c r="C42" s="567" t="s">
        <v>6267</v>
      </c>
      <c r="D42" s="76" t="s">
        <v>6268</v>
      </c>
      <c r="E42" t="s">
        <v>6269</v>
      </c>
      <c r="F42" t="s">
        <v>6176</v>
      </c>
    </row>
    <row r="43" spans="1:8">
      <c r="A43" s="566" t="s">
        <v>6143</v>
      </c>
      <c r="B43" s="566" t="s">
        <v>6143</v>
      </c>
      <c r="C43" s="567" t="s">
        <v>6270</v>
      </c>
      <c r="D43" s="76" t="s">
        <v>6271</v>
      </c>
      <c r="E43" t="s">
        <v>6272</v>
      </c>
      <c r="F43" t="s">
        <v>6176</v>
      </c>
    </row>
    <row r="44" spans="1:8">
      <c r="A44" s="568" t="s">
        <v>954</v>
      </c>
      <c r="B44" s="568" t="s">
        <v>951</v>
      </c>
      <c r="C44" s="567" t="s">
        <v>6273</v>
      </c>
      <c r="D44" s="76" t="s">
        <v>6274</v>
      </c>
      <c r="E44" t="s">
        <v>6275</v>
      </c>
      <c r="F44" t="s">
        <v>6176</v>
      </c>
      <c r="G44" s="550" t="s">
        <v>1557</v>
      </c>
      <c r="H44" s="452" t="s">
        <v>1559</v>
      </c>
    </row>
    <row r="45" spans="1:8">
      <c r="A45" s="566" t="s">
        <v>6143</v>
      </c>
      <c r="B45" s="566" t="s">
        <v>6143</v>
      </c>
      <c r="C45" s="567" t="s">
        <v>6276</v>
      </c>
      <c r="D45" s="76" t="s">
        <v>6277</v>
      </c>
      <c r="E45" t="s">
        <v>6278</v>
      </c>
      <c r="F45" t="s">
        <v>6176</v>
      </c>
    </row>
    <row r="46" spans="1:8">
      <c r="A46" s="566" t="s">
        <v>6143</v>
      </c>
      <c r="B46" s="566" t="s">
        <v>6143</v>
      </c>
      <c r="C46" s="567" t="s">
        <v>6279</v>
      </c>
      <c r="D46" s="76" t="s">
        <v>6280</v>
      </c>
      <c r="E46" t="s">
        <v>6281</v>
      </c>
      <c r="F46" t="s">
        <v>6176</v>
      </c>
    </row>
    <row r="47" spans="1:8">
      <c r="A47" s="566" t="s">
        <v>6143</v>
      </c>
      <c r="B47" s="566" t="s">
        <v>6143</v>
      </c>
      <c r="C47" s="567" t="s">
        <v>6282</v>
      </c>
      <c r="D47" s="76" t="s">
        <v>6283</v>
      </c>
      <c r="E47" t="s">
        <v>6284</v>
      </c>
      <c r="F47" t="s">
        <v>6176</v>
      </c>
    </row>
    <row r="48" spans="1:8">
      <c r="A48" s="566" t="s">
        <v>6143</v>
      </c>
      <c r="B48" s="566" t="s">
        <v>6143</v>
      </c>
      <c r="C48" s="567" t="s">
        <v>6285</v>
      </c>
      <c r="D48" s="76" t="s">
        <v>6286</v>
      </c>
      <c r="E48" t="s">
        <v>6287</v>
      </c>
      <c r="F48" t="s">
        <v>6176</v>
      </c>
    </row>
    <row r="49" spans="1:8">
      <c r="A49" s="566" t="s">
        <v>6143</v>
      </c>
      <c r="B49" s="566" t="s">
        <v>6143</v>
      </c>
      <c r="C49" s="567" t="s">
        <v>6288</v>
      </c>
      <c r="D49" s="76" t="s">
        <v>6289</v>
      </c>
      <c r="E49" t="s">
        <v>6290</v>
      </c>
      <c r="F49" t="s">
        <v>6176</v>
      </c>
    </row>
    <row r="50" spans="1:8">
      <c r="A50" s="566" t="s">
        <v>6143</v>
      </c>
      <c r="B50" s="566" t="s">
        <v>6143</v>
      </c>
      <c r="C50" s="567" t="s">
        <v>6291</v>
      </c>
      <c r="D50" s="76" t="s">
        <v>6292</v>
      </c>
      <c r="E50" t="s">
        <v>6293</v>
      </c>
      <c r="F50" t="s">
        <v>6176</v>
      </c>
    </row>
    <row r="51" spans="1:8">
      <c r="A51" s="566" t="s">
        <v>6143</v>
      </c>
      <c r="B51" s="566" t="s">
        <v>6143</v>
      </c>
      <c r="C51" s="567" t="s">
        <v>6294</v>
      </c>
      <c r="D51" s="76" t="s">
        <v>6295</v>
      </c>
      <c r="E51" t="s">
        <v>6296</v>
      </c>
      <c r="F51" t="s">
        <v>6176</v>
      </c>
    </row>
    <row r="52" spans="1:8">
      <c r="A52" s="566" t="s">
        <v>6143</v>
      </c>
      <c r="B52" s="566" t="s">
        <v>6143</v>
      </c>
      <c r="C52" s="567" t="s">
        <v>6297</v>
      </c>
      <c r="D52" s="76" t="s">
        <v>6298</v>
      </c>
      <c r="E52" t="s">
        <v>6299</v>
      </c>
      <c r="F52" t="s">
        <v>6176</v>
      </c>
    </row>
    <row r="53" spans="1:8">
      <c r="A53" s="568" t="s">
        <v>968</v>
      </c>
      <c r="B53" s="568" t="s">
        <v>972</v>
      </c>
      <c r="C53" s="567" t="s">
        <v>6300</v>
      </c>
      <c r="D53" s="76" t="s">
        <v>6301</v>
      </c>
      <c r="E53" t="s">
        <v>6302</v>
      </c>
      <c r="F53" t="s">
        <v>6176</v>
      </c>
      <c r="G53" s="550" t="s">
        <v>5140</v>
      </c>
      <c r="H53" s="559" t="s">
        <v>5142</v>
      </c>
    </row>
    <row r="54" spans="1:8">
      <c r="A54" s="566" t="s">
        <v>6143</v>
      </c>
      <c r="B54" s="566" t="s">
        <v>6143</v>
      </c>
      <c r="C54" s="567" t="s">
        <v>6303</v>
      </c>
      <c r="D54" s="76" t="s">
        <v>6304</v>
      </c>
      <c r="E54" t="s">
        <v>6305</v>
      </c>
      <c r="F54" t="s">
        <v>6176</v>
      </c>
    </row>
    <row r="55" spans="1:8">
      <c r="A55" s="566" t="s">
        <v>6143</v>
      </c>
      <c r="B55" s="566" t="s">
        <v>6143</v>
      </c>
      <c r="C55" s="567" t="s">
        <v>6306</v>
      </c>
      <c r="D55" s="76" t="s">
        <v>6307</v>
      </c>
      <c r="E55" t="s">
        <v>6308</v>
      </c>
      <c r="F55" t="s">
        <v>6176</v>
      </c>
    </row>
    <row r="56" spans="1:8">
      <c r="A56" s="566" t="s">
        <v>6143</v>
      </c>
      <c r="B56" s="566" t="s">
        <v>6143</v>
      </c>
      <c r="C56" s="567" t="s">
        <v>6309</v>
      </c>
      <c r="D56" s="76" t="s">
        <v>6310</v>
      </c>
      <c r="E56" t="s">
        <v>6311</v>
      </c>
      <c r="F56" t="s">
        <v>6176</v>
      </c>
    </row>
    <row r="57" spans="1:8">
      <c r="A57" s="566" t="s">
        <v>6143</v>
      </c>
      <c r="B57" s="566" t="s">
        <v>6143</v>
      </c>
      <c r="C57" s="567" t="s">
        <v>6312</v>
      </c>
      <c r="D57" s="76" t="s">
        <v>6313</v>
      </c>
      <c r="E57" t="s">
        <v>6314</v>
      </c>
      <c r="F57" t="s">
        <v>6176</v>
      </c>
    </row>
    <row r="58" spans="1:8">
      <c r="A58" s="566" t="s">
        <v>6143</v>
      </c>
      <c r="B58" s="566" t="s">
        <v>6143</v>
      </c>
      <c r="C58" s="567" t="s">
        <v>6315</v>
      </c>
      <c r="D58" s="76" t="s">
        <v>6316</v>
      </c>
      <c r="E58" t="s">
        <v>6317</v>
      </c>
      <c r="F58" t="s">
        <v>6176</v>
      </c>
    </row>
    <row r="59" spans="1:8">
      <c r="A59" s="566" t="s">
        <v>6143</v>
      </c>
      <c r="B59" s="566" t="s">
        <v>6143</v>
      </c>
      <c r="C59" s="567" t="s">
        <v>6318</v>
      </c>
      <c r="D59" s="76" t="s">
        <v>6319</v>
      </c>
      <c r="E59" t="s">
        <v>6320</v>
      </c>
      <c r="F59" t="s">
        <v>6176</v>
      </c>
    </row>
    <row r="60" spans="1:8">
      <c r="A60" s="566" t="s">
        <v>6143</v>
      </c>
      <c r="B60" s="566" t="s">
        <v>6143</v>
      </c>
      <c r="C60" s="567" t="s">
        <v>6321</v>
      </c>
      <c r="D60" s="76" t="s">
        <v>6322</v>
      </c>
      <c r="E60" t="s">
        <v>6323</v>
      </c>
      <c r="F60" t="s">
        <v>6176</v>
      </c>
    </row>
    <row r="61" spans="1:8">
      <c r="A61" s="566" t="s">
        <v>6143</v>
      </c>
      <c r="B61" s="566" t="s">
        <v>6143</v>
      </c>
      <c r="C61" s="567" t="s">
        <v>6324</v>
      </c>
      <c r="D61" s="76" t="s">
        <v>6325</v>
      </c>
      <c r="E61" t="s">
        <v>6326</v>
      </c>
      <c r="F61" t="s">
        <v>6176</v>
      </c>
    </row>
    <row r="62" spans="1:8">
      <c r="A62" s="566" t="s">
        <v>6143</v>
      </c>
      <c r="B62" s="566" t="s">
        <v>6143</v>
      </c>
      <c r="C62" s="567" t="s">
        <v>6327</v>
      </c>
      <c r="D62" s="76" t="s">
        <v>6328</v>
      </c>
      <c r="E62" t="s">
        <v>6329</v>
      </c>
      <c r="F62" t="s">
        <v>6176</v>
      </c>
    </row>
    <row r="63" spans="1:8">
      <c r="A63" s="566" t="s">
        <v>6143</v>
      </c>
      <c r="B63" s="566" t="s">
        <v>6143</v>
      </c>
      <c r="C63" s="567" t="s">
        <v>6330</v>
      </c>
      <c r="D63" s="76" t="s">
        <v>6331</v>
      </c>
      <c r="E63" t="s">
        <v>6332</v>
      </c>
      <c r="F63" t="s">
        <v>6176</v>
      </c>
    </row>
    <row r="64" spans="1:8">
      <c r="A64" s="566" t="s">
        <v>6143</v>
      </c>
      <c r="B64" s="566" t="s">
        <v>6143</v>
      </c>
      <c r="C64" s="567" t="s">
        <v>6333</v>
      </c>
      <c r="D64" s="76" t="s">
        <v>6334</v>
      </c>
      <c r="E64" t="s">
        <v>6335</v>
      </c>
      <c r="F64" t="s">
        <v>6176</v>
      </c>
    </row>
    <row r="65" spans="1:8">
      <c r="A65" s="566" t="s">
        <v>6143</v>
      </c>
      <c r="B65" s="566" t="s">
        <v>6143</v>
      </c>
      <c r="C65" s="567" t="s">
        <v>6336</v>
      </c>
      <c r="D65" s="76" t="s">
        <v>6337</v>
      </c>
      <c r="E65" t="s">
        <v>6338</v>
      </c>
      <c r="F65" t="s">
        <v>6176</v>
      </c>
    </row>
    <row r="66" spans="1:8">
      <c r="A66" s="568" t="s">
        <v>968</v>
      </c>
      <c r="B66" s="568" t="s">
        <v>972</v>
      </c>
      <c r="C66" s="567" t="s">
        <v>6339</v>
      </c>
      <c r="D66" s="76" t="s">
        <v>6340</v>
      </c>
      <c r="E66" t="s">
        <v>6341</v>
      </c>
      <c r="F66" t="s">
        <v>6176</v>
      </c>
      <c r="G66" s="550" t="s">
        <v>5160</v>
      </c>
      <c r="H66" s="559" t="s">
        <v>5162</v>
      </c>
    </row>
    <row r="67" spans="1:8">
      <c r="A67" s="566" t="s">
        <v>6143</v>
      </c>
      <c r="B67" s="566" t="s">
        <v>6143</v>
      </c>
      <c r="C67" s="567" t="s">
        <v>6342</v>
      </c>
      <c r="D67" s="76" t="s">
        <v>6343</v>
      </c>
      <c r="E67" t="s">
        <v>6344</v>
      </c>
      <c r="F67" t="s">
        <v>6176</v>
      </c>
    </row>
    <row r="68" spans="1:8">
      <c r="A68" s="566" t="s">
        <v>6143</v>
      </c>
      <c r="B68" s="566" t="s">
        <v>6143</v>
      </c>
      <c r="C68" s="567" t="s">
        <v>6345</v>
      </c>
      <c r="D68" s="76" t="s">
        <v>6346</v>
      </c>
      <c r="E68" t="s">
        <v>6347</v>
      </c>
      <c r="F68" t="s">
        <v>6176</v>
      </c>
    </row>
    <row r="69" spans="1:8">
      <c r="A69" s="568" t="s">
        <v>962</v>
      </c>
      <c r="B69" s="568" t="s">
        <v>966</v>
      </c>
      <c r="C69" s="567" t="s">
        <v>6348</v>
      </c>
      <c r="D69" s="76" t="s">
        <v>6349</v>
      </c>
      <c r="E69" t="s">
        <v>6350</v>
      </c>
      <c r="F69" t="s">
        <v>6176</v>
      </c>
      <c r="G69" s="550" t="s">
        <v>4241</v>
      </c>
      <c r="H69" s="452" t="s">
        <v>4243</v>
      </c>
    </row>
    <row r="70" spans="1:8">
      <c r="A70" s="566" t="s">
        <v>6143</v>
      </c>
      <c r="B70" s="566" t="s">
        <v>6143</v>
      </c>
      <c r="C70" s="567" t="s">
        <v>6351</v>
      </c>
      <c r="D70" s="76" t="s">
        <v>6352</v>
      </c>
      <c r="E70" t="s">
        <v>6353</v>
      </c>
      <c r="F70" t="s">
        <v>6176</v>
      </c>
    </row>
    <row r="71" spans="1:8">
      <c r="A71" s="566" t="s">
        <v>6143</v>
      </c>
      <c r="B71" s="566" t="s">
        <v>6143</v>
      </c>
      <c r="C71" s="567" t="s">
        <v>6354</v>
      </c>
      <c r="D71" s="76" t="s">
        <v>6355</v>
      </c>
      <c r="E71" t="s">
        <v>6356</v>
      </c>
      <c r="F71" t="s">
        <v>6176</v>
      </c>
    </row>
    <row r="72" spans="1:8">
      <c r="A72" s="566" t="s">
        <v>6143</v>
      </c>
      <c r="B72" s="566" t="s">
        <v>6143</v>
      </c>
      <c r="C72" s="567" t="s">
        <v>6357</v>
      </c>
      <c r="D72" s="76" t="s">
        <v>6358</v>
      </c>
      <c r="E72" t="s">
        <v>6359</v>
      </c>
      <c r="F72" t="s">
        <v>6176</v>
      </c>
    </row>
    <row r="73" spans="1:8">
      <c r="A73" s="566" t="s">
        <v>6143</v>
      </c>
      <c r="B73" s="566" t="s">
        <v>6143</v>
      </c>
      <c r="C73" s="567" t="s">
        <v>6360</v>
      </c>
      <c r="D73" s="76" t="s">
        <v>6361</v>
      </c>
      <c r="E73" t="s">
        <v>6362</v>
      </c>
      <c r="F73" t="s">
        <v>6176</v>
      </c>
    </row>
    <row r="74" spans="1:8">
      <c r="A74" s="568" t="s">
        <v>954</v>
      </c>
      <c r="B74" s="568" t="s">
        <v>951</v>
      </c>
      <c r="C74" s="567" t="s">
        <v>6363</v>
      </c>
      <c r="D74" s="76" t="s">
        <v>6364</v>
      </c>
      <c r="E74" t="s">
        <v>6365</v>
      </c>
      <c r="F74" t="s">
        <v>6366</v>
      </c>
      <c r="G74" s="550" t="s">
        <v>1120</v>
      </c>
      <c r="H74" s="452" t="s">
        <v>1122</v>
      </c>
    </row>
    <row r="75" spans="1:8">
      <c r="A75" s="568" t="s">
        <v>954</v>
      </c>
      <c r="B75" s="568" t="s">
        <v>951</v>
      </c>
      <c r="C75" s="567" t="s">
        <v>6367</v>
      </c>
      <c r="D75" s="76" t="s">
        <v>6368</v>
      </c>
      <c r="E75" t="s">
        <v>6369</v>
      </c>
      <c r="F75" t="s">
        <v>6366</v>
      </c>
      <c r="G75" s="550" t="s">
        <v>1120</v>
      </c>
      <c r="H75" s="452" t="s">
        <v>1122</v>
      </c>
    </row>
    <row r="76" spans="1:8">
      <c r="A76" s="568" t="s">
        <v>954</v>
      </c>
      <c r="B76" s="568" t="s">
        <v>951</v>
      </c>
      <c r="C76" s="567" t="s">
        <v>6370</v>
      </c>
      <c r="D76" s="76" t="s">
        <v>6371</v>
      </c>
      <c r="E76" t="s">
        <v>6372</v>
      </c>
      <c r="F76" t="s">
        <v>6366</v>
      </c>
      <c r="G76" s="550" t="s">
        <v>1120</v>
      </c>
      <c r="H76" s="452" t="s">
        <v>1122</v>
      </c>
    </row>
    <row r="77" spans="1:8">
      <c r="A77" s="568" t="s">
        <v>954</v>
      </c>
      <c r="B77" s="568" t="s">
        <v>951</v>
      </c>
      <c r="C77" s="567" t="s">
        <v>6373</v>
      </c>
      <c r="D77" s="76" t="s">
        <v>6374</v>
      </c>
      <c r="E77" t="s">
        <v>6375</v>
      </c>
      <c r="F77" t="s">
        <v>6366</v>
      </c>
      <c r="G77" s="550" t="s">
        <v>1120</v>
      </c>
      <c r="H77" s="452" t="s">
        <v>1122</v>
      </c>
    </row>
    <row r="78" spans="1:8">
      <c r="A78" s="568" t="s">
        <v>954</v>
      </c>
      <c r="B78" s="568" t="s">
        <v>951</v>
      </c>
      <c r="C78" s="567" t="s">
        <v>6376</v>
      </c>
      <c r="D78" s="76" t="s">
        <v>6377</v>
      </c>
      <c r="E78" t="s">
        <v>6378</v>
      </c>
      <c r="F78" t="s">
        <v>6366</v>
      </c>
      <c r="G78" s="550" t="s">
        <v>1120</v>
      </c>
      <c r="H78" s="452" t="s">
        <v>1122</v>
      </c>
    </row>
    <row r="79" spans="1:8">
      <c r="A79" s="568" t="s">
        <v>954</v>
      </c>
      <c r="B79" s="568" t="s">
        <v>951</v>
      </c>
      <c r="C79" s="567" t="s">
        <v>6379</v>
      </c>
      <c r="D79" s="76" t="s">
        <v>6380</v>
      </c>
      <c r="E79" t="s">
        <v>6381</v>
      </c>
      <c r="F79" t="s">
        <v>6366</v>
      </c>
      <c r="G79" s="550" t="s">
        <v>1120</v>
      </c>
      <c r="H79" s="452" t="s">
        <v>1122</v>
      </c>
    </row>
    <row r="80" spans="1:8">
      <c r="A80" s="568" t="s">
        <v>954</v>
      </c>
      <c r="B80" s="568" t="s">
        <v>951</v>
      </c>
      <c r="C80" s="567" t="s">
        <v>6382</v>
      </c>
      <c r="D80" s="76" t="s">
        <v>6383</v>
      </c>
      <c r="E80" t="s">
        <v>6384</v>
      </c>
      <c r="F80" t="s">
        <v>6366</v>
      </c>
      <c r="G80" s="550" t="s">
        <v>1120</v>
      </c>
      <c r="H80" s="452" t="s">
        <v>1122</v>
      </c>
    </row>
    <row r="81" spans="1:8">
      <c r="A81" s="568" t="s">
        <v>954</v>
      </c>
      <c r="B81" s="568" t="s">
        <v>951</v>
      </c>
      <c r="C81" s="567" t="s">
        <v>6385</v>
      </c>
      <c r="D81" s="76" t="s">
        <v>6386</v>
      </c>
      <c r="E81" t="s">
        <v>6387</v>
      </c>
      <c r="F81" t="s">
        <v>6366</v>
      </c>
      <c r="G81" s="550" t="s">
        <v>1120</v>
      </c>
      <c r="H81" s="452" t="s">
        <v>1122</v>
      </c>
    </row>
    <row r="82" spans="1:8">
      <c r="A82" s="566" t="s">
        <v>6143</v>
      </c>
      <c r="B82" s="566" t="s">
        <v>6143</v>
      </c>
      <c r="C82" s="567" t="s">
        <v>6388</v>
      </c>
      <c r="D82" s="76" t="s">
        <v>6389</v>
      </c>
      <c r="E82" t="s">
        <v>6390</v>
      </c>
      <c r="F82" t="s">
        <v>6391</v>
      </c>
    </row>
    <row r="83" spans="1:8">
      <c r="A83" s="568" t="s">
        <v>954</v>
      </c>
      <c r="B83" s="568" t="s">
        <v>951</v>
      </c>
      <c r="C83" s="567" t="s">
        <v>6392</v>
      </c>
      <c r="D83" s="76" t="s">
        <v>6393</v>
      </c>
      <c r="E83" t="s">
        <v>6394</v>
      </c>
      <c r="F83" t="s">
        <v>6366</v>
      </c>
      <c r="G83" s="550" t="s">
        <v>1120</v>
      </c>
      <c r="H83" s="452" t="s">
        <v>1122</v>
      </c>
    </row>
    <row r="84" spans="1:8">
      <c r="A84" s="568" t="s">
        <v>954</v>
      </c>
      <c r="B84" s="568" t="s">
        <v>951</v>
      </c>
      <c r="C84" s="567" t="s">
        <v>6395</v>
      </c>
      <c r="D84" s="76" t="s">
        <v>6396</v>
      </c>
      <c r="E84" t="s">
        <v>6397</v>
      </c>
      <c r="F84" t="s">
        <v>6366</v>
      </c>
      <c r="G84" s="550" t="s">
        <v>1120</v>
      </c>
      <c r="H84" s="452" t="s">
        <v>1122</v>
      </c>
    </row>
    <row r="85" spans="1:8">
      <c r="A85" s="570" t="s">
        <v>962</v>
      </c>
      <c r="B85" s="570" t="s">
        <v>966</v>
      </c>
      <c r="C85" s="567" t="s">
        <v>6398</v>
      </c>
      <c r="D85" s="76" t="s">
        <v>6399</v>
      </c>
      <c r="E85" t="s">
        <v>6400</v>
      </c>
      <c r="F85" t="s">
        <v>6391</v>
      </c>
    </row>
    <row r="86" spans="1:8">
      <c r="A86" s="568" t="s">
        <v>954</v>
      </c>
      <c r="B86" s="568" t="s">
        <v>951</v>
      </c>
      <c r="C86" s="567" t="s">
        <v>6401</v>
      </c>
      <c r="D86" s="76" t="s">
        <v>6402</v>
      </c>
      <c r="E86" t="s">
        <v>6403</v>
      </c>
      <c r="F86" t="s">
        <v>6366</v>
      </c>
      <c r="G86" s="550" t="s">
        <v>1120</v>
      </c>
      <c r="H86" s="452" t="s">
        <v>1122</v>
      </c>
    </row>
    <row r="87" spans="1:8">
      <c r="A87" s="566" t="s">
        <v>6143</v>
      </c>
      <c r="B87" s="566" t="s">
        <v>6143</v>
      </c>
      <c r="C87" s="567" t="s">
        <v>6404</v>
      </c>
      <c r="D87" s="76" t="s">
        <v>6405</v>
      </c>
      <c r="E87" t="s">
        <v>6406</v>
      </c>
      <c r="F87" t="s">
        <v>6391</v>
      </c>
    </row>
    <row r="88" spans="1:8">
      <c r="A88" s="570" t="s">
        <v>954</v>
      </c>
      <c r="B88" s="570" t="s">
        <v>951</v>
      </c>
      <c r="C88" s="567" t="s">
        <v>6407</v>
      </c>
      <c r="D88" s="76" t="s">
        <v>6408</v>
      </c>
      <c r="E88" t="s">
        <v>2083</v>
      </c>
      <c r="F88" t="s">
        <v>6391</v>
      </c>
      <c r="G88" s="571" t="s">
        <v>2080</v>
      </c>
      <c r="H88" t="s">
        <v>2083</v>
      </c>
    </row>
  </sheetData>
  <autoFilter ref="A1:H81" xr:uid="{D9F4A037-A9C7-4428-85C7-8A351E6CFDD1}"/>
  <pageMargins left="0.7" right="0.7" top="0.75" bottom="0.75" header="0.3" footer="0.3"/>
  <pageSetup paperSize="9" orientation="portrait" r:id="rId1"/>
  <headerFooter>
    <oddFooter>&amp;C_x000D_&amp;1#&amp;"Calibri"&amp;10&amp;K000000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82B3-E05B-4D13-AAB3-18EBBF73350C}">
  <dimension ref="A1:Z20"/>
  <sheetViews>
    <sheetView workbookViewId="0">
      <selection activeCell="P31" sqref="P31"/>
    </sheetView>
  </sheetViews>
  <sheetFormatPr defaultRowHeight="14.5"/>
  <cols>
    <col min="1" max="1" width="17.54296875" bestFit="1" customWidth="1"/>
    <col min="2" max="2" width="10.81640625" bestFit="1" customWidth="1"/>
    <col min="9" max="9" width="13.26953125" bestFit="1" customWidth="1"/>
    <col min="13" max="13" width="13.453125" bestFit="1" customWidth="1"/>
    <col min="14" max="14" width="13.26953125" bestFit="1" customWidth="1"/>
    <col min="15" max="15" width="11.1796875" customWidth="1"/>
    <col min="16" max="16" width="13.26953125" bestFit="1" customWidth="1"/>
    <col min="17" max="17" width="10.26953125" customWidth="1"/>
    <col min="18" max="18" width="11.54296875" bestFit="1" customWidth="1"/>
    <col min="21" max="21" width="10.54296875" bestFit="1" customWidth="1"/>
    <col min="22" max="22" width="15" customWidth="1"/>
    <col min="24" max="24" width="13.26953125" customWidth="1"/>
  </cols>
  <sheetData>
    <row r="1" spans="1:26">
      <c r="H1" t="s">
        <v>6418</v>
      </c>
      <c r="L1" t="s">
        <v>6419</v>
      </c>
      <c r="N1" t="s">
        <v>6420</v>
      </c>
      <c r="P1" t="s">
        <v>6421</v>
      </c>
      <c r="R1" t="s">
        <v>12</v>
      </c>
      <c r="U1" t="s">
        <v>6422</v>
      </c>
      <c r="V1" t="s">
        <v>6423</v>
      </c>
    </row>
    <row r="2" spans="1:26">
      <c r="H2" t="s">
        <v>6424</v>
      </c>
      <c r="I2" s="95">
        <v>-132869.09999999974</v>
      </c>
      <c r="M2" t="s">
        <v>6425</v>
      </c>
      <c r="N2" s="598">
        <v>-4557360.5896277223</v>
      </c>
      <c r="O2" t="s">
        <v>6426</v>
      </c>
      <c r="P2" s="95">
        <v>162627.75962772223</v>
      </c>
      <c r="Q2" t="s">
        <v>6427</v>
      </c>
      <c r="R2" s="95">
        <v>148944.11000000002</v>
      </c>
      <c r="S2" t="s">
        <v>6428</v>
      </c>
      <c r="U2" s="72"/>
    </row>
    <row r="3" spans="1:26">
      <c r="A3" t="s">
        <v>6429</v>
      </c>
      <c r="B3" t="s">
        <v>816</v>
      </c>
      <c r="C3">
        <v>1000</v>
      </c>
      <c r="I3" s="95">
        <v>-34995.35</v>
      </c>
      <c r="N3" s="598">
        <v>332187.33490000002</v>
      </c>
      <c r="O3" t="s">
        <v>6430</v>
      </c>
      <c r="P3" s="95">
        <v>4011094.6650999999</v>
      </c>
      <c r="Q3" t="s">
        <v>6431</v>
      </c>
      <c r="R3" s="95">
        <v>0</v>
      </c>
    </row>
    <row r="4" spans="1:26">
      <c r="N4" s="598">
        <v>-11638.75</v>
      </c>
      <c r="P4" s="95">
        <v>-23507.79</v>
      </c>
      <c r="R4" s="95"/>
    </row>
    <row r="5" spans="1:26">
      <c r="A5" t="s">
        <v>6432</v>
      </c>
      <c r="B5" t="s">
        <v>219</v>
      </c>
      <c r="C5">
        <v>-1000</v>
      </c>
      <c r="N5" s="598">
        <v>0</v>
      </c>
      <c r="P5" s="95">
        <v>0</v>
      </c>
      <c r="R5" s="95"/>
    </row>
    <row r="6" spans="1:26">
      <c r="A6" t="s">
        <v>6429</v>
      </c>
      <c r="B6" t="s">
        <v>219</v>
      </c>
      <c r="C6">
        <v>1000</v>
      </c>
      <c r="I6" s="594">
        <f>SUM(I2:I5)</f>
        <v>-167864.44999999975</v>
      </c>
      <c r="N6" s="598">
        <f>SUM(N2:N5)</f>
        <v>-4236812.0047277221</v>
      </c>
      <c r="P6" s="595">
        <f>SUM(P2:P5)</f>
        <v>4150214.634727722</v>
      </c>
      <c r="R6" s="95">
        <f>SUM(R2:R5)</f>
        <v>148944.11000000002</v>
      </c>
      <c r="U6" s="594">
        <f>N6+P6</f>
        <v>-86597.370000000112</v>
      </c>
      <c r="V6" s="594">
        <f>U6+I6+R6</f>
        <v>-105517.70999999985</v>
      </c>
    </row>
    <row r="7" spans="1:26">
      <c r="M7" t="s">
        <v>6433</v>
      </c>
      <c r="N7" s="598"/>
      <c r="P7" s="95"/>
    </row>
    <row r="8" spans="1:26">
      <c r="H8" t="s">
        <v>816</v>
      </c>
      <c r="I8" s="594">
        <v>200000</v>
      </c>
      <c r="L8" t="s">
        <v>6434</v>
      </c>
      <c r="M8" t="s">
        <v>816</v>
      </c>
      <c r="N8" s="598">
        <f>-N6</f>
        <v>4236812.0047277221</v>
      </c>
      <c r="P8" s="595">
        <f>-(P2+P3+P4+P5)</f>
        <v>-4150214.634727722</v>
      </c>
      <c r="U8" s="596">
        <f>N8+P8</f>
        <v>86597.370000000112</v>
      </c>
      <c r="X8" s="597">
        <f>I8+U8</f>
        <v>286597.37000000011</v>
      </c>
      <c r="Z8" t="s">
        <v>6435</v>
      </c>
    </row>
    <row r="9" spans="1:26">
      <c r="L9" t="s">
        <v>8</v>
      </c>
      <c r="M9" t="s">
        <v>954</v>
      </c>
      <c r="N9" s="598"/>
      <c r="P9" s="95"/>
    </row>
    <row r="10" spans="1:26">
      <c r="A10" t="s">
        <v>6436</v>
      </c>
      <c r="B10" t="s">
        <v>6432</v>
      </c>
      <c r="C10">
        <v>-10000</v>
      </c>
      <c r="L10" t="s">
        <v>9</v>
      </c>
      <c r="M10" t="s">
        <v>951</v>
      </c>
      <c r="N10" s="456">
        <f>N6+N8</f>
        <v>0</v>
      </c>
      <c r="O10" t="s">
        <v>6437</v>
      </c>
      <c r="P10" s="595">
        <f>P8+P6</f>
        <v>0</v>
      </c>
      <c r="Q10" s="595"/>
      <c r="R10" s="595">
        <f t="shared" ref="R10:U10" si="0">R8+R6</f>
        <v>148944.11000000002</v>
      </c>
      <c r="S10" s="595"/>
      <c r="T10" s="595"/>
      <c r="U10" s="595">
        <f t="shared" si="0"/>
        <v>0</v>
      </c>
    </row>
    <row r="11" spans="1:26">
      <c r="A11" t="s">
        <v>6436</v>
      </c>
      <c r="B11" t="s">
        <v>6429</v>
      </c>
      <c r="C11">
        <v>10000</v>
      </c>
      <c r="N11" s="456"/>
    </row>
    <row r="12" spans="1:26">
      <c r="N12" s="456"/>
    </row>
    <row r="13" spans="1:26">
      <c r="A13" t="s">
        <v>6438</v>
      </c>
      <c r="B13" t="s">
        <v>6432</v>
      </c>
      <c r="C13">
        <v>-10000</v>
      </c>
      <c r="N13" s="456"/>
    </row>
    <row r="14" spans="1:26">
      <c r="B14" t="s">
        <v>6429</v>
      </c>
      <c r="C14">
        <v>10000</v>
      </c>
      <c r="E14" t="s">
        <v>6439</v>
      </c>
      <c r="N14" s="456"/>
    </row>
    <row r="15" spans="1:26">
      <c r="N15" s="456"/>
    </row>
    <row r="16" spans="1:26">
      <c r="N16" s="456"/>
    </row>
    <row r="17" spans="9:14">
      <c r="N17" s="456"/>
    </row>
    <row r="18" spans="9:14">
      <c r="N18" t="s">
        <v>6440</v>
      </c>
    </row>
    <row r="20" spans="9:14">
      <c r="I20" s="594">
        <f>I8+N8+P8</f>
        <v>286597.37000000011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230"/>
  <sheetViews>
    <sheetView showGridLines="0" tabSelected="1" zoomScale="90" zoomScaleNormal="90" workbookViewId="0">
      <selection activeCell="I13" sqref="I13"/>
    </sheetView>
  </sheetViews>
  <sheetFormatPr defaultColWidth="9.1796875" defaultRowHeight="12"/>
  <cols>
    <col min="1" max="1" width="0.26953125" style="9" customWidth="1"/>
    <col min="2" max="2" width="20.7265625" style="71" customWidth="1"/>
    <col min="3" max="3" width="63.1796875" style="9" customWidth="1"/>
    <col min="4" max="4" width="14.54296875" style="36" bestFit="1" customWidth="1"/>
    <col min="5" max="6" width="12.81640625" style="36" customWidth="1"/>
    <col min="7" max="7" width="14.453125" style="36" customWidth="1"/>
    <col min="8" max="8" width="14.453125" style="9" customWidth="1"/>
    <col min="9" max="9" width="14" style="9" customWidth="1"/>
    <col min="10" max="10" width="15.7265625" style="9" customWidth="1"/>
    <col min="11" max="11" width="9.81640625" style="9" hidden="1" customWidth="1"/>
    <col min="12" max="12" width="12.1796875" style="9" hidden="1" customWidth="1"/>
    <col min="13" max="13" width="10.7265625" style="9" hidden="1" customWidth="1"/>
    <col min="14" max="14" width="16.26953125" style="9" hidden="1" customWidth="1"/>
    <col min="15" max="16" width="15.7265625" style="9" customWidth="1"/>
    <col min="17" max="17" width="10.54296875" style="9" customWidth="1"/>
    <col min="18" max="18" width="12.7265625" style="9" customWidth="1"/>
    <col min="19" max="19" width="13.1796875" style="306" customWidth="1"/>
    <col min="20" max="20" width="45.7265625" style="18" customWidth="1"/>
    <col min="21" max="21" width="10" style="18" customWidth="1"/>
    <col min="22" max="22" width="10" style="651" customWidth="1"/>
    <col min="23" max="23" width="12" style="9" hidden="1" customWidth="1"/>
    <col min="24" max="24" width="11" style="9" hidden="1" customWidth="1"/>
    <col min="25" max="25" width="4.54296875" style="9" hidden="1" customWidth="1"/>
    <col min="26" max="26" width="10.453125" style="9" hidden="1" customWidth="1"/>
    <col min="27" max="27" width="4.26953125" style="9" hidden="1" customWidth="1"/>
    <col min="28" max="28" width="13.81640625" style="9" hidden="1" customWidth="1"/>
    <col min="29" max="30" width="10.1796875" style="9" hidden="1" customWidth="1"/>
    <col min="31" max="31" width="9.1796875" style="9" hidden="1" customWidth="1"/>
    <col min="32" max="32" width="39" style="18" hidden="1" customWidth="1"/>
    <col min="33" max="33" width="9.1796875" style="9" customWidth="1"/>
    <col min="34" max="34" width="10.26953125" style="9" customWidth="1"/>
    <col min="35" max="36" width="9.1796875" style="9" customWidth="1"/>
    <col min="37" max="16384" width="9.1796875" style="9"/>
  </cols>
  <sheetData>
    <row r="1" spans="1:32" s="526" customFormat="1" ht="18" customHeight="1">
      <c r="B1" s="886" t="s">
        <v>6448</v>
      </c>
      <c r="C1" s="887"/>
      <c r="D1" s="851"/>
      <c r="E1" s="851"/>
      <c r="F1" s="851"/>
      <c r="G1" s="851"/>
      <c r="H1" s="852"/>
      <c r="I1" s="852"/>
      <c r="J1" s="852"/>
      <c r="K1" s="852"/>
      <c r="L1" s="852"/>
      <c r="M1" s="852"/>
      <c r="N1" s="852"/>
      <c r="O1" s="852"/>
      <c r="P1" s="852"/>
      <c r="Q1" s="852"/>
      <c r="R1" s="852"/>
      <c r="S1" s="693" t="s">
        <v>6456</v>
      </c>
      <c r="T1" s="2"/>
      <c r="U1" s="651"/>
      <c r="AF1" s="2"/>
    </row>
    <row r="2" spans="1:32" s="1" customFormat="1" ht="14">
      <c r="B2" s="523" t="s">
        <v>0</v>
      </c>
      <c r="C2" s="691" t="s">
        <v>1</v>
      </c>
      <c r="D2" s="855" t="s">
        <v>6545</v>
      </c>
      <c r="E2" s="853"/>
      <c r="F2" s="853"/>
      <c r="G2" s="853"/>
      <c r="H2" s="853"/>
      <c r="I2" s="853"/>
      <c r="J2" s="853"/>
      <c r="K2" s="853"/>
      <c r="L2" s="853"/>
      <c r="M2" s="853"/>
      <c r="N2" s="853"/>
      <c r="O2" s="853"/>
      <c r="P2" s="853"/>
      <c r="Q2" s="853"/>
      <c r="R2" s="853"/>
      <c r="S2" s="694"/>
      <c r="U2" s="651"/>
    </row>
    <row r="3" spans="1:32" s="1" customFormat="1" ht="14.5" thickBot="1">
      <c r="B3" s="523" t="s">
        <v>3</v>
      </c>
      <c r="C3" s="692" t="str">
        <f>VLOOKUP(C2,Lookup!A:B,2,FALSE)</f>
        <v>0000</v>
      </c>
      <c r="D3" s="853"/>
      <c r="E3" s="853"/>
      <c r="F3" s="853"/>
      <c r="G3" s="853"/>
      <c r="H3" s="853"/>
      <c r="I3" s="853"/>
      <c r="J3" s="853"/>
      <c r="K3" s="853"/>
      <c r="L3" s="853"/>
      <c r="M3" s="853"/>
      <c r="N3" s="853"/>
      <c r="O3" s="853"/>
      <c r="P3" s="853"/>
      <c r="Q3" s="853"/>
      <c r="R3" s="853"/>
      <c r="S3" s="694"/>
      <c r="T3" s="3" t="s">
        <v>6520</v>
      </c>
      <c r="U3" s="651"/>
      <c r="AF3" s="2"/>
    </row>
    <row r="4" spans="1:32" s="1" customFormat="1" ht="14">
      <c r="B4" s="523" t="s">
        <v>5</v>
      </c>
      <c r="C4" s="692" t="s">
        <v>6</v>
      </c>
      <c r="D4" s="853"/>
      <c r="E4" s="853"/>
      <c r="F4" s="853"/>
      <c r="G4" s="853"/>
      <c r="H4" s="853"/>
      <c r="I4" s="853"/>
      <c r="J4" s="853"/>
      <c r="K4" s="853"/>
      <c r="L4" s="853"/>
      <c r="M4" s="853"/>
      <c r="N4" s="853"/>
      <c r="O4" s="853"/>
      <c r="P4" s="853"/>
      <c r="Q4" s="853"/>
      <c r="R4" s="853"/>
      <c r="S4" s="694"/>
      <c r="T4" s="813" t="s">
        <v>6519</v>
      </c>
      <c r="U4" s="651"/>
      <c r="W4" s="4"/>
      <c r="X4" s="5"/>
      <c r="Y4" s="5"/>
      <c r="Z4" s="5"/>
      <c r="AA4" s="5"/>
      <c r="AB4" s="5"/>
      <c r="AC4" s="5"/>
      <c r="AD4" s="5"/>
      <c r="AE4" s="5"/>
      <c r="AF4" s="346"/>
    </row>
    <row r="5" spans="1:32" s="1" customFormat="1" ht="15" customHeight="1" thickBot="1">
      <c r="B5" s="524"/>
      <c r="C5" s="525"/>
      <c r="D5" s="854"/>
      <c r="E5" s="854"/>
      <c r="F5" s="854"/>
      <c r="G5" s="854"/>
      <c r="H5" s="854"/>
      <c r="I5" s="854"/>
      <c r="J5" s="854"/>
      <c r="K5" s="854"/>
      <c r="L5" s="854"/>
      <c r="M5" s="854"/>
      <c r="N5" s="854"/>
      <c r="O5" s="854"/>
      <c r="P5" s="854"/>
      <c r="Q5" s="854"/>
      <c r="R5" s="854"/>
      <c r="S5" s="695"/>
      <c r="T5" s="2"/>
      <c r="U5" s="651"/>
      <c r="W5" s="6"/>
      <c r="AF5" s="347"/>
    </row>
    <row r="6" spans="1:32" s="7" customFormat="1" ht="14">
      <c r="B6" s="888"/>
      <c r="C6" s="889"/>
      <c r="D6" s="889"/>
      <c r="E6" s="889"/>
      <c r="F6" s="889"/>
      <c r="G6" s="889"/>
      <c r="H6" s="890"/>
      <c r="I6" s="890"/>
      <c r="J6" s="890"/>
      <c r="K6" s="890"/>
      <c r="L6" s="890"/>
      <c r="M6" s="890"/>
      <c r="N6" s="890"/>
      <c r="O6" s="890"/>
      <c r="P6" s="890"/>
      <c r="Q6" s="890"/>
      <c r="R6" s="890"/>
      <c r="S6" s="652"/>
      <c r="T6" s="2"/>
      <c r="U6" s="2"/>
      <c r="V6" s="651"/>
      <c r="W6" s="8"/>
      <c r="AF6" s="347"/>
    </row>
    <row r="7" spans="1:32" ht="80.5">
      <c r="B7" s="383"/>
      <c r="C7" s="657" t="s">
        <v>7</v>
      </c>
      <c r="D7" s="10" t="s">
        <v>6449</v>
      </c>
      <c r="E7" s="10" t="s">
        <v>6450</v>
      </c>
      <c r="F7" s="10" t="s">
        <v>6451</v>
      </c>
      <c r="G7" s="10" t="s">
        <v>6452</v>
      </c>
      <c r="H7" s="10" t="s">
        <v>6453</v>
      </c>
      <c r="I7" s="10" t="s">
        <v>6457</v>
      </c>
      <c r="J7" s="10" t="s">
        <v>6454</v>
      </c>
      <c r="K7" s="10" t="s">
        <v>8</v>
      </c>
      <c r="L7" s="10" t="s">
        <v>9</v>
      </c>
      <c r="M7" s="10" t="s">
        <v>10</v>
      </c>
      <c r="N7" s="10" t="s">
        <v>11</v>
      </c>
      <c r="O7" s="10" t="s">
        <v>12</v>
      </c>
      <c r="P7" s="10" t="s">
        <v>6455</v>
      </c>
      <c r="Q7" s="10" t="s">
        <v>13</v>
      </c>
      <c r="R7" s="10" t="s">
        <v>6458</v>
      </c>
      <c r="S7" s="295" t="s">
        <v>343</v>
      </c>
      <c r="T7" s="348" t="s">
        <v>6459</v>
      </c>
      <c r="U7" s="11"/>
      <c r="V7" s="11"/>
      <c r="W7" s="12"/>
      <c r="X7" s="10" t="s">
        <v>203</v>
      </c>
      <c r="Y7" s="181"/>
      <c r="AB7" s="10" t="s">
        <v>853</v>
      </c>
      <c r="AC7" s="181"/>
      <c r="AD7" s="181"/>
      <c r="AF7" s="348" t="s">
        <v>14</v>
      </c>
    </row>
    <row r="8" spans="1:32" ht="18">
      <c r="B8" s="658" t="s">
        <v>15</v>
      </c>
      <c r="C8" s="13"/>
      <c r="D8" s="14"/>
      <c r="E8" s="14"/>
      <c r="F8" s="14"/>
      <c r="G8" s="14"/>
      <c r="H8" s="14"/>
      <c r="I8" s="14"/>
      <c r="J8" s="14"/>
      <c r="K8" s="14"/>
      <c r="L8" s="14"/>
      <c r="M8" s="14"/>
      <c r="N8" s="14"/>
      <c r="O8" s="14"/>
      <c r="P8" s="14"/>
      <c r="Q8" s="14"/>
      <c r="R8" s="14"/>
      <c r="S8" s="307"/>
      <c r="T8" s="349"/>
      <c r="U8" s="11"/>
      <c r="V8" s="11"/>
      <c r="W8" s="12"/>
      <c r="X8" s="14"/>
      <c r="Y8" s="181"/>
      <c r="AB8" s="14"/>
      <c r="AC8" s="181"/>
      <c r="AD8" s="181"/>
      <c r="AF8" s="349"/>
    </row>
    <row r="9" spans="1:32" ht="12" customHeight="1">
      <c r="B9" s="385">
        <v>7</v>
      </c>
      <c r="C9" s="656">
        <v>8</v>
      </c>
      <c r="D9" s="181"/>
      <c r="E9" s="181"/>
      <c r="F9" s="181"/>
      <c r="G9" s="181"/>
      <c r="H9" s="181"/>
      <c r="I9" s="181"/>
      <c r="J9" s="181"/>
      <c r="K9" s="181"/>
      <c r="L9" s="181"/>
      <c r="M9" s="181"/>
      <c r="N9" s="181"/>
      <c r="O9" s="181"/>
      <c r="P9" s="181"/>
      <c r="Q9" s="181"/>
      <c r="R9" s="181"/>
      <c r="S9" s="296"/>
      <c r="T9" s="349"/>
      <c r="U9" s="11"/>
      <c r="V9" s="11"/>
      <c r="W9" s="12"/>
      <c r="X9" s="181"/>
      <c r="Y9" s="181"/>
      <c r="AB9" s="181"/>
      <c r="AC9" s="181"/>
      <c r="AD9" s="181"/>
      <c r="AF9" s="349"/>
    </row>
    <row r="10" spans="1:32" ht="15" customHeight="1">
      <c r="B10" s="884" t="s">
        <v>16</v>
      </c>
      <c r="C10" s="891"/>
      <c r="D10" s="15">
        <f>IFERROR(VLOOKUP($C$3,'2024-25 Outturn'!$C:$DW,56,FALSE),0)</f>
        <v>0</v>
      </c>
      <c r="E10" s="142">
        <f>$D$128+$D$129</f>
        <v>0</v>
      </c>
      <c r="F10" s="15"/>
      <c r="G10" s="15">
        <f>$D$128+$D$129</f>
        <v>0</v>
      </c>
      <c r="H10" s="16"/>
      <c r="I10" s="16"/>
      <c r="J10" s="16">
        <f>G10</f>
        <v>0</v>
      </c>
      <c r="K10" s="16"/>
      <c r="L10" s="16"/>
      <c r="M10" s="16"/>
      <c r="N10" s="16"/>
      <c r="O10" s="16"/>
      <c r="P10" s="16">
        <f>E10</f>
        <v>0</v>
      </c>
      <c r="Q10" s="16"/>
      <c r="R10" s="16">
        <f>$D$128+$D$129</f>
        <v>0</v>
      </c>
      <c r="S10" s="297"/>
      <c r="T10" s="351"/>
      <c r="V10" s="18"/>
      <c r="W10" s="19"/>
      <c r="X10" s="16"/>
      <c r="Y10" s="350"/>
      <c r="AB10" s="16">
        <f>P10+X10</f>
        <v>0</v>
      </c>
      <c r="AC10" s="350"/>
      <c r="AD10" s="350"/>
      <c r="AF10" s="351"/>
    </row>
    <row r="11" spans="1:32">
      <c r="B11" s="386"/>
      <c r="C11" s="20"/>
      <c r="D11" s="41"/>
      <c r="E11" s="143"/>
      <c r="F11" s="21"/>
      <c r="G11" s="21"/>
      <c r="H11" s="21"/>
      <c r="I11" s="21"/>
      <c r="J11" s="21"/>
      <c r="K11" s="21"/>
      <c r="L11" s="21"/>
      <c r="M11" s="21"/>
      <c r="N11" s="21"/>
      <c r="O11" s="21"/>
      <c r="P11" s="21"/>
      <c r="Q11" s="21"/>
      <c r="R11" s="21"/>
      <c r="S11" s="298"/>
      <c r="T11" s="352"/>
      <c r="V11" s="18"/>
      <c r="W11" s="19"/>
      <c r="X11" s="21"/>
      <c r="Y11" s="182"/>
      <c r="AB11" s="21"/>
      <c r="AC11" s="182"/>
      <c r="AD11" s="182"/>
      <c r="AF11" s="352"/>
    </row>
    <row r="12" spans="1:32">
      <c r="B12" s="386"/>
      <c r="C12" s="20" t="s">
        <v>17</v>
      </c>
      <c r="D12" s="21"/>
      <c r="E12" s="143"/>
      <c r="F12" s="21"/>
      <c r="G12" s="21"/>
      <c r="H12" s="21"/>
      <c r="I12" s="143"/>
      <c r="J12" s="21"/>
      <c r="K12" s="21"/>
      <c r="L12" s="21"/>
      <c r="M12" s="21"/>
      <c r="N12" s="21"/>
      <c r="O12" s="21"/>
      <c r="P12" s="21"/>
      <c r="Q12" s="21"/>
      <c r="R12" s="132"/>
      <c r="S12" s="298"/>
      <c r="T12" s="352"/>
      <c r="W12" s="12"/>
      <c r="X12" s="21"/>
      <c r="Y12" s="182"/>
      <c r="AB12" s="21"/>
      <c r="AC12" s="182"/>
      <c r="AD12" s="182"/>
      <c r="AF12" s="352"/>
    </row>
    <row r="13" spans="1:32" ht="12" customHeight="1">
      <c r="A13" s="38" t="s">
        <v>18</v>
      </c>
      <c r="B13" s="386" t="s">
        <v>18</v>
      </c>
      <c r="C13" s="22" t="s">
        <v>19</v>
      </c>
      <c r="D13" s="42">
        <f>IFERROR(VLOOKUP($C$3,'2024-25 Outturn'!$C:$DW,6,FALSE),0)</f>
        <v>0</v>
      </c>
      <c r="E13" s="24"/>
      <c r="F13" s="24"/>
      <c r="G13" s="187">
        <f>E13+F13</f>
        <v>0</v>
      </c>
      <c r="H13" s="811"/>
      <c r="I13" s="24"/>
      <c r="J13" s="23">
        <f>H13+I13</f>
        <v>0</v>
      </c>
      <c r="K13" s="23">
        <f>SUMIFS('2. Accruals'!$F$9:$F$76,'2. Accruals'!$A$9:$A$76,"Debtors",'2. Accruals'!$E$9:$E$76,B13)</f>
        <v>0</v>
      </c>
      <c r="L13" s="758"/>
      <c r="M13" s="758"/>
      <c r="N13" s="23">
        <f>-SUMIFS('2. Accruals'!$F$9:$F$76,'2. Accruals'!$A$9:$A$76,"Income_in_advance",'2. Accruals'!$E$9:$E$76,B13)</f>
        <v>0</v>
      </c>
      <c r="O13" s="23">
        <f>K13+N13</f>
        <v>0</v>
      </c>
      <c r="P13" s="23">
        <f>J13+O13</f>
        <v>0</v>
      </c>
      <c r="Q13" s="25" t="str">
        <f>IFERROR((P13/G13),"")</f>
        <v/>
      </c>
      <c r="R13" s="152" t="str">
        <f t="shared" ref="R13:R27" si="0">IFERROR(+P13/$P$28,"")</f>
        <v/>
      </c>
      <c r="S13" s="23">
        <f>G13-P13</f>
        <v>0</v>
      </c>
      <c r="T13" s="354"/>
      <c r="V13" s="18"/>
      <c r="W13" s="19"/>
      <c r="X13" s="23"/>
      <c r="Y13" s="353"/>
      <c r="AB13" s="23">
        <f>P13+X13</f>
        <v>0</v>
      </c>
      <c r="AC13" s="353"/>
      <c r="AD13" s="353"/>
      <c r="AF13" s="354"/>
    </row>
    <row r="14" spans="1:32" ht="12" customHeight="1">
      <c r="A14" s="38" t="s">
        <v>20</v>
      </c>
      <c r="B14" s="386" t="s">
        <v>20</v>
      </c>
      <c r="C14" s="22" t="s">
        <v>21</v>
      </c>
      <c r="D14" s="42">
        <f>IFERROR(VLOOKUP($C$3,'2024-25 Outturn'!$C:$DW,7,FALSE),0)</f>
        <v>0</v>
      </c>
      <c r="E14" s="24"/>
      <c r="F14" s="24"/>
      <c r="G14" s="187">
        <f t="shared" ref="G14:G27" si="1">E14+F14</f>
        <v>0</v>
      </c>
      <c r="H14" s="811"/>
      <c r="I14" s="24"/>
      <c r="J14" s="23">
        <f t="shared" ref="J14:J27" si="2">H14+I14</f>
        <v>0</v>
      </c>
      <c r="K14" s="23">
        <f>SUMIFS('2. Accruals'!$F$9:$F$76,'2. Accruals'!$A$9:$A$76,"Debtors",'2. Accruals'!$E$9:$E$76,B14)</f>
        <v>0</v>
      </c>
      <c r="L14" s="758"/>
      <c r="M14" s="758"/>
      <c r="N14" s="23">
        <f>-SUMIFS('2. Accruals'!$F$9:$F$76,'2. Accruals'!$A$9:$A$76,"Income_in_advance",'2. Accruals'!$E$9:$E$76,B14)</f>
        <v>0</v>
      </c>
      <c r="O14" s="23">
        <f t="shared" ref="O14:O27" si="3">K14+N14</f>
        <v>0</v>
      </c>
      <c r="P14" s="23">
        <f t="shared" ref="P14:P27" si="4">J14+O14</f>
        <v>0</v>
      </c>
      <c r="Q14" s="25" t="str">
        <f t="shared" ref="Q14:Q27" si="5">IFERROR((P14/G14),"")</f>
        <v/>
      </c>
      <c r="R14" s="152" t="str">
        <f t="shared" si="0"/>
        <v/>
      </c>
      <c r="S14" s="23">
        <f t="shared" ref="S14:S27" si="6">G14-P14</f>
        <v>0</v>
      </c>
      <c r="T14" s="354"/>
      <c r="V14" s="18"/>
      <c r="W14" s="19"/>
      <c r="X14" s="23"/>
      <c r="Y14" s="353"/>
      <c r="AB14" s="23">
        <f t="shared" ref="AB14:AB27" si="7">P14+X14</f>
        <v>0</v>
      </c>
      <c r="AC14" s="353"/>
      <c r="AD14" s="353"/>
      <c r="AF14" s="354"/>
    </row>
    <row r="15" spans="1:32" ht="12" customHeight="1">
      <c r="A15" s="38" t="s">
        <v>22</v>
      </c>
      <c r="B15" s="386" t="s">
        <v>22</v>
      </c>
      <c r="C15" s="22" t="s">
        <v>23</v>
      </c>
      <c r="D15" s="42">
        <f>IFERROR(VLOOKUP($C$3,'2024-25 Outturn'!$C:$DW,8,FALSE),0)</f>
        <v>0</v>
      </c>
      <c r="E15" s="24"/>
      <c r="F15" s="24"/>
      <c r="G15" s="187">
        <f t="shared" si="1"/>
        <v>0</v>
      </c>
      <c r="H15" s="811"/>
      <c r="I15" s="24"/>
      <c r="J15" s="23">
        <f t="shared" si="2"/>
        <v>0</v>
      </c>
      <c r="K15" s="23">
        <f>SUMIFS('2. Accruals'!$F$9:$F$76,'2. Accruals'!$A$9:$A$76,"Debtors",'2. Accruals'!$E$9:$E$76,B15)</f>
        <v>0</v>
      </c>
      <c r="L15" s="758"/>
      <c r="M15" s="758"/>
      <c r="N15" s="23">
        <f>-SUMIFS('2. Accruals'!$F$9:$F$76,'2. Accruals'!$A$9:$A$76,"Income_in_advance",'2. Accruals'!$E$9:$E$76,B15)</f>
        <v>0</v>
      </c>
      <c r="O15" s="23">
        <f t="shared" si="3"/>
        <v>0</v>
      </c>
      <c r="P15" s="23">
        <f t="shared" si="4"/>
        <v>0</v>
      </c>
      <c r="Q15" s="25" t="str">
        <f t="shared" si="5"/>
        <v/>
      </c>
      <c r="R15" s="152" t="str">
        <f t="shared" si="0"/>
        <v/>
      </c>
      <c r="S15" s="23">
        <f t="shared" si="6"/>
        <v>0</v>
      </c>
      <c r="T15" s="354"/>
      <c r="V15" s="18"/>
      <c r="W15" s="19"/>
      <c r="X15" s="23"/>
      <c r="Y15" s="353"/>
      <c r="AB15" s="23">
        <f t="shared" si="7"/>
        <v>0</v>
      </c>
      <c r="AF15" s="354"/>
    </row>
    <row r="16" spans="1:32" ht="12" customHeight="1">
      <c r="A16" s="38"/>
      <c r="B16" s="386" t="s">
        <v>278</v>
      </c>
      <c r="C16" s="22" t="s">
        <v>279</v>
      </c>
      <c r="D16" s="42">
        <f>IFERROR(VLOOKUP($C$3,'2024-25 Outturn'!$C:$DW,9,FALSE),0)</f>
        <v>0</v>
      </c>
      <c r="E16" s="24"/>
      <c r="F16" s="24"/>
      <c r="G16" s="187">
        <f t="shared" si="1"/>
        <v>0</v>
      </c>
      <c r="H16" s="811"/>
      <c r="I16" s="24"/>
      <c r="J16" s="23">
        <f t="shared" si="2"/>
        <v>0</v>
      </c>
      <c r="K16" s="23">
        <f>SUMIFS('2. Accruals'!$F$9:$F$76,'2. Accruals'!$A$9:$A$76,"Debtors",'2. Accruals'!$E$9:$E$76,B16)</f>
        <v>0</v>
      </c>
      <c r="L16" s="758"/>
      <c r="M16" s="758"/>
      <c r="N16" s="23">
        <f>-SUMIFS('2. Accruals'!$F$9:$F$76,'2. Accruals'!$A$9:$A$76,"Income_in_advance",'2. Accruals'!$E$9:$E$76,B16)</f>
        <v>0</v>
      </c>
      <c r="O16" s="23">
        <f t="shared" si="3"/>
        <v>0</v>
      </c>
      <c r="P16" s="23">
        <f t="shared" si="4"/>
        <v>0</v>
      </c>
      <c r="Q16" s="25" t="str">
        <f t="shared" si="5"/>
        <v/>
      </c>
      <c r="R16" s="152" t="str">
        <f t="shared" si="0"/>
        <v/>
      </c>
      <c r="S16" s="23">
        <f t="shared" si="6"/>
        <v>0</v>
      </c>
      <c r="T16" s="354"/>
      <c r="V16" s="18"/>
      <c r="W16" s="19"/>
      <c r="X16" s="23"/>
      <c r="Y16" s="353"/>
      <c r="AB16" s="23">
        <f t="shared" si="7"/>
        <v>0</v>
      </c>
      <c r="AF16" s="354"/>
    </row>
    <row r="17" spans="1:32" ht="12" customHeight="1">
      <c r="A17" s="38" t="s">
        <v>24</v>
      </c>
      <c r="B17" s="386" t="s">
        <v>24</v>
      </c>
      <c r="C17" s="22" t="s">
        <v>25</v>
      </c>
      <c r="D17" s="42">
        <f>IFERROR(VLOOKUP($C$3,'2024-25 Outturn'!$C:$DW,10,FALSE),0)</f>
        <v>0</v>
      </c>
      <c r="E17" s="24"/>
      <c r="F17" s="24"/>
      <c r="G17" s="187">
        <f t="shared" si="1"/>
        <v>0</v>
      </c>
      <c r="H17" s="811"/>
      <c r="I17" s="24"/>
      <c r="J17" s="23">
        <f t="shared" si="2"/>
        <v>0</v>
      </c>
      <c r="K17" s="23">
        <f>SUMIFS('2. Accruals'!$F$9:$F$76,'2. Accruals'!$A$9:$A$76,"Debtors",'2. Accruals'!$E$9:$E$76,B17)</f>
        <v>0</v>
      </c>
      <c r="L17" s="758"/>
      <c r="M17" s="758"/>
      <c r="N17" s="23">
        <f>-SUMIFS('2. Accruals'!$F$9:$F$76,'2. Accruals'!$A$9:$A$76,"Income_in_advance",'2. Accruals'!$E$9:$E$76,B17)</f>
        <v>0</v>
      </c>
      <c r="O17" s="23">
        <f t="shared" si="3"/>
        <v>0</v>
      </c>
      <c r="P17" s="23">
        <f t="shared" si="4"/>
        <v>0</v>
      </c>
      <c r="Q17" s="25" t="str">
        <f t="shared" si="5"/>
        <v/>
      </c>
      <c r="R17" s="152" t="str">
        <f t="shared" si="0"/>
        <v/>
      </c>
      <c r="S17" s="23">
        <f t="shared" si="6"/>
        <v>0</v>
      </c>
      <c r="T17" s="354"/>
      <c r="V17" s="18"/>
      <c r="W17" s="19"/>
      <c r="X17" s="23"/>
      <c r="Y17" s="353"/>
      <c r="AB17" s="23">
        <f t="shared" si="7"/>
        <v>0</v>
      </c>
      <c r="AF17" s="354"/>
    </row>
    <row r="18" spans="1:32" ht="12" customHeight="1">
      <c r="A18" s="38" t="s">
        <v>26</v>
      </c>
      <c r="B18" s="386" t="s">
        <v>26</v>
      </c>
      <c r="C18" s="22" t="s">
        <v>27</v>
      </c>
      <c r="D18" s="42">
        <f>IFERROR(VLOOKUP($C$3,'2024-25 Outturn'!$C:$DW,11,FALSE),0)+IFERROR(VLOOKUP($C$3,'2024-25 Outturn'!$C:$DW,21,FALSE),0)+IFERROR(VLOOKUP($C$3,'2024-25 Outturn'!$C:$DW,22,FALSE),0)</f>
        <v>0</v>
      </c>
      <c r="E18" s="24"/>
      <c r="F18" s="24"/>
      <c r="G18" s="187">
        <f t="shared" si="1"/>
        <v>0</v>
      </c>
      <c r="H18" s="811"/>
      <c r="I18" s="24"/>
      <c r="J18" s="23">
        <f t="shared" si="2"/>
        <v>0</v>
      </c>
      <c r="K18" s="23">
        <f>SUMIFS('2. Accruals'!$F$9:$F$76,'2. Accruals'!$A$9:$A$76,"Debtors",'2. Accruals'!$E$9:$E$76,B18)</f>
        <v>0</v>
      </c>
      <c r="L18" s="758"/>
      <c r="M18" s="758"/>
      <c r="N18" s="23">
        <f>-SUMIFS('2. Accruals'!$F$9:$F$76,'2. Accruals'!$A$9:$A$76,"Income_in_advance",'2. Accruals'!$E$9:$E$76,B18)</f>
        <v>0</v>
      </c>
      <c r="O18" s="23">
        <f t="shared" si="3"/>
        <v>0</v>
      </c>
      <c r="P18" s="23">
        <f t="shared" si="4"/>
        <v>0</v>
      </c>
      <c r="Q18" s="25" t="str">
        <f t="shared" si="5"/>
        <v/>
      </c>
      <c r="R18" s="152" t="str">
        <f t="shared" si="0"/>
        <v/>
      </c>
      <c r="S18" s="23">
        <f t="shared" si="6"/>
        <v>0</v>
      </c>
      <c r="T18" s="354"/>
      <c r="V18" s="18"/>
      <c r="W18" s="19"/>
      <c r="X18" s="23"/>
      <c r="Y18" s="353"/>
      <c r="AB18" s="23">
        <f t="shared" si="7"/>
        <v>0</v>
      </c>
      <c r="AF18" s="354"/>
    </row>
    <row r="19" spans="1:32" ht="12" customHeight="1">
      <c r="A19" s="38" t="s">
        <v>28</v>
      </c>
      <c r="B19" s="386" t="s">
        <v>28</v>
      </c>
      <c r="C19" s="22" t="s">
        <v>29</v>
      </c>
      <c r="D19" s="42">
        <f>IFERROR(VLOOKUP($C$3,'2024-25 Outturn'!$C:$DW,12,FALSE),0)</f>
        <v>0</v>
      </c>
      <c r="E19" s="24"/>
      <c r="F19" s="24"/>
      <c r="G19" s="187">
        <f t="shared" si="1"/>
        <v>0</v>
      </c>
      <c r="H19" s="749"/>
      <c r="I19" s="24"/>
      <c r="J19" s="23">
        <f t="shared" si="2"/>
        <v>0</v>
      </c>
      <c r="K19" s="23">
        <f>SUMIFS('2. Accruals'!$F$9:$F$76,'2. Accruals'!$A$9:$A$76,"Debtors",'2. Accruals'!$E$9:$E$76,B19)</f>
        <v>0</v>
      </c>
      <c r="L19" s="758"/>
      <c r="M19" s="758"/>
      <c r="N19" s="23">
        <f>-SUMIFS('2. Accruals'!$F$9:$F$76,'2. Accruals'!$A$9:$A$76,"Income_in_advance",'2. Accruals'!$E$9:$E$76,B19)</f>
        <v>0</v>
      </c>
      <c r="O19" s="23">
        <f t="shared" si="3"/>
        <v>0</v>
      </c>
      <c r="P19" s="23">
        <f t="shared" si="4"/>
        <v>0</v>
      </c>
      <c r="Q19" s="25" t="str">
        <f t="shared" si="5"/>
        <v/>
      </c>
      <c r="R19" s="152" t="str">
        <f t="shared" si="0"/>
        <v/>
      </c>
      <c r="S19" s="23">
        <f t="shared" si="6"/>
        <v>0</v>
      </c>
      <c r="T19" s="354"/>
      <c r="V19" s="18"/>
      <c r="W19" s="19"/>
      <c r="X19" s="23"/>
      <c r="Y19" s="353"/>
      <c r="AB19" s="23">
        <f t="shared" si="7"/>
        <v>0</v>
      </c>
      <c r="AF19" s="354"/>
    </row>
    <row r="20" spans="1:32" ht="12" customHeight="1">
      <c r="A20" s="38" t="s">
        <v>30</v>
      </c>
      <c r="B20" s="386" t="s">
        <v>292</v>
      </c>
      <c r="C20" s="22" t="s">
        <v>281</v>
      </c>
      <c r="D20" s="42">
        <f>IFERROR(VLOOKUP($C$3,'2024-25 Outturn'!$C:$DW,13,FALSE),0)</f>
        <v>0</v>
      </c>
      <c r="E20" s="24"/>
      <c r="F20" s="24"/>
      <c r="G20" s="187">
        <f t="shared" si="1"/>
        <v>0</v>
      </c>
      <c r="H20" s="749"/>
      <c r="I20" s="24"/>
      <c r="J20" s="23">
        <f t="shared" si="2"/>
        <v>0</v>
      </c>
      <c r="K20" s="23">
        <f>SUMIFS('2. Accruals'!$F$9:$F$76,'2. Accruals'!$A$9:$A$76,"Debtors",'2. Accruals'!$E$9:$E$76,B20)</f>
        <v>0</v>
      </c>
      <c r="L20" s="758"/>
      <c r="M20" s="758"/>
      <c r="N20" s="23">
        <f>-SUMIFS('2. Accruals'!$F$9:$F$76,'2. Accruals'!$A$9:$A$76,"Income_in_advance",'2. Accruals'!$E$9:$E$76,B20)</f>
        <v>0</v>
      </c>
      <c r="O20" s="23">
        <f t="shared" si="3"/>
        <v>0</v>
      </c>
      <c r="P20" s="23">
        <f t="shared" si="4"/>
        <v>0</v>
      </c>
      <c r="Q20" s="25" t="str">
        <f t="shared" si="5"/>
        <v/>
      </c>
      <c r="R20" s="152" t="str">
        <f t="shared" si="0"/>
        <v/>
      </c>
      <c r="S20" s="23">
        <f t="shared" si="6"/>
        <v>0</v>
      </c>
      <c r="T20" s="354"/>
      <c r="V20" s="18"/>
      <c r="W20" s="19"/>
      <c r="X20" s="23"/>
      <c r="Y20" s="353"/>
      <c r="AB20" s="23">
        <f t="shared" si="7"/>
        <v>0</v>
      </c>
      <c r="AF20" s="354"/>
    </row>
    <row r="21" spans="1:32" ht="12" customHeight="1">
      <c r="A21" s="38"/>
      <c r="B21" s="386" t="s">
        <v>293</v>
      </c>
      <c r="C21" s="22" t="s">
        <v>280</v>
      </c>
      <c r="D21" s="42">
        <f>IFERROR(VLOOKUP($C$3,'2024-25 Outturn'!$C:$DW,14,FALSE),0)</f>
        <v>0</v>
      </c>
      <c r="E21" s="24"/>
      <c r="F21" s="24"/>
      <c r="G21" s="187">
        <f t="shared" si="1"/>
        <v>0</v>
      </c>
      <c r="H21" s="811"/>
      <c r="I21" s="24"/>
      <c r="J21" s="23">
        <f t="shared" si="2"/>
        <v>0</v>
      </c>
      <c r="K21" s="23">
        <f>SUMIFS('2. Accruals'!$F$9:$F$76,'2. Accruals'!$A$9:$A$76,"Debtors",'2. Accruals'!$E$9:$E$76,B21)</f>
        <v>0</v>
      </c>
      <c r="L21" s="758"/>
      <c r="M21" s="758"/>
      <c r="N21" s="23">
        <f>-SUMIFS('2. Accruals'!$F$9:$F$76,'2. Accruals'!$A$9:$A$76,"Income_in_advance",'2. Accruals'!$E$9:$E$76,B21)</f>
        <v>0</v>
      </c>
      <c r="O21" s="23">
        <f t="shared" si="3"/>
        <v>0</v>
      </c>
      <c r="P21" s="23">
        <f t="shared" si="4"/>
        <v>0</v>
      </c>
      <c r="Q21" s="25" t="str">
        <f t="shared" si="5"/>
        <v/>
      </c>
      <c r="R21" s="152" t="str">
        <f t="shared" si="0"/>
        <v/>
      </c>
      <c r="S21" s="23">
        <f t="shared" si="6"/>
        <v>0</v>
      </c>
      <c r="T21" s="354"/>
      <c r="V21" s="18"/>
      <c r="W21" s="19"/>
      <c r="X21" s="23"/>
      <c r="Y21" s="353"/>
      <c r="AB21" s="23">
        <f t="shared" si="7"/>
        <v>0</v>
      </c>
      <c r="AF21" s="354"/>
    </row>
    <row r="22" spans="1:32" ht="12" customHeight="1">
      <c r="A22" s="38" t="s">
        <v>31</v>
      </c>
      <c r="B22" s="386" t="s">
        <v>31</v>
      </c>
      <c r="C22" s="22" t="s">
        <v>32</v>
      </c>
      <c r="D22" s="42">
        <f>IFERROR(VLOOKUP($C$3,'2024-25 Outturn'!$C:$DW,15,FALSE),0)</f>
        <v>0</v>
      </c>
      <c r="E22" s="24"/>
      <c r="F22" s="24"/>
      <c r="G22" s="187">
        <f t="shared" si="1"/>
        <v>0</v>
      </c>
      <c r="H22" s="749"/>
      <c r="I22" s="24"/>
      <c r="J22" s="23">
        <f t="shared" si="2"/>
        <v>0</v>
      </c>
      <c r="K22" s="23">
        <f>SUMIFS('2. Accruals'!$F$9:$F$76,'2. Accruals'!$A$9:$A$76,"Debtors",'2. Accruals'!$E$9:$E$76,B22)</f>
        <v>0</v>
      </c>
      <c r="L22" s="758"/>
      <c r="M22" s="758"/>
      <c r="N22" s="23">
        <f>-SUMIFS('2. Accruals'!$F$9:$F$76,'2. Accruals'!$A$9:$A$76,"Income_in_advance",'2. Accruals'!$E$9:$E$76,B22)</f>
        <v>0</v>
      </c>
      <c r="O22" s="23">
        <f t="shared" si="3"/>
        <v>0</v>
      </c>
      <c r="P22" s="23">
        <f t="shared" si="4"/>
        <v>0</v>
      </c>
      <c r="Q22" s="25" t="str">
        <f t="shared" si="5"/>
        <v/>
      </c>
      <c r="R22" s="152" t="str">
        <f t="shared" si="0"/>
        <v/>
      </c>
      <c r="S22" s="23">
        <f t="shared" si="6"/>
        <v>0</v>
      </c>
      <c r="T22" s="354"/>
      <c r="V22" s="18"/>
      <c r="W22" s="19"/>
      <c r="X22" s="23"/>
      <c r="Y22" s="353"/>
      <c r="AB22" s="23">
        <f t="shared" si="7"/>
        <v>0</v>
      </c>
      <c r="AF22" s="354"/>
    </row>
    <row r="23" spans="1:32" ht="12" customHeight="1">
      <c r="A23" s="38" t="s">
        <v>33</v>
      </c>
      <c r="B23" s="386" t="s">
        <v>33</v>
      </c>
      <c r="C23" s="22" t="s">
        <v>34</v>
      </c>
      <c r="D23" s="42">
        <f>IFERROR(VLOOKUP($C$3,'2024-25 Outturn'!$C:$DW,16,FALSE),0)</f>
        <v>0</v>
      </c>
      <c r="E23" s="24"/>
      <c r="F23" s="24"/>
      <c r="G23" s="187">
        <f t="shared" si="1"/>
        <v>0</v>
      </c>
      <c r="H23" s="749"/>
      <c r="I23" s="24"/>
      <c r="J23" s="23">
        <f t="shared" si="2"/>
        <v>0</v>
      </c>
      <c r="K23" s="23">
        <f>SUMIFS('2. Accruals'!$F$9:$F$76,'2. Accruals'!$A$9:$A$76,"Debtors",'2. Accruals'!$E$9:$E$76,B23)</f>
        <v>0</v>
      </c>
      <c r="L23" s="758"/>
      <c r="M23" s="758"/>
      <c r="N23" s="23">
        <f>-SUMIFS('2. Accruals'!$F$9:$F$76,'2. Accruals'!$A$9:$A$76,"Income_in_advance",'2. Accruals'!$E$9:$E$76,B23)</f>
        <v>0</v>
      </c>
      <c r="O23" s="23">
        <f t="shared" si="3"/>
        <v>0</v>
      </c>
      <c r="P23" s="23">
        <f t="shared" si="4"/>
        <v>0</v>
      </c>
      <c r="Q23" s="25" t="str">
        <f t="shared" si="5"/>
        <v/>
      </c>
      <c r="R23" s="152" t="str">
        <f t="shared" si="0"/>
        <v/>
      </c>
      <c r="S23" s="23">
        <f t="shared" si="6"/>
        <v>0</v>
      </c>
      <c r="T23" s="354"/>
      <c r="V23" s="18"/>
      <c r="W23" s="19"/>
      <c r="X23" s="23"/>
      <c r="Y23" s="353"/>
      <c r="AB23" s="23">
        <f t="shared" si="7"/>
        <v>0</v>
      </c>
      <c r="AF23" s="354"/>
    </row>
    <row r="24" spans="1:32" ht="12" customHeight="1">
      <c r="A24" s="38" t="s">
        <v>35</v>
      </c>
      <c r="B24" s="386" t="s">
        <v>35</v>
      </c>
      <c r="C24" s="22" t="s">
        <v>36</v>
      </c>
      <c r="D24" s="42">
        <f>IFERROR(VLOOKUP($C$3,'2024-25 Outturn'!$C:$DW,17,FALSE),0)</f>
        <v>0</v>
      </c>
      <c r="E24" s="24"/>
      <c r="F24" s="24"/>
      <c r="G24" s="187">
        <f t="shared" si="1"/>
        <v>0</v>
      </c>
      <c r="H24" s="749"/>
      <c r="I24" s="24"/>
      <c r="J24" s="23">
        <f t="shared" si="2"/>
        <v>0</v>
      </c>
      <c r="K24" s="23">
        <f>SUMIFS('2. Accruals'!$F$9:$F$76,'2. Accruals'!$A$9:$A$76,"Debtors",'2. Accruals'!$E$9:$E$76,B24)</f>
        <v>0</v>
      </c>
      <c r="L24" s="758"/>
      <c r="M24" s="758"/>
      <c r="N24" s="23">
        <f>-SUMIFS('2. Accruals'!$F$9:$F$76,'2. Accruals'!$A$9:$A$76,"Income_in_advance",'2. Accruals'!$E$9:$E$76,B24)</f>
        <v>0</v>
      </c>
      <c r="O24" s="23">
        <f t="shared" si="3"/>
        <v>0</v>
      </c>
      <c r="P24" s="23">
        <f t="shared" si="4"/>
        <v>0</v>
      </c>
      <c r="Q24" s="25" t="str">
        <f t="shared" si="5"/>
        <v/>
      </c>
      <c r="R24" s="152" t="str">
        <f t="shared" si="0"/>
        <v/>
      </c>
      <c r="S24" s="23">
        <f t="shared" si="6"/>
        <v>0</v>
      </c>
      <c r="T24" s="354"/>
      <c r="V24" s="18"/>
      <c r="W24" s="19"/>
      <c r="X24" s="23"/>
      <c r="Y24" s="353"/>
      <c r="AB24" s="23">
        <f t="shared" si="7"/>
        <v>0</v>
      </c>
      <c r="AF24" s="354"/>
    </row>
    <row r="25" spans="1:32" ht="12" customHeight="1">
      <c r="A25" s="38" t="s">
        <v>37</v>
      </c>
      <c r="B25" s="386" t="s">
        <v>37</v>
      </c>
      <c r="C25" s="22" t="s">
        <v>38</v>
      </c>
      <c r="D25" s="42">
        <f>IFERROR(VLOOKUP($C$3,'2024-25 Outturn'!$C:$DW,18,FALSE),0)</f>
        <v>0</v>
      </c>
      <c r="E25" s="24"/>
      <c r="F25" s="24"/>
      <c r="G25" s="187">
        <f t="shared" si="1"/>
        <v>0</v>
      </c>
      <c r="H25" s="749"/>
      <c r="I25" s="24"/>
      <c r="J25" s="23">
        <f t="shared" si="2"/>
        <v>0</v>
      </c>
      <c r="K25" s="23">
        <f>SUMIFS('2. Accruals'!$F$9:$F$76,'2. Accruals'!$A$9:$A$76,"Debtors",'2. Accruals'!$E$9:$E$76,B25)</f>
        <v>0</v>
      </c>
      <c r="L25" s="758"/>
      <c r="M25" s="758"/>
      <c r="N25" s="23">
        <f>-SUMIFS('2. Accruals'!$F$9:$F$76,'2. Accruals'!$A$9:$A$76,"Income_in_advance",'2. Accruals'!$E$9:$E$76,B25)</f>
        <v>0</v>
      </c>
      <c r="O25" s="23">
        <f t="shared" si="3"/>
        <v>0</v>
      </c>
      <c r="P25" s="23">
        <f t="shared" si="4"/>
        <v>0</v>
      </c>
      <c r="Q25" s="25" t="str">
        <f t="shared" si="5"/>
        <v/>
      </c>
      <c r="R25" s="152" t="str">
        <f t="shared" si="0"/>
        <v/>
      </c>
      <c r="S25" s="23">
        <f t="shared" si="6"/>
        <v>0</v>
      </c>
      <c r="T25" s="354"/>
      <c r="V25" s="18"/>
      <c r="W25" s="19"/>
      <c r="X25" s="23"/>
      <c r="Y25" s="353"/>
      <c r="AB25" s="23">
        <f t="shared" si="7"/>
        <v>0</v>
      </c>
      <c r="AF25" s="354"/>
    </row>
    <row r="26" spans="1:32" ht="12" customHeight="1">
      <c r="A26" s="38" t="s">
        <v>39</v>
      </c>
      <c r="B26" s="386" t="s">
        <v>39</v>
      </c>
      <c r="C26" s="22" t="s">
        <v>40</v>
      </c>
      <c r="D26" s="42">
        <f>IFERROR(VLOOKUP($C$3,'2024-25 Outturn'!$C:$DW,19,FALSE),0)</f>
        <v>0</v>
      </c>
      <c r="E26" s="24"/>
      <c r="F26" s="24"/>
      <c r="G26" s="187">
        <f t="shared" si="1"/>
        <v>0</v>
      </c>
      <c r="H26" s="749"/>
      <c r="I26" s="24"/>
      <c r="J26" s="23">
        <f t="shared" si="2"/>
        <v>0</v>
      </c>
      <c r="K26" s="23">
        <f>SUMIFS('2. Accruals'!$F$9:$F$76,'2. Accruals'!$A$9:$A$76,"Debtors",'2. Accruals'!$E$9:$E$76,B26)</f>
        <v>0</v>
      </c>
      <c r="L26" s="758"/>
      <c r="M26" s="758"/>
      <c r="N26" s="23">
        <f>-SUMIFS('2. Accruals'!$F$9:$F$76,'2. Accruals'!$A$9:$A$76,"Income_in_advance",'2. Accruals'!$E$9:$E$76,B26)</f>
        <v>0</v>
      </c>
      <c r="O26" s="23">
        <f t="shared" si="3"/>
        <v>0</v>
      </c>
      <c r="P26" s="23">
        <f t="shared" si="4"/>
        <v>0</v>
      </c>
      <c r="Q26" s="25" t="str">
        <f t="shared" si="5"/>
        <v/>
      </c>
      <c r="R26" s="152" t="str">
        <f t="shared" si="0"/>
        <v/>
      </c>
      <c r="S26" s="23">
        <f t="shared" si="6"/>
        <v>0</v>
      </c>
      <c r="T26" s="354"/>
      <c r="V26" s="18"/>
      <c r="W26" s="19"/>
      <c r="X26" s="23"/>
      <c r="Y26" s="353"/>
      <c r="AB26" s="23">
        <f t="shared" si="7"/>
        <v>0</v>
      </c>
      <c r="AF26" s="354"/>
    </row>
    <row r="27" spans="1:32" ht="12" customHeight="1">
      <c r="A27" s="38" t="s">
        <v>41</v>
      </c>
      <c r="B27" s="386" t="s">
        <v>41</v>
      </c>
      <c r="C27" s="22" t="s">
        <v>42</v>
      </c>
      <c r="D27" s="42">
        <f>IFERROR(VLOOKUP($C$3,'2024-25 Outturn'!$C:$DW,20,FALSE),0)</f>
        <v>0</v>
      </c>
      <c r="E27" s="24"/>
      <c r="F27" s="24"/>
      <c r="G27" s="187">
        <f t="shared" si="1"/>
        <v>0</v>
      </c>
      <c r="H27" s="749"/>
      <c r="I27" s="24"/>
      <c r="J27" s="23">
        <f t="shared" si="2"/>
        <v>0</v>
      </c>
      <c r="K27" s="23">
        <f>SUMIFS('2. Accruals'!$F$9:$F$76,'2. Accruals'!$A$9:$A$76,"Debtors",'2. Accruals'!$E$9:$E$76,B27)</f>
        <v>0</v>
      </c>
      <c r="L27" s="758"/>
      <c r="M27" s="758"/>
      <c r="N27" s="23">
        <f>-SUMIFS('2. Accruals'!$F$9:$F$76,'2. Accruals'!$A$9:$A$76,"Income_in_advance",'2. Accruals'!$E$9:$E$76,B27)</f>
        <v>0</v>
      </c>
      <c r="O27" s="23">
        <f t="shared" si="3"/>
        <v>0</v>
      </c>
      <c r="P27" s="23">
        <f t="shared" si="4"/>
        <v>0</v>
      </c>
      <c r="Q27" s="25" t="str">
        <f t="shared" si="5"/>
        <v/>
      </c>
      <c r="R27" s="152" t="str">
        <f t="shared" si="0"/>
        <v/>
      </c>
      <c r="S27" s="23">
        <f t="shared" si="6"/>
        <v>0</v>
      </c>
      <c r="T27" s="354"/>
      <c r="V27" s="18"/>
      <c r="W27" s="19"/>
      <c r="X27" s="23"/>
      <c r="Y27" s="353"/>
      <c r="AB27" s="23">
        <f t="shared" si="7"/>
        <v>0</v>
      </c>
      <c r="AF27" s="354"/>
    </row>
    <row r="28" spans="1:32">
      <c r="B28" s="884" t="s">
        <v>43</v>
      </c>
      <c r="C28" s="885"/>
      <c r="D28" s="16">
        <f t="shared" ref="D28:P28" si="8">SUM(D13:D27)</f>
        <v>0</v>
      </c>
      <c r="E28" s="16">
        <f t="shared" si="8"/>
        <v>0</v>
      </c>
      <c r="F28" s="16">
        <f t="shared" si="8"/>
        <v>0</v>
      </c>
      <c r="G28" s="16">
        <f t="shared" si="8"/>
        <v>0</v>
      </c>
      <c r="H28" s="16">
        <f t="shared" si="8"/>
        <v>0</v>
      </c>
      <c r="I28" s="16">
        <f t="shared" si="8"/>
        <v>0</v>
      </c>
      <c r="J28" s="16">
        <f t="shared" si="8"/>
        <v>0</v>
      </c>
      <c r="K28" s="16">
        <f t="shared" si="8"/>
        <v>0</v>
      </c>
      <c r="L28" s="16">
        <f t="shared" si="8"/>
        <v>0</v>
      </c>
      <c r="M28" s="16">
        <f t="shared" si="8"/>
        <v>0</v>
      </c>
      <c r="N28" s="16">
        <f t="shared" si="8"/>
        <v>0</v>
      </c>
      <c r="O28" s="16">
        <f t="shared" si="8"/>
        <v>0</v>
      </c>
      <c r="P28" s="16">
        <f t="shared" si="8"/>
        <v>0</v>
      </c>
      <c r="Q28" s="144"/>
      <c r="R28" s="144"/>
      <c r="S28" s="16"/>
      <c r="T28" s="351"/>
      <c r="W28" s="19"/>
      <c r="X28" s="16">
        <f>SUM(X13:X27)</f>
        <v>0</v>
      </c>
      <c r="Y28" s="350"/>
      <c r="AB28" s="16">
        <f>SUM(AB13:AB27)</f>
        <v>0</v>
      </c>
      <c r="AF28" s="351"/>
    </row>
    <row r="29" spans="1:32">
      <c r="B29" s="386"/>
      <c r="C29" s="27"/>
      <c r="D29" s="21"/>
      <c r="E29" s="143"/>
      <c r="F29" s="21"/>
      <c r="G29" s="21"/>
      <c r="H29" s="21"/>
      <c r="I29" s="21"/>
      <c r="J29" s="21"/>
      <c r="K29" s="53"/>
      <c r="L29" s="53"/>
      <c r="M29" s="53"/>
      <c r="N29" s="53"/>
      <c r="O29" s="53"/>
      <c r="P29" s="53"/>
      <c r="Q29" s="21"/>
      <c r="R29" s="143"/>
      <c r="S29" s="298"/>
      <c r="T29" s="352"/>
      <c r="W29" s="19"/>
      <c r="X29" s="21"/>
      <c r="Y29" s="182"/>
      <c r="AB29" s="21"/>
      <c r="AF29" s="352"/>
    </row>
    <row r="30" spans="1:32">
      <c r="B30" s="386"/>
      <c r="C30" s="20" t="s">
        <v>44</v>
      </c>
      <c r="D30" s="28"/>
      <c r="E30" s="145"/>
      <c r="F30" s="28"/>
      <c r="G30" s="28"/>
      <c r="H30" s="28"/>
      <c r="I30" s="28"/>
      <c r="J30" s="28"/>
      <c r="K30" s="23"/>
      <c r="L30" s="23"/>
      <c r="M30" s="23"/>
      <c r="N30" s="23"/>
      <c r="O30" s="23"/>
      <c r="P30" s="23"/>
      <c r="Q30" s="28"/>
      <c r="R30" s="145"/>
      <c r="S30" s="299"/>
      <c r="T30" s="356"/>
      <c r="W30" s="19"/>
      <c r="X30" s="28"/>
      <c r="Y30" s="355"/>
      <c r="AB30" s="28"/>
      <c r="AF30" s="356"/>
    </row>
    <row r="31" spans="1:32" ht="12" customHeight="1">
      <c r="A31" s="38" t="s">
        <v>45</v>
      </c>
      <c r="B31" s="386" t="s">
        <v>45</v>
      </c>
      <c r="C31" s="22" t="s">
        <v>46</v>
      </c>
      <c r="D31" s="42">
        <f>IFERROR(VLOOKUP($C$3,'2024-25 Outturn'!$C:$DW,24,FALSE),0)</f>
        <v>0</v>
      </c>
      <c r="E31" s="24"/>
      <c r="F31" s="24"/>
      <c r="G31" s="187">
        <f t="shared" ref="G31:G67" si="9">E31+F31</f>
        <v>0</v>
      </c>
      <c r="H31" s="749"/>
      <c r="I31" s="24"/>
      <c r="J31" s="23">
        <f>H31+I31</f>
        <v>0</v>
      </c>
      <c r="K31" s="758"/>
      <c r="L31" s="23">
        <f>SUMIFS('2. Accruals'!$F$9:$F$76,'2. Accruals'!$A$9:$A$76,"Creditors",'2. Accruals'!$E$9:$E$76,B31)</f>
        <v>0</v>
      </c>
      <c r="M31" s="23">
        <f>-SUMIFS('2. Accruals'!$F$9:$F$76,'2. Accruals'!$A$9:$A$76,"Payment_in_advance",'2. Accruals'!$E$9:$E$76,B31)</f>
        <v>0</v>
      </c>
      <c r="N31" s="758"/>
      <c r="O31" s="23">
        <f>L31+M31</f>
        <v>0</v>
      </c>
      <c r="P31" s="23">
        <f t="shared" ref="P31:P67" si="10">J31+O31</f>
        <v>0</v>
      </c>
      <c r="Q31" s="25" t="str">
        <f t="shared" ref="Q31:Q68" si="11">IFERROR((P31/G31),"")</f>
        <v/>
      </c>
      <c r="R31" s="152" t="str">
        <f t="shared" ref="R31:R50" si="12">IFERROR(+P31/$P$69,"")</f>
        <v/>
      </c>
      <c r="S31" s="23">
        <f t="shared" ref="S31:S67" si="13">G31-P31</f>
        <v>0</v>
      </c>
      <c r="T31" s="357"/>
      <c r="V31" s="18"/>
      <c r="W31" s="19"/>
      <c r="X31" s="23"/>
      <c r="Y31" s="353"/>
      <c r="AB31" s="23">
        <f t="shared" ref="AB31:AB68" si="14">P31+X31</f>
        <v>0</v>
      </c>
      <c r="AF31" s="357"/>
    </row>
    <row r="32" spans="1:32" ht="12" customHeight="1">
      <c r="A32" s="38" t="s">
        <v>47</v>
      </c>
      <c r="B32" s="386" t="s">
        <v>47</v>
      </c>
      <c r="C32" s="22" t="s">
        <v>48</v>
      </c>
      <c r="D32" s="42">
        <f>IFERROR(VLOOKUP($C$3,'2024-25 Outturn'!$C:$DW,25,FALSE),0)</f>
        <v>0</v>
      </c>
      <c r="E32" s="24"/>
      <c r="F32" s="24"/>
      <c r="G32" s="187">
        <f t="shared" si="9"/>
        <v>0</v>
      </c>
      <c r="H32" s="749"/>
      <c r="I32" s="24"/>
      <c r="J32" s="23">
        <f t="shared" ref="J32:J67" si="15">H32+I32</f>
        <v>0</v>
      </c>
      <c r="K32" s="758"/>
      <c r="L32" s="23">
        <f>SUMIFS('2. Accruals'!$F$9:$F$76,'2. Accruals'!$A$9:$A$76,"Creditors",'2. Accruals'!$E$9:$E$76,B32)</f>
        <v>0</v>
      </c>
      <c r="M32" s="23">
        <f>-SUMIFS('2. Accruals'!$F$9:$F$76,'2. Accruals'!$A$9:$A$76,"Payment_in_advance",'2. Accruals'!$E$9:$E$76,B32)</f>
        <v>0</v>
      </c>
      <c r="N32" s="758"/>
      <c r="O32" s="23">
        <f t="shared" ref="O32:O67" si="16">L32+M32</f>
        <v>0</v>
      </c>
      <c r="P32" s="23">
        <f t="shared" si="10"/>
        <v>0</v>
      </c>
      <c r="Q32" s="25" t="str">
        <f t="shared" si="11"/>
        <v/>
      </c>
      <c r="R32" s="152" t="str">
        <f t="shared" si="12"/>
        <v/>
      </c>
      <c r="S32" s="23">
        <f t="shared" si="13"/>
        <v>0</v>
      </c>
      <c r="T32" s="357"/>
      <c r="V32" s="18"/>
      <c r="W32" s="19"/>
      <c r="X32" s="23"/>
      <c r="Y32" s="353"/>
      <c r="AB32" s="23">
        <f t="shared" si="14"/>
        <v>0</v>
      </c>
      <c r="AF32" s="357"/>
    </row>
    <row r="33" spans="1:32" ht="12" customHeight="1">
      <c r="A33" s="38" t="s">
        <v>49</v>
      </c>
      <c r="B33" s="386" t="s">
        <v>49</v>
      </c>
      <c r="C33" s="22" t="s">
        <v>50</v>
      </c>
      <c r="D33" s="42">
        <f>IFERROR(VLOOKUP($C$3,'2024-25 Outturn'!$C:$DW,26,FALSE),0)</f>
        <v>0</v>
      </c>
      <c r="E33" s="24"/>
      <c r="F33" s="24"/>
      <c r="G33" s="187">
        <f t="shared" si="9"/>
        <v>0</v>
      </c>
      <c r="H33" s="749"/>
      <c r="I33" s="24"/>
      <c r="J33" s="23">
        <f t="shared" si="15"/>
        <v>0</v>
      </c>
      <c r="K33" s="758"/>
      <c r="L33" s="23">
        <f>SUMIFS('2. Accruals'!$F$9:$F$76,'2. Accruals'!$A$9:$A$76,"Creditors",'2. Accruals'!$E$9:$E$76,B33)</f>
        <v>0</v>
      </c>
      <c r="M33" s="23">
        <f>-SUMIFS('2. Accruals'!$F$9:$F$76,'2. Accruals'!$A$9:$A$76,"Payment_in_advance",'2. Accruals'!$E$9:$E$76,B33)</f>
        <v>0</v>
      </c>
      <c r="N33" s="758"/>
      <c r="O33" s="23">
        <f t="shared" si="16"/>
        <v>0</v>
      </c>
      <c r="P33" s="23">
        <f t="shared" si="10"/>
        <v>0</v>
      </c>
      <c r="Q33" s="25" t="str">
        <f t="shared" si="11"/>
        <v/>
      </c>
      <c r="R33" s="152" t="str">
        <f t="shared" si="12"/>
        <v/>
      </c>
      <c r="S33" s="23">
        <f t="shared" si="13"/>
        <v>0</v>
      </c>
      <c r="T33" s="357"/>
      <c r="V33" s="18"/>
      <c r="W33" s="19"/>
      <c r="X33" s="23"/>
      <c r="Y33" s="353"/>
      <c r="AB33" s="23">
        <f t="shared" si="14"/>
        <v>0</v>
      </c>
      <c r="AF33" s="357"/>
    </row>
    <row r="34" spans="1:32" ht="12" customHeight="1">
      <c r="A34" s="38" t="s">
        <v>51</v>
      </c>
      <c r="B34" s="386" t="s">
        <v>51</v>
      </c>
      <c r="C34" s="22" t="s">
        <v>52</v>
      </c>
      <c r="D34" s="42">
        <f>IFERROR(VLOOKUP($C$3,'2024-25 Outturn'!$C:$DW,27,FALSE),0)</f>
        <v>0</v>
      </c>
      <c r="E34" s="24"/>
      <c r="F34" s="24"/>
      <c r="G34" s="187">
        <f t="shared" si="9"/>
        <v>0</v>
      </c>
      <c r="H34" s="749"/>
      <c r="I34" s="24"/>
      <c r="J34" s="23">
        <f t="shared" si="15"/>
        <v>0</v>
      </c>
      <c r="K34" s="758"/>
      <c r="L34" s="23">
        <f>SUMIFS('2. Accruals'!$F$9:$F$76,'2. Accruals'!$A$9:$A$76,"Creditors",'2. Accruals'!$E$9:$E$76,B34)</f>
        <v>0</v>
      </c>
      <c r="M34" s="23">
        <f>-SUMIFS('2. Accruals'!$F$9:$F$76,'2. Accruals'!$A$9:$A$76,"Payment_in_advance",'2. Accruals'!$E$9:$E$76,B34)</f>
        <v>0</v>
      </c>
      <c r="N34" s="758"/>
      <c r="O34" s="23">
        <f t="shared" si="16"/>
        <v>0</v>
      </c>
      <c r="P34" s="23">
        <f t="shared" si="10"/>
        <v>0</v>
      </c>
      <c r="Q34" s="25" t="str">
        <f t="shared" si="11"/>
        <v/>
      </c>
      <c r="R34" s="152" t="str">
        <f t="shared" si="12"/>
        <v/>
      </c>
      <c r="S34" s="23">
        <f t="shared" si="13"/>
        <v>0</v>
      </c>
      <c r="T34" s="357"/>
      <c r="V34" s="18"/>
      <c r="W34" s="19"/>
      <c r="X34" s="23"/>
      <c r="Y34" s="353"/>
      <c r="AB34" s="23">
        <f t="shared" si="14"/>
        <v>0</v>
      </c>
      <c r="AF34" s="357"/>
    </row>
    <row r="35" spans="1:32" ht="12" customHeight="1">
      <c r="A35" s="38" t="s">
        <v>53</v>
      </c>
      <c r="B35" s="386" t="s">
        <v>53</v>
      </c>
      <c r="C35" s="22" t="s">
        <v>54</v>
      </c>
      <c r="D35" s="42">
        <f>IFERROR(VLOOKUP($C$3,'2024-25 Outturn'!$C:$DW,28,FALSE),0)</f>
        <v>0</v>
      </c>
      <c r="E35" s="24"/>
      <c r="F35" s="24"/>
      <c r="G35" s="187">
        <f t="shared" si="9"/>
        <v>0</v>
      </c>
      <c r="H35" s="749"/>
      <c r="I35" s="24"/>
      <c r="J35" s="23">
        <f t="shared" si="15"/>
        <v>0</v>
      </c>
      <c r="K35" s="758"/>
      <c r="L35" s="23">
        <f>SUMIFS('2. Accruals'!$F$9:$F$76,'2. Accruals'!$A$9:$A$76,"Creditors",'2. Accruals'!$E$9:$E$76,B35)</f>
        <v>0</v>
      </c>
      <c r="M35" s="23">
        <f>-SUMIFS('2. Accruals'!$F$9:$F$76,'2. Accruals'!$A$9:$A$76,"Payment_in_advance",'2. Accruals'!$E$9:$E$76,B35)</f>
        <v>0</v>
      </c>
      <c r="N35" s="758"/>
      <c r="O35" s="23">
        <f t="shared" si="16"/>
        <v>0</v>
      </c>
      <c r="P35" s="23">
        <f t="shared" si="10"/>
        <v>0</v>
      </c>
      <c r="Q35" s="25" t="str">
        <f>IFERROR((P35/G35),"")</f>
        <v/>
      </c>
      <c r="R35" s="152" t="str">
        <f t="shared" si="12"/>
        <v/>
      </c>
      <c r="S35" s="23">
        <f t="shared" si="13"/>
        <v>0</v>
      </c>
      <c r="T35" s="357"/>
      <c r="V35" s="18"/>
      <c r="W35" s="19"/>
      <c r="X35" s="23"/>
      <c r="Y35" s="353"/>
      <c r="AB35" s="23">
        <f t="shared" si="14"/>
        <v>0</v>
      </c>
      <c r="AF35" s="357"/>
    </row>
    <row r="36" spans="1:32" ht="12" customHeight="1">
      <c r="A36" s="38" t="s">
        <v>55</v>
      </c>
      <c r="B36" s="386" t="s">
        <v>55</v>
      </c>
      <c r="C36" s="22" t="s">
        <v>56</v>
      </c>
      <c r="D36" s="42">
        <f>IFERROR(VLOOKUP($C$3,'2024-25 Outturn'!$C:$DW,29,FALSE),0)</f>
        <v>0</v>
      </c>
      <c r="E36" s="24"/>
      <c r="F36" s="24"/>
      <c r="G36" s="187">
        <f t="shared" si="9"/>
        <v>0</v>
      </c>
      <c r="H36" s="749"/>
      <c r="I36" s="24"/>
      <c r="J36" s="23">
        <f t="shared" si="15"/>
        <v>0</v>
      </c>
      <c r="K36" s="758"/>
      <c r="L36" s="23">
        <f>SUMIFS('2. Accruals'!$F$9:$F$76,'2. Accruals'!$A$9:$A$76,"Creditors",'2. Accruals'!$E$9:$E$76,B36)</f>
        <v>0</v>
      </c>
      <c r="M36" s="23">
        <f>-SUMIFS('2. Accruals'!$F$9:$F$76,'2. Accruals'!$A$9:$A$76,"Payment_in_advance",'2. Accruals'!$E$9:$E$76,B36)</f>
        <v>0</v>
      </c>
      <c r="N36" s="758"/>
      <c r="O36" s="23">
        <f t="shared" si="16"/>
        <v>0</v>
      </c>
      <c r="P36" s="23">
        <f t="shared" si="10"/>
        <v>0</v>
      </c>
      <c r="Q36" s="25" t="str">
        <f t="shared" si="11"/>
        <v/>
      </c>
      <c r="R36" s="152" t="str">
        <f t="shared" si="12"/>
        <v/>
      </c>
      <c r="S36" s="23">
        <f t="shared" si="13"/>
        <v>0</v>
      </c>
      <c r="T36" s="357"/>
      <c r="V36" s="18"/>
      <c r="W36" s="19"/>
      <c r="X36" s="23"/>
      <c r="Y36" s="353"/>
      <c r="AB36" s="23">
        <f t="shared" si="14"/>
        <v>0</v>
      </c>
      <c r="AF36" s="357"/>
    </row>
    <row r="37" spans="1:32" ht="12" customHeight="1">
      <c r="A37" s="38" t="s">
        <v>57</v>
      </c>
      <c r="B37" s="386" t="s">
        <v>57</v>
      </c>
      <c r="C37" s="22" t="s">
        <v>58</v>
      </c>
      <c r="D37" s="42">
        <f>IFERROR(VLOOKUP($C$3,'2024-25 Outturn'!$C:$DW,30,FALSE),0)</f>
        <v>0</v>
      </c>
      <c r="E37" s="24"/>
      <c r="F37" s="24"/>
      <c r="G37" s="187">
        <f t="shared" si="9"/>
        <v>0</v>
      </c>
      <c r="H37" s="749"/>
      <c r="I37" s="24"/>
      <c r="J37" s="23">
        <f t="shared" si="15"/>
        <v>0</v>
      </c>
      <c r="K37" s="758"/>
      <c r="L37" s="23">
        <f>SUMIFS('2. Accruals'!$F$9:$F$76,'2. Accruals'!$A$9:$A$76,"Creditors",'2. Accruals'!$E$9:$E$76,B37)</f>
        <v>0</v>
      </c>
      <c r="M37" s="23">
        <f>-SUMIFS('2. Accruals'!$F$9:$F$76,'2. Accruals'!$A$9:$A$76,"Payment_in_advance",'2. Accruals'!$E$9:$E$76,B37)</f>
        <v>0</v>
      </c>
      <c r="N37" s="758"/>
      <c r="O37" s="23">
        <f t="shared" si="16"/>
        <v>0</v>
      </c>
      <c r="P37" s="23">
        <f t="shared" si="10"/>
        <v>0</v>
      </c>
      <c r="Q37" s="25" t="str">
        <f t="shared" si="11"/>
        <v/>
      </c>
      <c r="R37" s="152" t="str">
        <f t="shared" si="12"/>
        <v/>
      </c>
      <c r="S37" s="23">
        <f t="shared" si="13"/>
        <v>0</v>
      </c>
      <c r="T37" s="357"/>
      <c r="V37" s="18"/>
      <c r="W37" s="19"/>
      <c r="X37" s="23"/>
      <c r="Y37" s="353"/>
      <c r="AB37" s="23">
        <f t="shared" si="14"/>
        <v>0</v>
      </c>
      <c r="AF37" s="357"/>
    </row>
    <row r="38" spans="1:32" ht="12" customHeight="1">
      <c r="A38" s="38" t="s">
        <v>59</v>
      </c>
      <c r="B38" s="386" t="s">
        <v>59</v>
      </c>
      <c r="C38" s="22" t="s">
        <v>60</v>
      </c>
      <c r="D38" s="42">
        <f>IFERROR(VLOOKUP($C$3,'2024-25 Outturn'!$C:$DW,31,FALSE),0)</f>
        <v>0</v>
      </c>
      <c r="E38" s="24"/>
      <c r="F38" s="24"/>
      <c r="G38" s="187">
        <f t="shared" si="9"/>
        <v>0</v>
      </c>
      <c r="H38" s="749"/>
      <c r="I38" s="24"/>
      <c r="J38" s="23">
        <f t="shared" si="15"/>
        <v>0</v>
      </c>
      <c r="K38" s="758"/>
      <c r="L38" s="23">
        <f>SUMIFS('2. Accruals'!$F$9:$F$76,'2. Accruals'!$A$9:$A$76,"Creditors",'2. Accruals'!$E$9:$E$76,B38)</f>
        <v>0</v>
      </c>
      <c r="M38" s="23">
        <f>-SUMIFS('2. Accruals'!$F$9:$F$76,'2. Accruals'!$A$9:$A$76,"Payment_in_advance",'2. Accruals'!$E$9:$E$76,B38)</f>
        <v>0</v>
      </c>
      <c r="N38" s="758"/>
      <c r="O38" s="23">
        <f t="shared" si="16"/>
        <v>0</v>
      </c>
      <c r="P38" s="23">
        <f>J38+O38</f>
        <v>0</v>
      </c>
      <c r="Q38" s="25" t="str">
        <f t="shared" si="11"/>
        <v/>
      </c>
      <c r="R38" s="152" t="str">
        <f t="shared" si="12"/>
        <v/>
      </c>
      <c r="S38" s="23">
        <f t="shared" si="13"/>
        <v>0</v>
      </c>
      <c r="T38" s="357"/>
      <c r="V38" s="18"/>
      <c r="W38" s="19"/>
      <c r="X38" s="23"/>
      <c r="Y38" s="353"/>
      <c r="AB38" s="23">
        <f t="shared" si="14"/>
        <v>0</v>
      </c>
      <c r="AF38" s="357"/>
    </row>
    <row r="39" spans="1:32" ht="12" customHeight="1">
      <c r="A39" s="38" t="s">
        <v>61</v>
      </c>
      <c r="B39" s="386" t="s">
        <v>61</v>
      </c>
      <c r="C39" s="22" t="s">
        <v>62</v>
      </c>
      <c r="D39" s="42">
        <f>IFERROR(VLOOKUP($C$3,'2024-25 Outturn'!$C:$DW,32,FALSE),0)</f>
        <v>0</v>
      </c>
      <c r="E39" s="24"/>
      <c r="F39" s="24"/>
      <c r="G39" s="187">
        <f t="shared" si="9"/>
        <v>0</v>
      </c>
      <c r="H39" s="749"/>
      <c r="I39" s="24"/>
      <c r="J39" s="23">
        <f t="shared" si="15"/>
        <v>0</v>
      </c>
      <c r="K39" s="758"/>
      <c r="L39" s="23">
        <f>SUMIFS('2. Accruals'!$F$9:$F$76,'2. Accruals'!$A$9:$A$76,"Creditors",'2. Accruals'!$E$9:$E$76,B39)</f>
        <v>0</v>
      </c>
      <c r="M39" s="23">
        <f>-SUMIFS('2. Accruals'!$F$9:$F$76,'2. Accruals'!$A$9:$A$76,"Payment_in_advance",'2. Accruals'!$E$9:$E$76,B39)</f>
        <v>0</v>
      </c>
      <c r="N39" s="758"/>
      <c r="O39" s="23">
        <f t="shared" si="16"/>
        <v>0</v>
      </c>
      <c r="P39" s="23">
        <f t="shared" si="10"/>
        <v>0</v>
      </c>
      <c r="Q39" s="25" t="str">
        <f t="shared" si="11"/>
        <v/>
      </c>
      <c r="R39" s="152" t="str">
        <f t="shared" si="12"/>
        <v/>
      </c>
      <c r="S39" s="23">
        <f t="shared" si="13"/>
        <v>0</v>
      </c>
      <c r="T39" s="357"/>
      <c r="V39" s="18"/>
      <c r="W39" s="19"/>
      <c r="X39" s="23"/>
      <c r="Y39" s="353"/>
      <c r="AB39" s="23">
        <f t="shared" si="14"/>
        <v>0</v>
      </c>
      <c r="AF39" s="357"/>
    </row>
    <row r="40" spans="1:32" ht="12" customHeight="1">
      <c r="A40" s="38" t="s">
        <v>63</v>
      </c>
      <c r="B40" s="386" t="s">
        <v>63</v>
      </c>
      <c r="C40" s="22" t="s">
        <v>64</v>
      </c>
      <c r="D40" s="42">
        <f>IFERROR(VLOOKUP($C$3,'2024-25 Outturn'!$C:$DW,33,FALSE),0)</f>
        <v>0</v>
      </c>
      <c r="E40" s="24"/>
      <c r="F40" s="24"/>
      <c r="G40" s="187">
        <f t="shared" si="9"/>
        <v>0</v>
      </c>
      <c r="H40" s="749"/>
      <c r="I40" s="24"/>
      <c r="J40" s="23">
        <f t="shared" si="15"/>
        <v>0</v>
      </c>
      <c r="K40" s="758"/>
      <c r="L40" s="23">
        <f>SUMIFS('2. Accruals'!$F$9:$F$76,'2. Accruals'!$A$9:$A$76,"Creditors",'2. Accruals'!$E$9:$E$76,B40)</f>
        <v>0</v>
      </c>
      <c r="M40" s="23">
        <f>-SUMIFS('2. Accruals'!$F$9:$F$76,'2. Accruals'!$A$9:$A$76,"Payment_in_advance",'2. Accruals'!$E$9:$E$76,B40)</f>
        <v>0</v>
      </c>
      <c r="N40" s="758"/>
      <c r="O40" s="23">
        <f t="shared" si="16"/>
        <v>0</v>
      </c>
      <c r="P40" s="23">
        <f t="shared" si="10"/>
        <v>0</v>
      </c>
      <c r="Q40" s="25" t="str">
        <f t="shared" si="11"/>
        <v/>
      </c>
      <c r="R40" s="152" t="str">
        <f t="shared" si="12"/>
        <v/>
      </c>
      <c r="S40" s="23">
        <f t="shared" si="13"/>
        <v>0</v>
      </c>
      <c r="T40" s="357"/>
      <c r="V40" s="18"/>
      <c r="W40" s="19"/>
      <c r="X40" s="23"/>
      <c r="Y40" s="353"/>
      <c r="AB40" s="23">
        <f t="shared" si="14"/>
        <v>0</v>
      </c>
      <c r="AF40" s="357"/>
    </row>
    <row r="41" spans="1:32" ht="12" customHeight="1">
      <c r="A41" s="38" t="s">
        <v>65</v>
      </c>
      <c r="B41" s="386" t="s">
        <v>65</v>
      </c>
      <c r="C41" s="22" t="s">
        <v>66</v>
      </c>
      <c r="D41" s="42">
        <f>IFERROR(VLOOKUP($C$3,'2024-25 Outturn'!$C:$DW,34,FALSE),0)</f>
        <v>0</v>
      </c>
      <c r="E41" s="24"/>
      <c r="F41" s="24"/>
      <c r="G41" s="187">
        <f t="shared" si="9"/>
        <v>0</v>
      </c>
      <c r="H41" s="749"/>
      <c r="I41" s="24"/>
      <c r="J41" s="23">
        <f t="shared" si="15"/>
        <v>0</v>
      </c>
      <c r="K41" s="758"/>
      <c r="L41" s="23">
        <f>SUMIFS('2. Accruals'!$F$9:$F$76,'2. Accruals'!$A$9:$A$76,"Creditors",'2. Accruals'!$E$9:$E$76,B41)</f>
        <v>0</v>
      </c>
      <c r="M41" s="23">
        <f>-SUMIFS('2. Accruals'!$F$9:$F$76,'2. Accruals'!$A$9:$A$76,"Payment_in_advance",'2. Accruals'!$E$9:$E$76,B41)</f>
        <v>0</v>
      </c>
      <c r="N41" s="758"/>
      <c r="O41" s="23">
        <f t="shared" si="16"/>
        <v>0</v>
      </c>
      <c r="P41" s="23">
        <f t="shared" si="10"/>
        <v>0</v>
      </c>
      <c r="Q41" s="25" t="str">
        <f t="shared" si="11"/>
        <v/>
      </c>
      <c r="R41" s="152" t="str">
        <f t="shared" si="12"/>
        <v/>
      </c>
      <c r="S41" s="23">
        <f t="shared" si="13"/>
        <v>0</v>
      </c>
      <c r="T41" s="357"/>
      <c r="V41" s="18"/>
      <c r="W41" s="19"/>
      <c r="X41" s="23"/>
      <c r="Y41" s="353"/>
      <c r="AB41" s="23">
        <f t="shared" si="14"/>
        <v>0</v>
      </c>
      <c r="AF41" s="357"/>
    </row>
    <row r="42" spans="1:32" ht="12" customHeight="1">
      <c r="A42" s="38" t="s">
        <v>67</v>
      </c>
      <c r="B42" s="386" t="s">
        <v>67</v>
      </c>
      <c r="C42" s="22" t="s">
        <v>68</v>
      </c>
      <c r="D42" s="42">
        <f>IFERROR(VLOOKUP($C$3,'2024-25 Outturn'!$C:$DW,35,FALSE),0)</f>
        <v>0</v>
      </c>
      <c r="E42" s="24"/>
      <c r="F42" s="24"/>
      <c r="G42" s="187">
        <f t="shared" si="9"/>
        <v>0</v>
      </c>
      <c r="H42" s="749"/>
      <c r="I42" s="24"/>
      <c r="J42" s="23">
        <f t="shared" si="15"/>
        <v>0</v>
      </c>
      <c r="K42" s="758"/>
      <c r="L42" s="23">
        <f>SUMIFS('2. Accruals'!$F$9:$F$76,'2. Accruals'!$A$9:$A$76,"Creditors",'2. Accruals'!$E$9:$E$76,B42)</f>
        <v>0</v>
      </c>
      <c r="M42" s="23">
        <f>-SUMIFS('2. Accruals'!$F$9:$F$76,'2. Accruals'!$A$9:$A$76,"Payment_in_advance",'2. Accruals'!$E$9:$E$76,B42)</f>
        <v>0</v>
      </c>
      <c r="N42" s="758"/>
      <c r="O42" s="23">
        <f t="shared" si="16"/>
        <v>0</v>
      </c>
      <c r="P42" s="23">
        <f t="shared" si="10"/>
        <v>0</v>
      </c>
      <c r="Q42" s="25" t="str">
        <f t="shared" si="11"/>
        <v/>
      </c>
      <c r="R42" s="152" t="str">
        <f t="shared" si="12"/>
        <v/>
      </c>
      <c r="S42" s="23">
        <f t="shared" si="13"/>
        <v>0</v>
      </c>
      <c r="T42" s="357"/>
      <c r="V42" s="18"/>
      <c r="W42" s="19"/>
      <c r="X42" s="23"/>
      <c r="Y42" s="353"/>
      <c r="AB42" s="23">
        <f t="shared" si="14"/>
        <v>0</v>
      </c>
      <c r="AF42" s="357"/>
    </row>
    <row r="43" spans="1:32" ht="12" customHeight="1">
      <c r="A43" s="38" t="s">
        <v>69</v>
      </c>
      <c r="B43" s="386" t="s">
        <v>69</v>
      </c>
      <c r="C43" s="22" t="s">
        <v>70</v>
      </c>
      <c r="D43" s="42">
        <f>IFERROR(VLOOKUP($C$3,'2024-25 Outturn'!$C:$DW,36,FALSE),0)</f>
        <v>0</v>
      </c>
      <c r="E43" s="24"/>
      <c r="F43" s="24"/>
      <c r="G43" s="187">
        <f t="shared" si="9"/>
        <v>0</v>
      </c>
      <c r="H43" s="749"/>
      <c r="I43" s="24"/>
      <c r="J43" s="23">
        <f t="shared" si="15"/>
        <v>0</v>
      </c>
      <c r="K43" s="758"/>
      <c r="L43" s="23">
        <f>SUMIFS('2. Accruals'!$F$9:$F$76,'2. Accruals'!$A$9:$A$76,"Creditors",'2. Accruals'!$E$9:$E$76,B43)</f>
        <v>0</v>
      </c>
      <c r="M43" s="23">
        <f>-SUMIFS('2. Accruals'!$F$9:$F$76,'2. Accruals'!$A$9:$A$76,"Payment_in_advance",'2. Accruals'!$E$9:$E$76,B43)</f>
        <v>0</v>
      </c>
      <c r="N43" s="758"/>
      <c r="O43" s="23">
        <f t="shared" si="16"/>
        <v>0</v>
      </c>
      <c r="P43" s="23">
        <f t="shared" si="10"/>
        <v>0</v>
      </c>
      <c r="Q43" s="25" t="str">
        <f t="shared" si="11"/>
        <v/>
      </c>
      <c r="R43" s="152" t="str">
        <f t="shared" si="12"/>
        <v/>
      </c>
      <c r="S43" s="23">
        <f t="shared" si="13"/>
        <v>0</v>
      </c>
      <c r="T43" s="357"/>
      <c r="V43" s="18"/>
      <c r="W43" s="19"/>
      <c r="X43" s="23"/>
      <c r="Y43" s="353"/>
      <c r="AB43" s="23">
        <f t="shared" si="14"/>
        <v>0</v>
      </c>
      <c r="AF43" s="357"/>
    </row>
    <row r="44" spans="1:32" ht="12" customHeight="1">
      <c r="A44" s="38" t="s">
        <v>71</v>
      </c>
      <c r="B44" s="386" t="s">
        <v>71</v>
      </c>
      <c r="C44" s="22" t="s">
        <v>72</v>
      </c>
      <c r="D44" s="42">
        <f>IFERROR(VLOOKUP($C$3,'2024-25 Outturn'!$C:$DW,37,FALSE),0)</f>
        <v>0</v>
      </c>
      <c r="E44" s="24"/>
      <c r="F44" s="24"/>
      <c r="G44" s="187">
        <f t="shared" si="9"/>
        <v>0</v>
      </c>
      <c r="H44" s="749"/>
      <c r="I44" s="24"/>
      <c r="J44" s="23">
        <f t="shared" si="15"/>
        <v>0</v>
      </c>
      <c r="K44" s="758"/>
      <c r="L44" s="23">
        <f>SUMIFS('2. Accruals'!$F$9:$F$76,'2. Accruals'!$A$9:$A$76,"Creditors",'2. Accruals'!$E$9:$E$76,B44)</f>
        <v>0</v>
      </c>
      <c r="M44" s="23">
        <f>-SUMIFS('2. Accruals'!$F$9:$F$76,'2. Accruals'!$A$9:$A$76,"Payment_in_advance",'2. Accruals'!$E$9:$E$76,B44)</f>
        <v>0</v>
      </c>
      <c r="N44" s="758"/>
      <c r="O44" s="23">
        <f t="shared" si="16"/>
        <v>0</v>
      </c>
      <c r="P44" s="23">
        <f t="shared" si="10"/>
        <v>0</v>
      </c>
      <c r="Q44" s="25" t="str">
        <f t="shared" si="11"/>
        <v/>
      </c>
      <c r="R44" s="152" t="str">
        <f t="shared" si="12"/>
        <v/>
      </c>
      <c r="S44" s="23">
        <f t="shared" si="13"/>
        <v>0</v>
      </c>
      <c r="T44" s="357"/>
      <c r="V44" s="18"/>
      <c r="W44" s="19"/>
      <c r="X44" s="23"/>
      <c r="Y44" s="353"/>
      <c r="AB44" s="23">
        <f t="shared" si="14"/>
        <v>0</v>
      </c>
      <c r="AF44" s="357"/>
    </row>
    <row r="45" spans="1:32" ht="12" customHeight="1">
      <c r="A45" s="38" t="s">
        <v>73</v>
      </c>
      <c r="B45" s="386" t="s">
        <v>73</v>
      </c>
      <c r="C45" s="22" t="s">
        <v>74</v>
      </c>
      <c r="D45" s="42">
        <f>IFERROR(VLOOKUP($C$3,'2024-25 Outturn'!$C:$DW,38,FALSE),0)</f>
        <v>0</v>
      </c>
      <c r="E45" s="24"/>
      <c r="F45" s="24"/>
      <c r="G45" s="187">
        <f t="shared" si="9"/>
        <v>0</v>
      </c>
      <c r="H45" s="749"/>
      <c r="I45" s="24"/>
      <c r="J45" s="23">
        <f t="shared" si="15"/>
        <v>0</v>
      </c>
      <c r="K45" s="758"/>
      <c r="L45" s="23">
        <f>SUMIFS('2. Accruals'!$F$9:$F$76,'2. Accruals'!$A$9:$A$76,"Creditors",'2. Accruals'!$E$9:$E$76,B45)</f>
        <v>0</v>
      </c>
      <c r="M45" s="23">
        <f>-SUMIFS('2. Accruals'!$F$9:$F$76,'2. Accruals'!$A$9:$A$76,"Payment_in_advance",'2. Accruals'!$E$9:$E$76,B45)</f>
        <v>0</v>
      </c>
      <c r="N45" s="758"/>
      <c r="O45" s="23">
        <f t="shared" si="16"/>
        <v>0</v>
      </c>
      <c r="P45" s="23">
        <f t="shared" si="10"/>
        <v>0</v>
      </c>
      <c r="Q45" s="25" t="str">
        <f t="shared" si="11"/>
        <v/>
      </c>
      <c r="R45" s="152" t="str">
        <f t="shared" si="12"/>
        <v/>
      </c>
      <c r="S45" s="23">
        <f t="shared" si="13"/>
        <v>0</v>
      </c>
      <c r="T45" s="357"/>
      <c r="V45" s="18"/>
      <c r="W45" s="19"/>
      <c r="X45" s="23"/>
      <c r="Y45" s="353"/>
      <c r="AB45" s="23">
        <f t="shared" si="14"/>
        <v>0</v>
      </c>
      <c r="AF45" s="357"/>
    </row>
    <row r="46" spans="1:32" ht="12" customHeight="1">
      <c r="A46" s="38" t="s">
        <v>75</v>
      </c>
      <c r="B46" s="386" t="s">
        <v>75</v>
      </c>
      <c r="C46" s="22" t="s">
        <v>76</v>
      </c>
      <c r="D46" s="42">
        <f>IFERROR(VLOOKUP($C$3,'2024-25 Outturn'!$C:$DW,39,FALSE),0)</f>
        <v>0</v>
      </c>
      <c r="E46" s="24"/>
      <c r="F46" s="24"/>
      <c r="G46" s="187">
        <f t="shared" si="9"/>
        <v>0</v>
      </c>
      <c r="H46" s="749"/>
      <c r="I46" s="24"/>
      <c r="J46" s="23">
        <f t="shared" si="15"/>
        <v>0</v>
      </c>
      <c r="K46" s="758"/>
      <c r="L46" s="23">
        <f>SUMIFS('2. Accruals'!$F$9:$F$76,'2. Accruals'!$A$9:$A$76,"Creditors",'2. Accruals'!$E$9:$E$76,B46)</f>
        <v>0</v>
      </c>
      <c r="M46" s="23">
        <f>-SUMIFS('2. Accruals'!$F$9:$F$76,'2. Accruals'!$A$9:$A$76,"Payment_in_advance",'2. Accruals'!$E$9:$E$76,B46)</f>
        <v>0</v>
      </c>
      <c r="N46" s="758"/>
      <c r="O46" s="23">
        <f t="shared" si="16"/>
        <v>0</v>
      </c>
      <c r="P46" s="23">
        <f t="shared" si="10"/>
        <v>0</v>
      </c>
      <c r="Q46" s="25" t="str">
        <f t="shared" si="11"/>
        <v/>
      </c>
      <c r="R46" s="152" t="str">
        <f t="shared" si="12"/>
        <v/>
      </c>
      <c r="S46" s="23">
        <f t="shared" si="13"/>
        <v>0</v>
      </c>
      <c r="T46" s="357"/>
      <c r="V46" s="18"/>
      <c r="W46" s="19"/>
      <c r="X46" s="23"/>
      <c r="Y46" s="353"/>
      <c r="AB46" s="23">
        <f t="shared" si="14"/>
        <v>0</v>
      </c>
      <c r="AF46" s="357"/>
    </row>
    <row r="47" spans="1:32" ht="12" customHeight="1">
      <c r="A47" s="38" t="s">
        <v>77</v>
      </c>
      <c r="B47" s="386" t="s">
        <v>77</v>
      </c>
      <c r="C47" s="22" t="s">
        <v>78</v>
      </c>
      <c r="D47" s="42">
        <f>IFERROR(VLOOKUP($C$3,'2024-25 Outturn'!$C:$DW,40,FALSE),0)</f>
        <v>0</v>
      </c>
      <c r="E47" s="24"/>
      <c r="F47" s="24"/>
      <c r="G47" s="187">
        <f t="shared" si="9"/>
        <v>0</v>
      </c>
      <c r="H47" s="811"/>
      <c r="I47" s="24"/>
      <c r="J47" s="23">
        <f t="shared" si="15"/>
        <v>0</v>
      </c>
      <c r="K47" s="758"/>
      <c r="L47" s="23">
        <f>SUMIFS('2. Accruals'!$F$9:$F$76,'2. Accruals'!$A$9:$A$76,"Creditors",'2. Accruals'!$E$9:$E$76,B47)</f>
        <v>0</v>
      </c>
      <c r="M47" s="23">
        <f>-SUMIFS('2. Accruals'!$F$9:$F$76,'2. Accruals'!$A$9:$A$76,"Payment_in_advance",'2. Accruals'!$E$9:$E$76,B47)</f>
        <v>0</v>
      </c>
      <c r="N47" s="758"/>
      <c r="O47" s="23">
        <f t="shared" si="16"/>
        <v>0</v>
      </c>
      <c r="P47" s="23">
        <f t="shared" si="10"/>
        <v>0</v>
      </c>
      <c r="Q47" s="25" t="str">
        <f t="shared" si="11"/>
        <v/>
      </c>
      <c r="R47" s="152" t="str">
        <f t="shared" si="12"/>
        <v/>
      </c>
      <c r="S47" s="23">
        <f t="shared" si="13"/>
        <v>0</v>
      </c>
      <c r="T47" s="357"/>
      <c r="V47" s="18"/>
      <c r="W47" s="19"/>
      <c r="X47" s="23"/>
      <c r="Y47" s="353"/>
      <c r="AB47" s="23">
        <f t="shared" si="14"/>
        <v>0</v>
      </c>
      <c r="AF47" s="357"/>
    </row>
    <row r="48" spans="1:32" ht="12" customHeight="1">
      <c r="A48" s="38" t="s">
        <v>79</v>
      </c>
      <c r="B48" s="386" t="s">
        <v>79</v>
      </c>
      <c r="C48" s="22" t="s">
        <v>80</v>
      </c>
      <c r="D48" s="42">
        <f>IFERROR(VLOOKUP($C$3,'2024-25 Outturn'!$C:$DW,41,FALSE),0)</f>
        <v>0</v>
      </c>
      <c r="E48" s="24"/>
      <c r="F48" s="24"/>
      <c r="G48" s="187">
        <f t="shared" si="9"/>
        <v>0</v>
      </c>
      <c r="H48" s="749"/>
      <c r="I48" s="24"/>
      <c r="J48" s="23">
        <f t="shared" si="15"/>
        <v>0</v>
      </c>
      <c r="K48" s="758"/>
      <c r="L48" s="23">
        <f>SUMIFS('2. Accruals'!$F$9:$F$76,'2. Accruals'!$A$9:$A$76,"Creditors",'2. Accruals'!$E$9:$E$76,B48)</f>
        <v>0</v>
      </c>
      <c r="M48" s="23">
        <f>-SUMIFS('2. Accruals'!$F$9:$F$76,'2. Accruals'!$A$9:$A$76,"Payment_in_advance",'2. Accruals'!$E$9:$E$76,B48)</f>
        <v>0</v>
      </c>
      <c r="N48" s="758"/>
      <c r="O48" s="23">
        <f t="shared" si="16"/>
        <v>0</v>
      </c>
      <c r="P48" s="23">
        <f t="shared" si="10"/>
        <v>0</v>
      </c>
      <c r="Q48" s="25" t="str">
        <f t="shared" si="11"/>
        <v/>
      </c>
      <c r="R48" s="152" t="str">
        <f t="shared" si="12"/>
        <v/>
      </c>
      <c r="S48" s="23">
        <f t="shared" si="13"/>
        <v>0</v>
      </c>
      <c r="T48" s="357"/>
      <c r="V48" s="18"/>
      <c r="W48" s="19"/>
      <c r="X48" s="23"/>
      <c r="Y48" s="353"/>
      <c r="AB48" s="23">
        <f t="shared" si="14"/>
        <v>0</v>
      </c>
      <c r="AF48" s="357"/>
    </row>
    <row r="49" spans="1:34" ht="12" customHeight="1">
      <c r="A49" s="38" t="s">
        <v>81</v>
      </c>
      <c r="B49" s="386" t="s">
        <v>81</v>
      </c>
      <c r="C49" s="22" t="s">
        <v>82</v>
      </c>
      <c r="D49" s="42">
        <f>IFERROR(VLOOKUP($C$3,'2024-25 Outturn'!$C:$DW,42,FALSE),0)</f>
        <v>0</v>
      </c>
      <c r="E49" s="24"/>
      <c r="F49" s="24"/>
      <c r="G49" s="187">
        <f t="shared" si="9"/>
        <v>0</v>
      </c>
      <c r="H49" s="749"/>
      <c r="I49" s="24"/>
      <c r="J49" s="23">
        <f t="shared" si="15"/>
        <v>0</v>
      </c>
      <c r="K49" s="758"/>
      <c r="L49" s="23">
        <f>SUMIFS('2. Accruals'!$F$9:$F$76,'2. Accruals'!$A$9:$A$76,"Creditors",'2. Accruals'!$E$9:$E$76,B49)</f>
        <v>0</v>
      </c>
      <c r="M49" s="23">
        <f>-SUMIFS('2. Accruals'!$F$9:$F$76,'2. Accruals'!$A$9:$A$76,"Payment_in_advance",'2. Accruals'!$E$9:$E$76,B49)</f>
        <v>0</v>
      </c>
      <c r="N49" s="758"/>
      <c r="O49" s="23">
        <f t="shared" si="16"/>
        <v>0</v>
      </c>
      <c r="P49" s="23">
        <f t="shared" si="10"/>
        <v>0</v>
      </c>
      <c r="Q49" s="25" t="str">
        <f t="shared" si="11"/>
        <v/>
      </c>
      <c r="R49" s="152" t="str">
        <f t="shared" si="12"/>
        <v/>
      </c>
      <c r="S49" s="23">
        <f t="shared" si="13"/>
        <v>0</v>
      </c>
      <c r="T49" s="357"/>
      <c r="V49" s="18"/>
      <c r="W49" s="19"/>
      <c r="X49" s="23"/>
      <c r="Y49" s="353"/>
      <c r="AB49" s="23">
        <f t="shared" si="14"/>
        <v>0</v>
      </c>
      <c r="AF49" s="357"/>
    </row>
    <row r="50" spans="1:34" ht="12" customHeight="1">
      <c r="A50" s="38" t="s">
        <v>83</v>
      </c>
      <c r="B50" s="386" t="s">
        <v>6478</v>
      </c>
      <c r="C50" s="22" t="s">
        <v>6485</v>
      </c>
      <c r="D50" s="42">
        <f>IFERROR(VLOOKUP($C$3,'2024-25 Outturn'!$C:$DW,43,FALSE),0)</f>
        <v>0</v>
      </c>
      <c r="E50" s="24"/>
      <c r="F50" s="24"/>
      <c r="G50" s="187">
        <f t="shared" si="9"/>
        <v>0</v>
      </c>
      <c r="H50" s="749"/>
      <c r="I50" s="24"/>
      <c r="J50" s="23">
        <f t="shared" si="15"/>
        <v>0</v>
      </c>
      <c r="K50" s="758"/>
      <c r="L50" s="23">
        <f>SUMIFS('2. Accruals'!$F$9:$F$76,'2. Accruals'!$A$9:$A$76,"Creditors",'2. Accruals'!$E$9:$E$76,B50)</f>
        <v>0</v>
      </c>
      <c r="M50" s="23">
        <f>-SUMIFS('2. Accruals'!$F$9:$F$76,'2. Accruals'!$A$9:$A$76,"Payment_in_advance",'2. Accruals'!$E$9:$E$76,B50)</f>
        <v>0</v>
      </c>
      <c r="N50" s="758"/>
      <c r="O50" s="23">
        <f t="shared" si="16"/>
        <v>0</v>
      </c>
      <c r="P50" s="23">
        <f t="shared" si="10"/>
        <v>0</v>
      </c>
      <c r="Q50" s="25" t="str">
        <f t="shared" si="11"/>
        <v/>
      </c>
      <c r="R50" s="152" t="str">
        <f t="shared" si="12"/>
        <v/>
      </c>
      <c r="S50" s="23">
        <f t="shared" si="13"/>
        <v>0</v>
      </c>
      <c r="T50" s="357"/>
      <c r="V50" s="18"/>
      <c r="W50" s="19"/>
      <c r="X50" s="23"/>
      <c r="Y50" s="353"/>
      <c r="AB50" s="23">
        <f>P50+X50</f>
        <v>0</v>
      </c>
      <c r="AF50" s="357"/>
    </row>
    <row r="51" spans="1:34" ht="12" customHeight="1">
      <c r="A51" s="38"/>
      <c r="B51" s="386" t="s">
        <v>6479</v>
      </c>
      <c r="C51" s="22" t="s">
        <v>6486</v>
      </c>
      <c r="D51" s="42"/>
      <c r="E51" s="24"/>
      <c r="F51" s="24"/>
      <c r="G51" s="187">
        <f t="shared" si="9"/>
        <v>0</v>
      </c>
      <c r="H51" s="749"/>
      <c r="I51" s="24"/>
      <c r="J51" s="23">
        <f t="shared" si="15"/>
        <v>0</v>
      </c>
      <c r="K51" s="758"/>
      <c r="L51" s="23">
        <f>SUMIFS('2. Accruals'!$F$9:$F$76,'2. Accruals'!$A$9:$A$76,"Creditors",'2. Accruals'!$E$9:$E$76,B51)</f>
        <v>0</v>
      </c>
      <c r="M51" s="23">
        <f>-SUMIFS('2. Accruals'!$F$9:$F$76,'2. Accruals'!$A$9:$A$76,"Payment_in_advance",'2. Accruals'!$E$9:$E$76,B51)</f>
        <v>0</v>
      </c>
      <c r="N51" s="758"/>
      <c r="O51" s="23">
        <f t="shared" si="16"/>
        <v>0</v>
      </c>
      <c r="P51" s="23">
        <f t="shared" si="10"/>
        <v>0</v>
      </c>
      <c r="Q51" s="25"/>
      <c r="R51" s="152" t="str">
        <f t="shared" ref="R51:R56" si="17">IFERROR(+P51/$P$69,"")</f>
        <v/>
      </c>
      <c r="S51" s="23">
        <f t="shared" si="13"/>
        <v>0</v>
      </c>
      <c r="T51" s="357"/>
      <c r="V51" s="18"/>
      <c r="W51" s="19"/>
      <c r="X51" s="23"/>
      <c r="Y51" s="353"/>
      <c r="AB51" s="23">
        <f t="shared" ref="AB51:AB57" si="18">P51+X51</f>
        <v>0</v>
      </c>
      <c r="AF51" s="357"/>
    </row>
    <row r="52" spans="1:34" ht="12" customHeight="1">
      <c r="A52" s="38"/>
      <c r="B52" s="386" t="s">
        <v>6480</v>
      </c>
      <c r="C52" s="22" t="s">
        <v>6487</v>
      </c>
      <c r="D52" s="42"/>
      <c r="E52" s="24"/>
      <c r="F52" s="24"/>
      <c r="G52" s="187">
        <f t="shared" si="9"/>
        <v>0</v>
      </c>
      <c r="H52" s="749"/>
      <c r="I52" s="24"/>
      <c r="J52" s="23">
        <f t="shared" si="15"/>
        <v>0</v>
      </c>
      <c r="K52" s="758"/>
      <c r="L52" s="23">
        <f>SUMIFS('2. Accruals'!$F$9:$F$76,'2. Accruals'!$A$9:$A$76,"Creditors",'2. Accruals'!$E$9:$E$76,B52)</f>
        <v>0</v>
      </c>
      <c r="M52" s="23">
        <f>-SUMIFS('2. Accruals'!$F$9:$F$76,'2. Accruals'!$A$9:$A$76,"Payment_in_advance",'2. Accruals'!$E$9:$E$76,B52)</f>
        <v>0</v>
      </c>
      <c r="N52" s="758"/>
      <c r="O52" s="23">
        <f t="shared" si="16"/>
        <v>0</v>
      </c>
      <c r="P52" s="23">
        <f t="shared" si="10"/>
        <v>0</v>
      </c>
      <c r="Q52" s="25"/>
      <c r="R52" s="152" t="str">
        <f t="shared" si="17"/>
        <v/>
      </c>
      <c r="S52" s="23">
        <f t="shared" si="13"/>
        <v>0</v>
      </c>
      <c r="T52" s="357"/>
      <c r="V52" s="18"/>
      <c r="W52" s="19"/>
      <c r="X52" s="23"/>
      <c r="Y52" s="353"/>
      <c r="AB52" s="23">
        <f t="shared" si="18"/>
        <v>0</v>
      </c>
      <c r="AF52" s="357"/>
    </row>
    <row r="53" spans="1:34" ht="12" customHeight="1">
      <c r="A53" s="38"/>
      <c r="B53" s="386" t="s">
        <v>6481</v>
      </c>
      <c r="C53" s="22" t="s">
        <v>6488</v>
      </c>
      <c r="D53" s="42"/>
      <c r="E53" s="24"/>
      <c r="F53" s="24"/>
      <c r="G53" s="187">
        <f t="shared" si="9"/>
        <v>0</v>
      </c>
      <c r="H53" s="749"/>
      <c r="I53" s="24"/>
      <c r="J53" s="23">
        <f t="shared" si="15"/>
        <v>0</v>
      </c>
      <c r="K53" s="758"/>
      <c r="L53" s="23">
        <f>SUMIFS('2. Accruals'!$F$9:$F$76,'2. Accruals'!$A$9:$A$76,"Creditors",'2. Accruals'!$E$9:$E$76,B53)</f>
        <v>0</v>
      </c>
      <c r="M53" s="23">
        <f>-SUMIFS('2. Accruals'!$F$9:$F$76,'2. Accruals'!$A$9:$A$76,"Payment_in_advance",'2. Accruals'!$E$9:$E$76,B53)</f>
        <v>0</v>
      </c>
      <c r="N53" s="758"/>
      <c r="O53" s="23">
        <f t="shared" si="16"/>
        <v>0</v>
      </c>
      <c r="P53" s="23">
        <f t="shared" si="10"/>
        <v>0</v>
      </c>
      <c r="Q53" s="25"/>
      <c r="R53" s="152" t="str">
        <f t="shared" si="17"/>
        <v/>
      </c>
      <c r="S53" s="23">
        <f t="shared" si="13"/>
        <v>0</v>
      </c>
      <c r="T53" s="357"/>
      <c r="V53" s="18"/>
      <c r="W53" s="19"/>
      <c r="X53" s="23"/>
      <c r="Y53" s="353"/>
      <c r="AB53" s="23">
        <f t="shared" si="18"/>
        <v>0</v>
      </c>
      <c r="AF53" s="357"/>
    </row>
    <row r="54" spans="1:34" ht="12" customHeight="1">
      <c r="A54" s="38"/>
      <c r="B54" s="386" t="s">
        <v>6482</v>
      </c>
      <c r="C54" s="22" t="s">
        <v>6489</v>
      </c>
      <c r="D54" s="42"/>
      <c r="E54" s="24"/>
      <c r="F54" s="24"/>
      <c r="G54" s="187">
        <f t="shared" si="9"/>
        <v>0</v>
      </c>
      <c r="H54" s="749"/>
      <c r="I54" s="24"/>
      <c r="J54" s="23">
        <f t="shared" si="15"/>
        <v>0</v>
      </c>
      <c r="K54" s="758"/>
      <c r="L54" s="23">
        <f>SUMIFS('2. Accruals'!$F$9:$F$76,'2. Accruals'!$A$9:$A$76,"Creditors",'2. Accruals'!$E$9:$E$76,B54)</f>
        <v>0</v>
      </c>
      <c r="M54" s="23">
        <f>-SUMIFS('2. Accruals'!$F$9:$F$76,'2. Accruals'!$A$9:$A$76,"Payment_in_advance",'2. Accruals'!$E$9:$E$76,B54)</f>
        <v>0</v>
      </c>
      <c r="N54" s="758"/>
      <c r="O54" s="23">
        <f t="shared" si="16"/>
        <v>0</v>
      </c>
      <c r="P54" s="23">
        <f t="shared" si="10"/>
        <v>0</v>
      </c>
      <c r="Q54" s="25"/>
      <c r="R54" s="152" t="str">
        <f t="shared" si="17"/>
        <v/>
      </c>
      <c r="S54" s="23">
        <f t="shared" si="13"/>
        <v>0</v>
      </c>
      <c r="T54" s="357"/>
      <c r="V54" s="18"/>
      <c r="W54" s="19"/>
      <c r="X54" s="23"/>
      <c r="Y54" s="353"/>
      <c r="AB54" s="23">
        <f t="shared" si="18"/>
        <v>0</v>
      </c>
      <c r="AF54" s="357"/>
    </row>
    <row r="55" spans="1:34" ht="12" customHeight="1">
      <c r="A55" s="38"/>
      <c r="B55" s="386" t="s">
        <v>6483</v>
      </c>
      <c r="C55" s="22" t="s">
        <v>6490</v>
      </c>
      <c r="D55" s="42"/>
      <c r="E55" s="24"/>
      <c r="F55" s="24"/>
      <c r="G55" s="187">
        <f t="shared" si="9"/>
        <v>0</v>
      </c>
      <c r="H55" s="749"/>
      <c r="I55" s="24"/>
      <c r="J55" s="23">
        <f t="shared" si="15"/>
        <v>0</v>
      </c>
      <c r="K55" s="758"/>
      <c r="L55" s="23">
        <f>SUMIFS('2. Accruals'!$F$9:$F$76,'2. Accruals'!$A$9:$A$76,"Creditors",'2. Accruals'!$E$9:$E$76,B55)</f>
        <v>0</v>
      </c>
      <c r="M55" s="23">
        <f>-SUMIFS('2. Accruals'!$F$9:$F$76,'2. Accruals'!$A$9:$A$76,"Payment_in_advance",'2. Accruals'!$E$9:$E$76,B55)</f>
        <v>0</v>
      </c>
      <c r="N55" s="758"/>
      <c r="O55" s="23">
        <f t="shared" si="16"/>
        <v>0</v>
      </c>
      <c r="P55" s="23">
        <f t="shared" si="10"/>
        <v>0</v>
      </c>
      <c r="Q55" s="25"/>
      <c r="R55" s="152" t="str">
        <f t="shared" si="17"/>
        <v/>
      </c>
      <c r="S55" s="23">
        <f t="shared" si="13"/>
        <v>0</v>
      </c>
      <c r="T55" s="357"/>
      <c r="V55" s="18"/>
      <c r="W55" s="19"/>
      <c r="X55" s="23"/>
      <c r="Y55" s="353"/>
      <c r="AB55" s="23">
        <f t="shared" si="18"/>
        <v>0</v>
      </c>
      <c r="AF55" s="357"/>
    </row>
    <row r="56" spans="1:34" ht="12" customHeight="1">
      <c r="A56" s="38"/>
      <c r="B56" s="386" t="s">
        <v>6484</v>
      </c>
      <c r="C56" s="22" t="s">
        <v>6491</v>
      </c>
      <c r="D56" s="42"/>
      <c r="E56" s="24"/>
      <c r="F56" s="24"/>
      <c r="G56" s="187">
        <f t="shared" si="9"/>
        <v>0</v>
      </c>
      <c r="H56" s="749"/>
      <c r="I56" s="24"/>
      <c r="J56" s="23">
        <f t="shared" si="15"/>
        <v>0</v>
      </c>
      <c r="K56" s="758"/>
      <c r="L56" s="23">
        <f>SUMIFS('2. Accruals'!$F$9:$F$76,'2. Accruals'!$A$9:$A$76,"Creditors",'2. Accruals'!$E$9:$E$76,B56)</f>
        <v>0</v>
      </c>
      <c r="M56" s="23">
        <f>-SUMIFS('2. Accruals'!$F$9:$F$76,'2. Accruals'!$A$9:$A$76,"Payment_in_advance",'2. Accruals'!$E$9:$E$76,B56)</f>
        <v>0</v>
      </c>
      <c r="N56" s="758"/>
      <c r="O56" s="23">
        <f t="shared" si="16"/>
        <v>0</v>
      </c>
      <c r="P56" s="23">
        <f t="shared" si="10"/>
        <v>0</v>
      </c>
      <c r="Q56" s="25"/>
      <c r="R56" s="152" t="str">
        <f t="shared" si="17"/>
        <v/>
      </c>
      <c r="S56" s="23">
        <f t="shared" si="13"/>
        <v>0</v>
      </c>
      <c r="T56" s="357"/>
      <c r="V56" s="18"/>
      <c r="W56" s="19"/>
      <c r="X56" s="23"/>
      <c r="Y56" s="353"/>
      <c r="AB56" s="23">
        <f t="shared" si="18"/>
        <v>0</v>
      </c>
      <c r="AF56" s="357"/>
    </row>
    <row r="57" spans="1:34" ht="12" customHeight="1">
      <c r="A57" s="38" t="s">
        <v>85</v>
      </c>
      <c r="B57" s="386" t="s">
        <v>85</v>
      </c>
      <c r="C57" s="22" t="s">
        <v>86</v>
      </c>
      <c r="D57" s="42">
        <f>IFERROR(VLOOKUP($C$3,'2024-25 Outturn'!$C:$DW,44,FALSE),0)</f>
        <v>0</v>
      </c>
      <c r="E57" s="24"/>
      <c r="F57" s="24"/>
      <c r="G57" s="187">
        <f t="shared" si="9"/>
        <v>0</v>
      </c>
      <c r="H57" s="749"/>
      <c r="I57" s="24"/>
      <c r="J57" s="23">
        <f t="shared" si="15"/>
        <v>0</v>
      </c>
      <c r="K57" s="758"/>
      <c r="L57" s="23">
        <f>SUMIFS('2. Accruals'!$F$9:$F$76,'2. Accruals'!$A$9:$A$76,"Creditors",'2. Accruals'!$E$9:$E$76,B57)</f>
        <v>0</v>
      </c>
      <c r="M57" s="23">
        <f>-SUMIFS('2. Accruals'!$F$9:$F$76,'2. Accruals'!$A$9:$A$76,"Payment_in_advance",'2. Accruals'!$E$9:$E$76,B57)</f>
        <v>0</v>
      </c>
      <c r="N57" s="758"/>
      <c r="O57" s="23">
        <f t="shared" si="16"/>
        <v>0</v>
      </c>
      <c r="P57" s="23">
        <f t="shared" si="10"/>
        <v>0</v>
      </c>
      <c r="Q57" s="25" t="str">
        <f t="shared" si="11"/>
        <v/>
      </c>
      <c r="R57" s="152" t="str">
        <f t="shared" ref="R57:R67" si="19">IFERROR(+P57/$P$69,"")</f>
        <v/>
      </c>
      <c r="S57" s="23">
        <f t="shared" si="13"/>
        <v>0</v>
      </c>
      <c r="T57" s="357"/>
      <c r="V57" s="18"/>
      <c r="W57" s="19"/>
      <c r="X57" s="23"/>
      <c r="Y57" s="353"/>
      <c r="AB57" s="23">
        <f t="shared" si="18"/>
        <v>0</v>
      </c>
      <c r="AF57" s="357"/>
    </row>
    <row r="58" spans="1:34" ht="12" customHeight="1">
      <c r="A58" s="38" t="s">
        <v>87</v>
      </c>
      <c r="B58" s="386" t="s">
        <v>87</v>
      </c>
      <c r="C58" s="22" t="s">
        <v>88</v>
      </c>
      <c r="D58" s="42">
        <f>IFERROR(VLOOKUP($C$3,'2024-25 Outturn'!$C:$DW,45,FALSE),0)</f>
        <v>0</v>
      </c>
      <c r="E58" s="24"/>
      <c r="F58" s="24"/>
      <c r="G58" s="187">
        <f t="shared" si="9"/>
        <v>0</v>
      </c>
      <c r="H58" s="811"/>
      <c r="I58" s="24"/>
      <c r="J58" s="23">
        <f t="shared" si="15"/>
        <v>0</v>
      </c>
      <c r="K58" s="758"/>
      <c r="L58" s="23">
        <f>SUMIFS('2. Accruals'!$F$9:$F$76,'2. Accruals'!$A$9:$A$76,"Creditors",'2. Accruals'!$E$9:$E$76,B58)</f>
        <v>0</v>
      </c>
      <c r="M58" s="23">
        <f>-SUMIFS('2. Accruals'!$F$9:$F$76,'2. Accruals'!$A$9:$A$76,"Payment_in_advance",'2. Accruals'!$E$9:$E$76,B58)</f>
        <v>0</v>
      </c>
      <c r="N58" s="758"/>
      <c r="O58" s="23">
        <f t="shared" si="16"/>
        <v>0</v>
      </c>
      <c r="P58" s="23">
        <f t="shared" si="10"/>
        <v>0</v>
      </c>
      <c r="Q58" s="25" t="str">
        <f t="shared" si="11"/>
        <v/>
      </c>
      <c r="R58" s="152" t="str">
        <f t="shared" si="19"/>
        <v/>
      </c>
      <c r="S58" s="23">
        <f t="shared" si="13"/>
        <v>0</v>
      </c>
      <c r="T58" s="357"/>
      <c r="V58" s="18"/>
      <c r="W58" s="19"/>
      <c r="X58" s="23"/>
      <c r="Y58" s="353"/>
      <c r="AB58" s="23">
        <f t="shared" si="14"/>
        <v>0</v>
      </c>
      <c r="AF58" s="357"/>
    </row>
    <row r="59" spans="1:34" ht="12" customHeight="1">
      <c r="A59" s="38" t="s">
        <v>89</v>
      </c>
      <c r="B59" s="386" t="s">
        <v>89</v>
      </c>
      <c r="C59" s="22" t="s">
        <v>90</v>
      </c>
      <c r="D59" s="42">
        <f>IFERROR(VLOOKUP($C$3,'2024-25 Outturn'!$C:$DW,46,FALSE),0)</f>
        <v>0</v>
      </c>
      <c r="E59" s="24"/>
      <c r="F59" s="24"/>
      <c r="G59" s="187">
        <f t="shared" si="9"/>
        <v>0</v>
      </c>
      <c r="H59" s="749"/>
      <c r="I59" s="24"/>
      <c r="J59" s="23">
        <f t="shared" si="15"/>
        <v>0</v>
      </c>
      <c r="K59" s="758"/>
      <c r="L59" s="23">
        <f>SUMIFS('2. Accruals'!$F$9:$F$76,'2. Accruals'!$A$9:$A$76,"Creditors",'2. Accruals'!$E$9:$E$76,B59)</f>
        <v>0</v>
      </c>
      <c r="M59" s="23">
        <f>-SUMIFS('2. Accruals'!$F$9:$F$76,'2. Accruals'!$A$9:$A$76,"Payment_in_advance",'2. Accruals'!$E$9:$E$76,B59)</f>
        <v>0</v>
      </c>
      <c r="N59" s="758"/>
      <c r="O59" s="23">
        <f t="shared" si="16"/>
        <v>0</v>
      </c>
      <c r="P59" s="23">
        <f t="shared" si="10"/>
        <v>0</v>
      </c>
      <c r="Q59" s="25" t="str">
        <f t="shared" si="11"/>
        <v/>
      </c>
      <c r="R59" s="152" t="str">
        <f t="shared" si="19"/>
        <v/>
      </c>
      <c r="S59" s="23">
        <f t="shared" si="13"/>
        <v>0</v>
      </c>
      <c r="T59" s="357"/>
      <c r="V59" s="18"/>
      <c r="W59" s="19"/>
      <c r="X59" s="23"/>
      <c r="Y59" s="353"/>
      <c r="AB59" s="23">
        <f t="shared" si="14"/>
        <v>0</v>
      </c>
      <c r="AF59" s="357"/>
    </row>
    <row r="60" spans="1:34" ht="12" customHeight="1">
      <c r="A60" s="38" t="s">
        <v>91</v>
      </c>
      <c r="B60" s="386" t="s">
        <v>91</v>
      </c>
      <c r="C60" s="22" t="s">
        <v>92</v>
      </c>
      <c r="D60" s="42">
        <f>IFERROR(VLOOKUP($C$3,'2024-25 Outturn'!$C:$DW,47,FALSE),0)</f>
        <v>0</v>
      </c>
      <c r="E60" s="24"/>
      <c r="F60" s="24"/>
      <c r="G60" s="187">
        <f t="shared" si="9"/>
        <v>0</v>
      </c>
      <c r="H60" s="749"/>
      <c r="I60" s="24"/>
      <c r="J60" s="23">
        <f t="shared" si="15"/>
        <v>0</v>
      </c>
      <c r="K60" s="758"/>
      <c r="L60" s="23">
        <f>SUMIFS('2. Accruals'!$F$9:$F$76,'2. Accruals'!$A$9:$A$76,"Creditors",'2. Accruals'!$E$9:$E$76,B60)</f>
        <v>0</v>
      </c>
      <c r="M60" s="23">
        <f>-SUMIFS('2. Accruals'!$F$9:$F$76,'2. Accruals'!$A$9:$A$76,"Payment_in_advance",'2. Accruals'!$E$9:$E$76,B60)</f>
        <v>0</v>
      </c>
      <c r="N60" s="758"/>
      <c r="O60" s="23">
        <f t="shared" si="16"/>
        <v>0</v>
      </c>
      <c r="P60" s="23">
        <f t="shared" si="10"/>
        <v>0</v>
      </c>
      <c r="Q60" s="25" t="str">
        <f t="shared" si="11"/>
        <v/>
      </c>
      <c r="R60" s="152" t="str">
        <f t="shared" si="19"/>
        <v/>
      </c>
      <c r="S60" s="23">
        <f t="shared" si="13"/>
        <v>0</v>
      </c>
      <c r="T60" s="357"/>
      <c r="V60" s="18"/>
      <c r="W60" s="19"/>
      <c r="X60" s="23"/>
      <c r="Y60" s="353"/>
      <c r="AB60" s="23">
        <f t="shared" si="14"/>
        <v>0</v>
      </c>
      <c r="AF60" s="357"/>
    </row>
    <row r="61" spans="1:34" ht="12" customHeight="1">
      <c r="A61" s="38" t="s">
        <v>93</v>
      </c>
      <c r="B61" s="386" t="s">
        <v>93</v>
      </c>
      <c r="C61" s="22" t="s">
        <v>94</v>
      </c>
      <c r="D61" s="42">
        <f>IFERROR(VLOOKUP($C$3,'2024-25 Outturn'!$C:$DW,48,FALSE),0)</f>
        <v>0</v>
      </c>
      <c r="E61" s="24"/>
      <c r="F61" s="24"/>
      <c r="G61" s="187">
        <f t="shared" si="9"/>
        <v>0</v>
      </c>
      <c r="H61" s="749"/>
      <c r="I61" s="24"/>
      <c r="J61" s="23">
        <f t="shared" si="15"/>
        <v>0</v>
      </c>
      <c r="K61" s="758"/>
      <c r="L61" s="23">
        <f>SUMIFS('2. Accruals'!$F$9:$F$76,'2. Accruals'!$A$9:$A$76,"Creditors",'2. Accruals'!$E$9:$E$76,B61)</f>
        <v>0</v>
      </c>
      <c r="M61" s="23">
        <f>-SUMIFS('2. Accruals'!$F$9:$F$76,'2. Accruals'!$A$9:$A$76,"Payment_in_advance",'2. Accruals'!$E$9:$E$76,B61)</f>
        <v>0</v>
      </c>
      <c r="N61" s="758"/>
      <c r="O61" s="23">
        <f t="shared" si="16"/>
        <v>0</v>
      </c>
      <c r="P61" s="23">
        <f t="shared" si="10"/>
        <v>0</v>
      </c>
      <c r="Q61" s="25" t="str">
        <f t="shared" si="11"/>
        <v/>
      </c>
      <c r="R61" s="152" t="str">
        <f t="shared" si="19"/>
        <v/>
      </c>
      <c r="S61" s="23">
        <f t="shared" si="13"/>
        <v>0</v>
      </c>
      <c r="T61" s="357"/>
      <c r="V61" s="18"/>
      <c r="W61" s="19"/>
      <c r="X61" s="23"/>
      <c r="Y61" s="353"/>
      <c r="AB61" s="23">
        <f t="shared" si="14"/>
        <v>0</v>
      </c>
      <c r="AF61" s="357"/>
    </row>
    <row r="62" spans="1:34" ht="12" customHeight="1">
      <c r="A62" s="38" t="s">
        <v>95</v>
      </c>
      <c r="B62" s="386" t="s">
        <v>95</v>
      </c>
      <c r="C62" s="22" t="s">
        <v>96</v>
      </c>
      <c r="D62" s="42">
        <f>IFERROR(VLOOKUP($C$3,'2024-25 Outturn'!$C:$DW,49,FALSE),0)</f>
        <v>0</v>
      </c>
      <c r="E62" s="24"/>
      <c r="F62" s="24"/>
      <c r="G62" s="187">
        <f t="shared" si="9"/>
        <v>0</v>
      </c>
      <c r="H62" s="749"/>
      <c r="I62" s="24"/>
      <c r="J62" s="23">
        <f t="shared" si="15"/>
        <v>0</v>
      </c>
      <c r="K62" s="758"/>
      <c r="L62" s="23">
        <f>SUMIFS('2. Accruals'!$F$9:$F$76,'2. Accruals'!$A$9:$A$76,"Creditors",'2. Accruals'!$E$9:$E$76,B62)</f>
        <v>0</v>
      </c>
      <c r="M62" s="23">
        <f>-SUMIFS('2. Accruals'!$F$9:$F$76,'2. Accruals'!$A$9:$A$76,"Payment_in_advance",'2. Accruals'!$E$9:$E$76,B62)</f>
        <v>0</v>
      </c>
      <c r="N62" s="758"/>
      <c r="O62" s="23">
        <f t="shared" si="16"/>
        <v>0</v>
      </c>
      <c r="P62" s="23">
        <f t="shared" si="10"/>
        <v>0</v>
      </c>
      <c r="Q62" s="25" t="str">
        <f t="shared" si="11"/>
        <v/>
      </c>
      <c r="R62" s="152" t="str">
        <f t="shared" si="19"/>
        <v/>
      </c>
      <c r="S62" s="23">
        <f t="shared" si="13"/>
        <v>0</v>
      </c>
      <c r="T62" s="357"/>
      <c r="V62" s="18"/>
      <c r="W62" s="19"/>
      <c r="X62" s="23"/>
      <c r="Y62" s="353"/>
      <c r="AB62" s="23">
        <f t="shared" si="14"/>
        <v>0</v>
      </c>
      <c r="AF62" s="357"/>
    </row>
    <row r="63" spans="1:34" ht="12" customHeight="1">
      <c r="A63" s="38" t="s">
        <v>97</v>
      </c>
      <c r="B63" s="386" t="s">
        <v>97</v>
      </c>
      <c r="C63" s="22" t="s">
        <v>98</v>
      </c>
      <c r="D63" s="42">
        <f>IFERROR(VLOOKUP($C$3,'2024-25 Outturn'!$C:$DW,50,FALSE),0)</f>
        <v>0</v>
      </c>
      <c r="E63" s="24"/>
      <c r="F63" s="24"/>
      <c r="G63" s="187">
        <f t="shared" si="9"/>
        <v>0</v>
      </c>
      <c r="H63" s="811"/>
      <c r="I63" s="24"/>
      <c r="J63" s="23">
        <f t="shared" si="15"/>
        <v>0</v>
      </c>
      <c r="K63" s="758"/>
      <c r="L63" s="23">
        <f>SUMIFS('2. Accruals'!$F$9:$F$76,'2. Accruals'!$A$9:$A$76,"Creditors",'2. Accruals'!$E$9:$E$76,B63)</f>
        <v>0</v>
      </c>
      <c r="M63" s="23">
        <f>-SUMIFS('2. Accruals'!$F$9:$F$76,'2. Accruals'!$A$9:$A$76,"Payment_in_advance",'2. Accruals'!$E$9:$E$76,B63)</f>
        <v>0</v>
      </c>
      <c r="N63" s="758"/>
      <c r="O63" s="23">
        <f t="shared" si="16"/>
        <v>0</v>
      </c>
      <c r="P63" s="23">
        <f t="shared" si="10"/>
        <v>0</v>
      </c>
      <c r="Q63" s="25" t="str">
        <f t="shared" si="11"/>
        <v/>
      </c>
      <c r="R63" s="152" t="str">
        <f t="shared" si="19"/>
        <v/>
      </c>
      <c r="S63" s="23">
        <f t="shared" si="13"/>
        <v>0</v>
      </c>
      <c r="T63" s="357"/>
      <c r="V63" s="18"/>
      <c r="W63" s="19"/>
      <c r="X63" s="23"/>
      <c r="Y63" s="353"/>
      <c r="AB63" s="23">
        <f t="shared" si="14"/>
        <v>0</v>
      </c>
      <c r="AF63" s="357"/>
      <c r="AH63" s="391"/>
    </row>
    <row r="64" spans="1:34" ht="12" customHeight="1">
      <c r="A64" s="38" t="s">
        <v>99</v>
      </c>
      <c r="B64" s="386" t="s">
        <v>290</v>
      </c>
      <c r="C64" s="22" t="s">
        <v>294</v>
      </c>
      <c r="D64" s="42">
        <f>IFERROR(VLOOKUP($C$3,'2024-25 Outturn'!$C:$DW,51,FALSE),0)</f>
        <v>0</v>
      </c>
      <c r="E64" s="24"/>
      <c r="F64" s="24"/>
      <c r="G64" s="187">
        <f t="shared" si="9"/>
        <v>0</v>
      </c>
      <c r="H64" s="749"/>
      <c r="I64" s="24"/>
      <c r="J64" s="23">
        <f t="shared" si="15"/>
        <v>0</v>
      </c>
      <c r="K64" s="758"/>
      <c r="L64" s="23">
        <f>SUMIFS('2. Accruals'!$F$9:$F$76,'2. Accruals'!$A$9:$A$76,"Creditors",'2. Accruals'!$E$9:$E$76,B64)</f>
        <v>0</v>
      </c>
      <c r="M64" s="23">
        <f>-SUMIFS('2. Accruals'!$F$9:$F$76,'2. Accruals'!$A$9:$A$76,"Payment_in_advance",'2. Accruals'!$E$9:$E$76,B64)</f>
        <v>0</v>
      </c>
      <c r="N64" s="758"/>
      <c r="O64" s="23">
        <f t="shared" si="16"/>
        <v>0</v>
      </c>
      <c r="P64" s="23">
        <f t="shared" si="10"/>
        <v>0</v>
      </c>
      <c r="Q64" s="25" t="str">
        <f t="shared" si="11"/>
        <v/>
      </c>
      <c r="R64" s="152" t="str">
        <f t="shared" si="19"/>
        <v/>
      </c>
      <c r="S64" s="23">
        <f t="shared" si="13"/>
        <v>0</v>
      </c>
      <c r="T64" s="357"/>
      <c r="V64" s="18"/>
      <c r="W64" s="19"/>
      <c r="X64" s="23"/>
      <c r="Y64" s="353"/>
      <c r="AB64" s="23">
        <f t="shared" si="14"/>
        <v>0</v>
      </c>
      <c r="AF64" s="357"/>
    </row>
    <row r="65" spans="1:32" ht="12" customHeight="1">
      <c r="A65" s="38" t="s">
        <v>99</v>
      </c>
      <c r="B65" s="386" t="s">
        <v>291</v>
      </c>
      <c r="C65" s="22" t="s">
        <v>295</v>
      </c>
      <c r="D65" s="42">
        <f>IFERROR(VLOOKUP($C$3,'2024-25 Outturn'!$C:$DW,52,FALSE),0)</f>
        <v>0</v>
      </c>
      <c r="E65" s="24"/>
      <c r="F65" s="24"/>
      <c r="G65" s="187">
        <f t="shared" si="9"/>
        <v>0</v>
      </c>
      <c r="H65" s="749"/>
      <c r="I65" s="24"/>
      <c r="J65" s="23">
        <f t="shared" si="15"/>
        <v>0</v>
      </c>
      <c r="K65" s="758"/>
      <c r="L65" s="23">
        <f>SUMIFS('2. Accruals'!$F$9:$F$76,'2. Accruals'!$A$9:$A$76,"Creditors",'2. Accruals'!$E$9:$E$76,B65)</f>
        <v>0</v>
      </c>
      <c r="M65" s="23">
        <f>-SUMIFS('2. Accruals'!$F$9:$F$76,'2. Accruals'!$A$9:$A$76,"Payment_in_advance",'2. Accruals'!$E$9:$E$76,B65)</f>
        <v>0</v>
      </c>
      <c r="N65" s="758"/>
      <c r="O65" s="23">
        <f t="shared" si="16"/>
        <v>0</v>
      </c>
      <c r="P65" s="23">
        <f t="shared" si="10"/>
        <v>0</v>
      </c>
      <c r="Q65" s="25" t="str">
        <f t="shared" si="11"/>
        <v/>
      </c>
      <c r="R65" s="152" t="str">
        <f t="shared" si="19"/>
        <v/>
      </c>
      <c r="S65" s="23">
        <f t="shared" si="13"/>
        <v>0</v>
      </c>
      <c r="T65" s="357"/>
      <c r="V65" s="18"/>
      <c r="W65" s="19"/>
      <c r="X65" s="23"/>
      <c r="Y65" s="353"/>
      <c r="AB65" s="23">
        <f t="shared" si="14"/>
        <v>0</v>
      </c>
      <c r="AF65" s="357"/>
    </row>
    <row r="66" spans="1:32" ht="12" customHeight="1">
      <c r="A66" s="38" t="s">
        <v>100</v>
      </c>
      <c r="B66" s="386" t="s">
        <v>100</v>
      </c>
      <c r="C66" s="22" t="s">
        <v>101</v>
      </c>
      <c r="D66" s="42">
        <f>IFERROR(VLOOKUP($C$3,'2024-25 Outturn'!$C:$DW,53,FALSE),0)</f>
        <v>0</v>
      </c>
      <c r="E66" s="24"/>
      <c r="F66" s="24"/>
      <c r="G66" s="187">
        <f t="shared" si="9"/>
        <v>0</v>
      </c>
      <c r="H66" s="749"/>
      <c r="I66" s="24"/>
      <c r="J66" s="23">
        <f t="shared" si="15"/>
        <v>0</v>
      </c>
      <c r="K66" s="758"/>
      <c r="L66" s="23">
        <f>SUMIFS('2. Accruals'!$F$9:$F$76,'2. Accruals'!$A$9:$A$76,"Creditors",'2. Accruals'!$E$9:$E$76,B66)</f>
        <v>0</v>
      </c>
      <c r="M66" s="23">
        <f>-SUMIFS('2. Accruals'!$F$9:$F$76,'2. Accruals'!$A$9:$A$76,"Payment_in_advance",'2. Accruals'!$E$9:$E$76,B66)</f>
        <v>0</v>
      </c>
      <c r="N66" s="758"/>
      <c r="O66" s="23">
        <f t="shared" si="16"/>
        <v>0</v>
      </c>
      <c r="P66" s="23">
        <f t="shared" si="10"/>
        <v>0</v>
      </c>
      <c r="Q66" s="25" t="str">
        <f t="shared" si="11"/>
        <v/>
      </c>
      <c r="R66" s="152" t="str">
        <f t="shared" si="19"/>
        <v/>
      </c>
      <c r="S66" s="23">
        <f t="shared" si="13"/>
        <v>0</v>
      </c>
      <c r="T66" s="357"/>
      <c r="V66" s="18"/>
      <c r="W66" s="19"/>
      <c r="X66" s="23"/>
      <c r="Y66" s="353"/>
      <c r="AB66" s="23">
        <f t="shared" si="14"/>
        <v>0</v>
      </c>
      <c r="AF66" s="357"/>
    </row>
    <row r="67" spans="1:32" ht="12" customHeight="1">
      <c r="A67" s="38" t="s">
        <v>102</v>
      </c>
      <c r="B67" s="386" t="s">
        <v>102</v>
      </c>
      <c r="C67" s="22" t="s">
        <v>103</v>
      </c>
      <c r="D67" s="42">
        <f>IFERROR(VLOOKUP($C$3,'2024-25 Outturn'!$C:$DW,54,FALSE),0)</f>
        <v>0</v>
      </c>
      <c r="E67" s="24"/>
      <c r="F67" s="24"/>
      <c r="G67" s="187">
        <f t="shared" si="9"/>
        <v>0</v>
      </c>
      <c r="H67" s="749"/>
      <c r="I67" s="24"/>
      <c r="J67" s="23">
        <f t="shared" si="15"/>
        <v>0</v>
      </c>
      <c r="K67" s="758"/>
      <c r="L67" s="23">
        <f>SUMIFS('2. Accruals'!$F$9:$F$76,'2. Accruals'!$A$9:$A$76,"Creditors",'2. Accruals'!$E$9:$E$76,B67)</f>
        <v>0</v>
      </c>
      <c r="M67" s="23">
        <f>-SUMIFS('2. Accruals'!$F$9:$F$76,'2. Accruals'!$A$9:$A$76,"Payment_in_advance",'2. Accruals'!$E$9:$E$76,B67)</f>
        <v>0</v>
      </c>
      <c r="N67" s="758"/>
      <c r="O67" s="23">
        <f t="shared" si="16"/>
        <v>0</v>
      </c>
      <c r="P67" s="23">
        <f t="shared" si="10"/>
        <v>0</v>
      </c>
      <c r="Q67" s="25" t="str">
        <f t="shared" si="11"/>
        <v/>
      </c>
      <c r="R67" s="152" t="str">
        <f t="shared" si="19"/>
        <v/>
      </c>
      <c r="S67" s="23">
        <f t="shared" si="13"/>
        <v>0</v>
      </c>
      <c r="T67" s="357"/>
      <c r="V67" s="18"/>
      <c r="W67" s="19"/>
      <c r="X67" s="23"/>
      <c r="Y67" s="353"/>
      <c r="AB67" s="23">
        <f t="shared" si="14"/>
        <v>0</v>
      </c>
      <c r="AF67" s="357"/>
    </row>
    <row r="68" spans="1:32">
      <c r="B68" s="386"/>
      <c r="C68" s="27"/>
      <c r="D68" s="28"/>
      <c r="E68" s="147"/>
      <c r="F68" s="23"/>
      <c r="G68" s="23"/>
      <c r="H68" s="23"/>
      <c r="I68" s="23"/>
      <c r="J68" s="23"/>
      <c r="K68" s="23"/>
      <c r="L68" s="23"/>
      <c r="M68" s="23"/>
      <c r="N68" s="23"/>
      <c r="O68" s="23"/>
      <c r="P68" s="23"/>
      <c r="Q68" s="28" t="str">
        <f t="shared" si="11"/>
        <v/>
      </c>
      <c r="R68" s="28"/>
      <c r="S68" s="299"/>
      <c r="T68" s="356"/>
      <c r="W68" s="12"/>
      <c r="X68" s="28"/>
      <c r="Y68" s="355"/>
      <c r="AB68" s="23">
        <f t="shared" si="14"/>
        <v>0</v>
      </c>
      <c r="AF68" s="356"/>
    </row>
    <row r="69" spans="1:32">
      <c r="B69" s="884" t="s">
        <v>104</v>
      </c>
      <c r="C69" s="885"/>
      <c r="D69" s="16">
        <f t="shared" ref="D69:P69" si="20">SUM(D31:D68)</f>
        <v>0</v>
      </c>
      <c r="E69" s="16">
        <f t="shared" si="20"/>
        <v>0</v>
      </c>
      <c r="F69" s="16">
        <f t="shared" si="20"/>
        <v>0</v>
      </c>
      <c r="G69" s="16">
        <f t="shared" si="20"/>
        <v>0</v>
      </c>
      <c r="H69" s="16">
        <f t="shared" si="20"/>
        <v>0</v>
      </c>
      <c r="I69" s="16">
        <f t="shared" si="20"/>
        <v>0</v>
      </c>
      <c r="J69" s="16">
        <f t="shared" si="20"/>
        <v>0</v>
      </c>
      <c r="K69" s="16">
        <f t="shared" si="20"/>
        <v>0</v>
      </c>
      <c r="L69" s="16">
        <f t="shared" si="20"/>
        <v>0</v>
      </c>
      <c r="M69" s="16">
        <f t="shared" si="20"/>
        <v>0</v>
      </c>
      <c r="N69" s="16">
        <f t="shared" si="20"/>
        <v>0</v>
      </c>
      <c r="O69" s="16">
        <f t="shared" si="20"/>
        <v>0</v>
      </c>
      <c r="P69" s="16">
        <f t="shared" si="20"/>
        <v>0</v>
      </c>
      <c r="Q69" s="311"/>
      <c r="R69" s="311"/>
      <c r="S69" s="310"/>
      <c r="T69" s="351"/>
      <c r="W69" s="12"/>
      <c r="X69" s="16">
        <f>SUM(X31:X68)</f>
        <v>0</v>
      </c>
      <c r="Y69" s="350"/>
      <c r="AB69" s="16">
        <f>SUM(AB31:AB68)</f>
        <v>0</v>
      </c>
      <c r="AF69" s="351"/>
    </row>
    <row r="70" spans="1:32">
      <c r="B70" s="387"/>
      <c r="C70" s="29"/>
      <c r="D70" s="313"/>
      <c r="E70" s="751"/>
      <c r="F70" s="350"/>
      <c r="G70" s="350"/>
      <c r="H70" s="754"/>
      <c r="I70" s="350"/>
      <c r="J70" s="350"/>
      <c r="K70" s="350"/>
      <c r="L70" s="350"/>
      <c r="M70" s="350"/>
      <c r="N70" s="350"/>
      <c r="O70" s="350"/>
      <c r="P70" s="350"/>
      <c r="Q70" s="389"/>
      <c r="R70" s="389"/>
      <c r="S70" s="389"/>
      <c r="T70" s="358"/>
      <c r="V70" s="18"/>
      <c r="W70" s="19"/>
      <c r="X70" s="182"/>
      <c r="Y70" s="182"/>
      <c r="AB70" s="182"/>
      <c r="AF70" s="358"/>
    </row>
    <row r="71" spans="1:32">
      <c r="B71" s="884" t="s">
        <v>105</v>
      </c>
      <c r="C71" s="885"/>
      <c r="D71" s="16">
        <f t="shared" ref="D71:P71" si="21">D28-D69</f>
        <v>0</v>
      </c>
      <c r="E71" s="16">
        <f t="shared" si="21"/>
        <v>0</v>
      </c>
      <c r="F71" s="16">
        <f t="shared" si="21"/>
        <v>0</v>
      </c>
      <c r="G71" s="16">
        <f t="shared" si="21"/>
        <v>0</v>
      </c>
      <c r="H71" s="16">
        <f t="shared" si="21"/>
        <v>0</v>
      </c>
      <c r="I71" s="16">
        <f t="shared" si="21"/>
        <v>0</v>
      </c>
      <c r="J71" s="16">
        <f t="shared" si="21"/>
        <v>0</v>
      </c>
      <c r="K71" s="16">
        <f t="shared" si="21"/>
        <v>0</v>
      </c>
      <c r="L71" s="16">
        <f t="shared" si="21"/>
        <v>0</v>
      </c>
      <c r="M71" s="16">
        <f t="shared" si="21"/>
        <v>0</v>
      </c>
      <c r="N71" s="16">
        <f t="shared" si="21"/>
        <v>0</v>
      </c>
      <c r="O71" s="16">
        <f t="shared" si="21"/>
        <v>0</v>
      </c>
      <c r="P71" s="16">
        <f t="shared" si="21"/>
        <v>0</v>
      </c>
      <c r="Q71" s="310"/>
      <c r="R71" s="310"/>
      <c r="S71" s="310"/>
      <c r="T71" s="359"/>
      <c r="W71" s="12"/>
      <c r="X71" s="16">
        <f>X28-X69</f>
        <v>0</v>
      </c>
      <c r="Y71" s="350"/>
      <c r="AB71" s="16">
        <f>AB28-AB69</f>
        <v>0</v>
      </c>
      <c r="AF71" s="359"/>
    </row>
    <row r="72" spans="1:32">
      <c r="B72" s="387"/>
      <c r="D72" s="313"/>
      <c r="E72" s="751"/>
      <c r="F72" s="350"/>
      <c r="G72" s="350"/>
      <c r="H72" s="754"/>
      <c r="I72" s="350"/>
      <c r="J72" s="350"/>
      <c r="K72" s="350"/>
      <c r="L72" s="350"/>
      <c r="M72" s="350"/>
      <c r="N72" s="350"/>
      <c r="O72" s="350"/>
      <c r="P72" s="350"/>
      <c r="Q72" s="389"/>
      <c r="R72" s="389"/>
      <c r="S72" s="389"/>
      <c r="T72" s="360"/>
      <c r="V72" s="18"/>
      <c r="W72" s="19"/>
      <c r="X72" s="182"/>
      <c r="Y72" s="182"/>
      <c r="AB72" s="182"/>
      <c r="AF72" s="360"/>
    </row>
    <row r="73" spans="1:32">
      <c r="B73" s="884" t="s">
        <v>106</v>
      </c>
      <c r="C73" s="885"/>
      <c r="D73" s="16">
        <f t="shared" ref="D73:P73" si="22">D71+D10</f>
        <v>0</v>
      </c>
      <c r="E73" s="16">
        <f t="shared" si="22"/>
        <v>0</v>
      </c>
      <c r="F73" s="16">
        <f t="shared" si="22"/>
        <v>0</v>
      </c>
      <c r="G73" s="16">
        <f t="shared" si="22"/>
        <v>0</v>
      </c>
      <c r="H73" s="16">
        <f t="shared" si="22"/>
        <v>0</v>
      </c>
      <c r="I73" s="16">
        <f t="shared" si="22"/>
        <v>0</v>
      </c>
      <c r="J73" s="16">
        <f t="shared" si="22"/>
        <v>0</v>
      </c>
      <c r="K73" s="16">
        <f t="shared" si="22"/>
        <v>0</v>
      </c>
      <c r="L73" s="16">
        <f t="shared" si="22"/>
        <v>0</v>
      </c>
      <c r="M73" s="16">
        <f t="shared" si="22"/>
        <v>0</v>
      </c>
      <c r="N73" s="16">
        <f t="shared" si="22"/>
        <v>0</v>
      </c>
      <c r="O73" s="16">
        <f t="shared" si="22"/>
        <v>0</v>
      </c>
      <c r="P73" s="16">
        <f t="shared" si="22"/>
        <v>0</v>
      </c>
      <c r="Q73" s="310"/>
      <c r="R73" s="310"/>
      <c r="S73" s="310"/>
      <c r="T73" s="359"/>
      <c r="W73" s="12"/>
      <c r="X73" s="16">
        <f>+X10+X71</f>
        <v>0</v>
      </c>
      <c r="Y73" s="350"/>
      <c r="AB73" s="16">
        <f>+AB10+AB71</f>
        <v>0</v>
      </c>
      <c r="AF73" s="359"/>
    </row>
    <row r="74" spans="1:32">
      <c r="B74" s="390"/>
      <c r="C74" s="30"/>
      <c r="D74" s="314"/>
      <c r="E74" s="315"/>
      <c r="F74" s="316"/>
      <c r="G74" s="316"/>
      <c r="H74" s="316"/>
      <c r="I74" s="316"/>
      <c r="J74" s="316"/>
      <c r="K74" s="759"/>
      <c r="L74" s="759"/>
      <c r="M74" s="759"/>
      <c r="N74" s="759"/>
      <c r="O74" s="316"/>
      <c r="P74" s="316"/>
      <c r="Q74" s="316"/>
      <c r="R74" s="316"/>
      <c r="S74" s="316"/>
      <c r="T74" s="358"/>
      <c r="V74" s="18"/>
      <c r="W74" s="19"/>
      <c r="X74" s="31"/>
      <c r="Y74" s="182"/>
      <c r="AB74" s="31"/>
      <c r="AF74" s="358"/>
    </row>
    <row r="75" spans="1:32" ht="18">
      <c r="B75" s="384" t="s">
        <v>107</v>
      </c>
      <c r="D75" s="391"/>
      <c r="E75" s="388"/>
      <c r="F75" s="389"/>
      <c r="G75" s="389"/>
      <c r="H75" s="389"/>
      <c r="I75" s="389"/>
      <c r="J75" s="389"/>
      <c r="K75" s="350"/>
      <c r="L75" s="350"/>
      <c r="M75" s="350"/>
      <c r="N75" s="350"/>
      <c r="O75" s="389"/>
      <c r="P75" s="389"/>
      <c r="Q75" s="389"/>
      <c r="R75" s="389"/>
      <c r="S75" s="389"/>
      <c r="T75" s="360"/>
      <c r="V75" s="18"/>
      <c r="W75" s="19"/>
      <c r="X75" s="182"/>
      <c r="Y75" s="182"/>
      <c r="AB75" s="182"/>
      <c r="AF75" s="360"/>
    </row>
    <row r="76" spans="1:32" ht="12" customHeight="1">
      <c r="B76" s="384"/>
      <c r="C76" s="32"/>
      <c r="D76" s="317"/>
      <c r="E76" s="318"/>
      <c r="F76" s="319"/>
      <c r="G76" s="319"/>
      <c r="H76" s="319"/>
      <c r="I76" s="319"/>
      <c r="J76" s="319"/>
      <c r="K76" s="760"/>
      <c r="L76" s="760"/>
      <c r="M76" s="760"/>
      <c r="N76" s="760"/>
      <c r="O76" s="319"/>
      <c r="P76" s="319"/>
      <c r="Q76" s="319"/>
      <c r="R76" s="319"/>
      <c r="S76" s="319"/>
      <c r="T76" s="360"/>
      <c r="V76" s="18"/>
      <c r="W76" s="19"/>
      <c r="X76" s="33"/>
      <c r="Y76" s="182"/>
      <c r="AB76" s="33"/>
      <c r="AF76" s="360"/>
    </row>
    <row r="77" spans="1:32">
      <c r="B77" s="884" t="s">
        <v>108</v>
      </c>
      <c r="C77" s="885"/>
      <c r="D77" s="16">
        <f>IFERROR(VLOOKUP($C$3,'2024-25 Outturn'!$C:$DW,68,FALSE),0)</f>
        <v>0</v>
      </c>
      <c r="E77" s="144">
        <f>$D$130+$D$131</f>
        <v>0</v>
      </c>
      <c r="F77" s="16"/>
      <c r="G77" s="16">
        <f>$D$130+$D$131</f>
        <v>0</v>
      </c>
      <c r="H77" s="16"/>
      <c r="I77" s="16"/>
      <c r="J77" s="16">
        <f>E77</f>
        <v>0</v>
      </c>
      <c r="K77" s="16"/>
      <c r="L77" s="16"/>
      <c r="M77" s="16"/>
      <c r="N77" s="16"/>
      <c r="O77" s="16"/>
      <c r="P77" s="16">
        <f>E77</f>
        <v>0</v>
      </c>
      <c r="Q77" s="310"/>
      <c r="R77" s="310"/>
      <c r="S77" s="310"/>
      <c r="T77" s="351"/>
      <c r="V77" s="18"/>
      <c r="W77" s="19"/>
      <c r="X77" s="16">
        <v>0</v>
      </c>
      <c r="Y77" s="350"/>
      <c r="AB77" s="16">
        <f>+P77</f>
        <v>0</v>
      </c>
      <c r="AF77" s="351"/>
    </row>
    <row r="78" spans="1:32" ht="12" customHeight="1">
      <c r="B78" s="392"/>
      <c r="C78" s="22"/>
      <c r="D78" s="309"/>
      <c r="E78" s="752"/>
      <c r="F78" s="53"/>
      <c r="G78" s="53"/>
      <c r="H78" s="53"/>
      <c r="I78" s="53"/>
      <c r="J78" s="53"/>
      <c r="K78" s="53"/>
      <c r="L78" s="53"/>
      <c r="M78" s="53"/>
      <c r="N78" s="53"/>
      <c r="O78" s="53"/>
      <c r="P78" s="53"/>
      <c r="Q78" s="320"/>
      <c r="R78" s="320"/>
      <c r="S78" s="320"/>
      <c r="T78" s="352"/>
      <c r="V78" s="18"/>
      <c r="W78" s="19"/>
      <c r="X78" s="35"/>
      <c r="Y78" s="361"/>
      <c r="AB78" s="35"/>
      <c r="AF78" s="352"/>
    </row>
    <row r="79" spans="1:32">
      <c r="B79" s="386"/>
      <c r="C79" s="20" t="s">
        <v>109</v>
      </c>
      <c r="D79" s="309"/>
      <c r="E79" s="147"/>
      <c r="F79" s="23"/>
      <c r="G79" s="147"/>
      <c r="H79" s="23"/>
      <c r="I79" s="23"/>
      <c r="J79" s="23"/>
      <c r="K79" s="23"/>
      <c r="L79" s="23"/>
      <c r="M79" s="23"/>
      <c r="N79" s="23"/>
      <c r="O79" s="23"/>
      <c r="P79" s="23"/>
      <c r="Q79" s="309" t="str">
        <f t="shared" ref="Q79:Q82" si="23">IFERROR((P79/G79),"")</f>
        <v/>
      </c>
      <c r="R79" s="309"/>
      <c r="S79" s="309"/>
      <c r="T79" s="356"/>
      <c r="W79" s="12"/>
      <c r="X79" s="34"/>
      <c r="Y79" s="362"/>
      <c r="AB79" s="34"/>
      <c r="AF79" s="356"/>
    </row>
    <row r="80" spans="1:32" ht="12" customHeight="1">
      <c r="A80" s="38" t="s">
        <v>110</v>
      </c>
      <c r="B80" s="386" t="s">
        <v>110</v>
      </c>
      <c r="C80" s="22" t="s">
        <v>111</v>
      </c>
      <c r="D80" s="42">
        <f>IFERROR(VLOOKUP($C$3,'2024-25 Outturn'!$C:$DW,59,FALSE),0)</f>
        <v>0</v>
      </c>
      <c r="E80" s="24"/>
      <c r="F80" s="24"/>
      <c r="G80" s="187">
        <f t="shared" ref="G80:G82" si="24">E80+F80</f>
        <v>0</v>
      </c>
      <c r="H80" s="811"/>
      <c r="I80" s="24"/>
      <c r="J80" s="23">
        <f t="shared" ref="J80:J81" si="25">H80+I80</f>
        <v>0</v>
      </c>
      <c r="K80" s="23">
        <f>SUMIFS('2. Accruals'!$F$9:$F$76,'2. Accruals'!$A$9:$A$76,"Debtors",'2. Accruals'!$E$9:$E$76,B80)</f>
        <v>0</v>
      </c>
      <c r="L80" s="758"/>
      <c r="M80" s="758"/>
      <c r="N80" s="23">
        <f>-SUMIFS('2. Accruals'!$F$9:$F$76,'2. Accruals'!$A$9:$A$76,"Income_in_advance",'2. Accruals'!$E$9:$E$76,B80)</f>
        <v>0</v>
      </c>
      <c r="O80" s="23">
        <f>K80+N80</f>
        <v>0</v>
      </c>
      <c r="P80" s="23">
        <f t="shared" ref="P80:P81" si="26">J80+O80</f>
        <v>0</v>
      </c>
      <c r="Q80" s="25" t="str">
        <f t="shared" si="23"/>
        <v/>
      </c>
      <c r="R80" s="152" t="str">
        <f>IFERROR(+P80/$P$84,"")</f>
        <v/>
      </c>
      <c r="S80" s="23">
        <f t="shared" ref="S80:S82" si="27">G80-P80</f>
        <v>0</v>
      </c>
      <c r="T80" s="357"/>
      <c r="V80" s="18"/>
      <c r="W80" s="12"/>
      <c r="X80" s="23"/>
      <c r="Y80" s="353"/>
      <c r="AB80" s="23">
        <f t="shared" ref="AB80:AB82" si="28">P80+X80</f>
        <v>0</v>
      </c>
      <c r="AF80" s="357"/>
    </row>
    <row r="81" spans="1:32" ht="12" customHeight="1">
      <c r="A81" s="38" t="s">
        <v>112</v>
      </c>
      <c r="B81" s="386" t="s">
        <v>112</v>
      </c>
      <c r="C81" s="22" t="s">
        <v>113</v>
      </c>
      <c r="D81" s="42">
        <f>IFERROR(VLOOKUP($C$3,'2024-25 Outturn'!$C:$DW,60,FALSE),0)</f>
        <v>0</v>
      </c>
      <c r="E81" s="24"/>
      <c r="F81" s="24"/>
      <c r="G81" s="187">
        <f>E81+F81</f>
        <v>0</v>
      </c>
      <c r="H81" s="749"/>
      <c r="I81" s="24"/>
      <c r="J81" s="23">
        <f t="shared" si="25"/>
        <v>0</v>
      </c>
      <c r="K81" s="23">
        <f>SUMIFS('2. Accruals'!$F$9:$F$76,'2. Accruals'!$A$9:$A$76,"Debtors",'2. Accruals'!$E$9:$E$76,B81)</f>
        <v>0</v>
      </c>
      <c r="L81" s="758"/>
      <c r="M81" s="758"/>
      <c r="N81" s="23">
        <f>-SUMIFS('2. Accruals'!$F$9:$F$76,'2. Accruals'!$A$9:$A$76,"Income_in_advance",'2. Accruals'!$E$9:$E$76,B81)</f>
        <v>0</v>
      </c>
      <c r="O81" s="23">
        <f t="shared" ref="O81:O82" si="29">K81+N81</f>
        <v>0</v>
      </c>
      <c r="P81" s="23">
        <f t="shared" si="26"/>
        <v>0</v>
      </c>
      <c r="Q81" s="25" t="str">
        <f t="shared" si="23"/>
        <v/>
      </c>
      <c r="R81" s="152" t="str">
        <f>IFERROR(+P81/$P$84,"")</f>
        <v/>
      </c>
      <c r="S81" s="23">
        <f t="shared" si="27"/>
        <v>0</v>
      </c>
      <c r="T81" s="357"/>
      <c r="V81" s="18"/>
      <c r="W81" s="12"/>
      <c r="X81" s="23"/>
      <c r="Y81" s="353"/>
      <c r="AB81" s="23">
        <f t="shared" si="28"/>
        <v>0</v>
      </c>
      <c r="AF81" s="357"/>
    </row>
    <row r="82" spans="1:32" ht="12" customHeight="1">
      <c r="A82" s="38" t="s">
        <v>114</v>
      </c>
      <c r="B82" s="386" t="s">
        <v>114</v>
      </c>
      <c r="C82" s="22" t="s">
        <v>115</v>
      </c>
      <c r="D82" s="42">
        <f>IFERROR(VLOOKUP($C$3,'2024-25 Outturn'!$C:$DW,61,FALSE),0)</f>
        <v>0</v>
      </c>
      <c r="E82" s="24"/>
      <c r="F82" s="24"/>
      <c r="G82" s="187">
        <f t="shared" si="24"/>
        <v>0</v>
      </c>
      <c r="H82" s="749"/>
      <c r="I82" s="187">
        <f>I67</f>
        <v>0</v>
      </c>
      <c r="J82" s="23">
        <f>H82+I82</f>
        <v>0</v>
      </c>
      <c r="K82" s="23">
        <f>SUMIFS('2. Accruals'!$F$9:$F$76,'2. Accruals'!$A$9:$A$76,"Debtors",'2. Accruals'!$E$9:$E$76,B82)</f>
        <v>0</v>
      </c>
      <c r="L82" s="758"/>
      <c r="M82" s="758"/>
      <c r="N82" s="23">
        <f>-SUMIFS('2. Accruals'!$F$9:$F$76,'2. Accruals'!$A$9:$A$76,"Income_in_advance",'2. Accruals'!$E$9:$E$76,B82)</f>
        <v>0</v>
      </c>
      <c r="O82" s="23">
        <f t="shared" si="29"/>
        <v>0</v>
      </c>
      <c r="P82" s="23">
        <f>J82+O82</f>
        <v>0</v>
      </c>
      <c r="Q82" s="25" t="str">
        <f t="shared" si="23"/>
        <v/>
      </c>
      <c r="R82" s="152" t="str">
        <f t="shared" ref="R82" si="30">IFERROR(+P82/$P$84,"")</f>
        <v/>
      </c>
      <c r="S82" s="23">
        <f t="shared" si="27"/>
        <v>0</v>
      </c>
      <c r="T82" s="363"/>
      <c r="V82" s="18"/>
      <c r="W82" s="12"/>
      <c r="X82" s="23"/>
      <c r="Y82" s="353"/>
      <c r="AB82" s="23">
        <f t="shared" si="28"/>
        <v>0</v>
      </c>
      <c r="AF82" s="363"/>
    </row>
    <row r="83" spans="1:32">
      <c r="B83" s="386"/>
      <c r="C83" s="27"/>
      <c r="D83" s="309"/>
      <c r="E83" s="147"/>
      <c r="F83" s="23"/>
      <c r="G83" s="23"/>
      <c r="H83" s="23"/>
      <c r="I83" s="23"/>
      <c r="J83" s="23"/>
      <c r="K83" s="23"/>
      <c r="L83" s="23"/>
      <c r="M83" s="23"/>
      <c r="N83" s="23"/>
      <c r="O83" s="23"/>
      <c r="P83" s="23"/>
      <c r="Q83" s="309"/>
      <c r="R83" s="309"/>
      <c r="S83" s="309"/>
      <c r="T83" s="364"/>
      <c r="W83" s="12"/>
      <c r="X83" s="34"/>
      <c r="Y83" s="362"/>
      <c r="AB83" s="34"/>
      <c r="AF83" s="364"/>
    </row>
    <row r="84" spans="1:32">
      <c r="B84" s="884" t="s">
        <v>116</v>
      </c>
      <c r="C84" s="885"/>
      <c r="D84" s="16">
        <f>SUM(D80:D83)</f>
        <v>0</v>
      </c>
      <c r="E84" s="16">
        <f t="shared" ref="E84:P84" si="31">SUM(E80:E83)</f>
        <v>0</v>
      </c>
      <c r="F84" s="16"/>
      <c r="G84" s="16">
        <f t="shared" si="31"/>
        <v>0</v>
      </c>
      <c r="H84" s="16">
        <f t="shared" si="31"/>
        <v>0</v>
      </c>
      <c r="I84" s="16"/>
      <c r="J84" s="16">
        <f t="shared" si="31"/>
        <v>0</v>
      </c>
      <c r="K84" s="16">
        <f t="shared" si="31"/>
        <v>0</v>
      </c>
      <c r="L84" s="16">
        <f t="shared" si="31"/>
        <v>0</v>
      </c>
      <c r="M84" s="16">
        <f t="shared" si="31"/>
        <v>0</v>
      </c>
      <c r="N84" s="16">
        <f t="shared" si="31"/>
        <v>0</v>
      </c>
      <c r="O84" s="16">
        <f>SUM(O80:O83)</f>
        <v>0</v>
      </c>
      <c r="P84" s="16">
        <f t="shared" si="31"/>
        <v>0</v>
      </c>
      <c r="Q84" s="311"/>
      <c r="R84" s="311"/>
      <c r="S84" s="310"/>
      <c r="T84" s="351"/>
      <c r="W84" s="12"/>
      <c r="X84" s="16">
        <f>SUM(X80:X83)</f>
        <v>0</v>
      </c>
      <c r="Y84" s="350"/>
      <c r="AB84" s="16">
        <f>SUM(AB80:AB83)</f>
        <v>0</v>
      </c>
      <c r="AF84" s="351"/>
    </row>
    <row r="85" spans="1:32">
      <c r="B85" s="386"/>
      <c r="C85" s="27"/>
      <c r="D85" s="322"/>
      <c r="E85" s="322"/>
      <c r="F85" s="322"/>
      <c r="G85" s="322"/>
      <c r="H85" s="755"/>
      <c r="I85" s="755"/>
      <c r="J85" s="755"/>
      <c r="K85" s="755"/>
      <c r="L85" s="755"/>
      <c r="M85" s="755"/>
      <c r="N85" s="755"/>
      <c r="O85" s="755"/>
      <c r="P85" s="755"/>
      <c r="Q85" s="322"/>
      <c r="R85" s="322"/>
      <c r="S85" s="322"/>
      <c r="T85" s="364"/>
      <c r="W85" s="12"/>
      <c r="X85" s="37"/>
      <c r="Y85" s="365"/>
      <c r="AB85" s="37"/>
      <c r="AF85" s="364"/>
    </row>
    <row r="86" spans="1:32">
      <c r="B86" s="386"/>
      <c r="C86" s="20" t="s">
        <v>117</v>
      </c>
      <c r="D86" s="309"/>
      <c r="E86" s="321"/>
      <c r="F86" s="309"/>
      <c r="G86" s="309"/>
      <c r="H86" s="23"/>
      <c r="I86" s="23"/>
      <c r="J86" s="23"/>
      <c r="K86" s="23"/>
      <c r="L86" s="23"/>
      <c r="M86" s="23"/>
      <c r="N86" s="23"/>
      <c r="O86" s="23"/>
      <c r="P86" s="23"/>
      <c r="Q86" s="309"/>
      <c r="R86" s="309"/>
      <c r="S86" s="309"/>
      <c r="T86" s="356"/>
      <c r="W86" s="12"/>
      <c r="X86" s="28"/>
      <c r="Y86" s="355"/>
      <c r="AB86" s="28"/>
      <c r="AF86" s="356"/>
    </row>
    <row r="87" spans="1:32" ht="12" customHeight="1">
      <c r="A87" s="38" t="s">
        <v>118</v>
      </c>
      <c r="B87" s="386" t="s">
        <v>118</v>
      </c>
      <c r="C87" s="22" t="s">
        <v>119</v>
      </c>
      <c r="D87" s="42">
        <f>IFERROR(VLOOKUP($C$3,'2024-25 Outturn'!$C:$DW,63,FALSE),0)</f>
        <v>0</v>
      </c>
      <c r="E87" s="24"/>
      <c r="F87" s="24"/>
      <c r="G87" s="187">
        <f t="shared" ref="G87:G94" si="32">E87+F87</f>
        <v>0</v>
      </c>
      <c r="H87" s="749"/>
      <c r="I87" s="24"/>
      <c r="J87" s="23">
        <f>H87+I87</f>
        <v>0</v>
      </c>
      <c r="K87" s="758"/>
      <c r="L87" s="23">
        <f>SUMIFS('2. Accruals'!$F$9:$F$76,'2. Accruals'!$A$9:$A$76,"Creditors",'2. Accruals'!$E$9:$E$76,B87)</f>
        <v>0</v>
      </c>
      <c r="M87" s="23">
        <f>-SUMIFS('2. Accruals'!$F$9:$F$76,'2. Accruals'!$A$9:$A$76,"Payment_in_advance",'2. Accruals'!$E$9:$E$76,B87)</f>
        <v>0</v>
      </c>
      <c r="N87" s="758"/>
      <c r="O87" s="23">
        <f>L87+M87</f>
        <v>0</v>
      </c>
      <c r="P87" s="23">
        <f>J87+O87</f>
        <v>0</v>
      </c>
      <c r="Q87" s="25" t="str">
        <f t="shared" ref="Q87:Q94" si="33">IFERROR((P87/G87),"")</f>
        <v/>
      </c>
      <c r="R87" s="152" t="str">
        <f>IFERROR(+P87/$P$96,"")</f>
        <v/>
      </c>
      <c r="S87" s="23">
        <f t="shared" ref="S87:S94" si="34">G87-P87</f>
        <v>0</v>
      </c>
      <c r="T87" s="357"/>
      <c r="V87" s="18"/>
      <c r="W87" s="12"/>
      <c r="X87" s="23"/>
      <c r="Y87" s="353"/>
      <c r="AB87" s="23">
        <f t="shared" ref="AB87:AB94" si="35">P87+X87</f>
        <v>0</v>
      </c>
      <c r="AF87" s="357"/>
    </row>
    <row r="88" spans="1:32" ht="12" customHeight="1">
      <c r="A88" s="38" t="s">
        <v>120</v>
      </c>
      <c r="B88" s="386" t="s">
        <v>120</v>
      </c>
      <c r="C88" s="22" t="s">
        <v>121</v>
      </c>
      <c r="D88" s="42">
        <f>IFERROR(VLOOKUP($C$3,'2024-25 Outturn'!$C:$DW,64,FALSE),0)</f>
        <v>0</v>
      </c>
      <c r="E88" s="24"/>
      <c r="F88" s="24"/>
      <c r="G88" s="187">
        <f>E88+F88</f>
        <v>0</v>
      </c>
      <c r="H88" s="749"/>
      <c r="I88" s="24"/>
      <c r="J88" s="23">
        <f>H88+I88</f>
        <v>0</v>
      </c>
      <c r="K88" s="758"/>
      <c r="L88" s="23">
        <f>SUMIFS('2. Accruals'!$F$9:$F$76,'2. Accruals'!$A$9:$A$76,"Creditors",'2. Accruals'!$E$9:$E$76,B88)</f>
        <v>0</v>
      </c>
      <c r="M88" s="23">
        <f>-SUMIFS('2. Accruals'!$F$9:$F$76,'2. Accruals'!$A$9:$A$76,"Payment_in_advance",'2. Accruals'!$E$9:$E$76,B88)</f>
        <v>0</v>
      </c>
      <c r="N88" s="758"/>
      <c r="O88" s="23">
        <f t="shared" ref="O88:O94" si="36">L88+M88</f>
        <v>0</v>
      </c>
      <c r="P88" s="23">
        <f>J88+O88</f>
        <v>0</v>
      </c>
      <c r="Q88" s="25" t="str">
        <f t="shared" si="33"/>
        <v/>
      </c>
      <c r="R88" s="152" t="str">
        <f>IFERROR(+P88/$P$96,"")</f>
        <v/>
      </c>
      <c r="S88" s="23">
        <f t="shared" si="34"/>
        <v>0</v>
      </c>
      <c r="T88" s="357"/>
      <c r="V88" s="18"/>
      <c r="W88" s="12"/>
      <c r="X88" s="23"/>
      <c r="Y88" s="353"/>
      <c r="AB88" s="23">
        <f t="shared" si="35"/>
        <v>0</v>
      </c>
      <c r="AF88" s="357"/>
    </row>
    <row r="89" spans="1:32" ht="12" customHeight="1">
      <c r="A89" s="38" t="s">
        <v>122</v>
      </c>
      <c r="B89" s="386" t="s">
        <v>122</v>
      </c>
      <c r="C89" s="22" t="s">
        <v>123</v>
      </c>
      <c r="D89" s="42">
        <f>IFERROR(VLOOKUP($C$3,'2024-25 Outturn'!$C:$DW,65,FALSE),0)</f>
        <v>0</v>
      </c>
      <c r="E89" s="24"/>
      <c r="F89" s="24"/>
      <c r="G89" s="187">
        <f t="shared" si="32"/>
        <v>0</v>
      </c>
      <c r="H89" s="749"/>
      <c r="I89" s="24"/>
      <c r="J89" s="23">
        <f>H89+I89</f>
        <v>0</v>
      </c>
      <c r="K89" s="758"/>
      <c r="L89" s="23">
        <f>SUMIFS('2. Accruals'!$F$9:$F$76,'2. Accruals'!$A$9:$A$76,"Creditors",'2. Accruals'!$E$9:$E$76,B89)</f>
        <v>0</v>
      </c>
      <c r="M89" s="23">
        <f>-SUMIFS('2. Accruals'!$F$9:$F$76,'2. Accruals'!$A$9:$A$76,"Payment_in_advance",'2. Accruals'!$E$9:$E$76,B89)</f>
        <v>0</v>
      </c>
      <c r="N89" s="758"/>
      <c r="O89" s="23">
        <f t="shared" si="36"/>
        <v>0</v>
      </c>
      <c r="P89" s="23">
        <f>J89+O89</f>
        <v>0</v>
      </c>
      <c r="Q89" s="25" t="str">
        <f t="shared" si="33"/>
        <v/>
      </c>
      <c r="R89" s="152" t="str">
        <f>IFERROR(+P89/$P$96,"")</f>
        <v/>
      </c>
      <c r="S89" s="23">
        <f t="shared" si="34"/>
        <v>0</v>
      </c>
      <c r="T89" s="357"/>
      <c r="V89" s="18"/>
      <c r="W89" s="12"/>
      <c r="X89" s="23"/>
      <c r="Y89" s="353"/>
      <c r="AB89" s="23">
        <f t="shared" si="35"/>
        <v>0</v>
      </c>
      <c r="AF89" s="357"/>
    </row>
    <row r="90" spans="1:32" ht="12" customHeight="1">
      <c r="A90" s="38"/>
      <c r="B90" s="386" t="s">
        <v>6492</v>
      </c>
      <c r="C90" s="22" t="s">
        <v>6485</v>
      </c>
      <c r="D90" s="42"/>
      <c r="E90" s="24"/>
      <c r="F90" s="24"/>
      <c r="G90" s="187">
        <f t="shared" si="32"/>
        <v>0</v>
      </c>
      <c r="H90" s="749"/>
      <c r="I90" s="24"/>
      <c r="J90" s="23">
        <f t="shared" ref="J90:J93" si="37">H90+I90</f>
        <v>0</v>
      </c>
      <c r="K90" s="758"/>
      <c r="L90" s="23">
        <f>SUMIFS('2. Accruals'!$F$9:$F$76,'2. Accruals'!$A$9:$A$76,"Creditors",'2. Accruals'!$E$9:$E$76,B90)</f>
        <v>0</v>
      </c>
      <c r="M90" s="23">
        <f>-SUMIFS('2. Accruals'!$F$9:$F$76,'2. Accruals'!$A$9:$A$76,"Payment_in_advance",'2. Accruals'!$E$9:$E$76,B90)</f>
        <v>0</v>
      </c>
      <c r="N90" s="758"/>
      <c r="O90" s="23">
        <f t="shared" si="36"/>
        <v>0</v>
      </c>
      <c r="P90" s="23">
        <f t="shared" ref="P90:P93" si="38">J90+O90</f>
        <v>0</v>
      </c>
      <c r="Q90" s="25"/>
      <c r="R90" s="152" t="str">
        <f t="shared" ref="R90:R93" si="39">IFERROR(+P90/$P$96,"")</f>
        <v/>
      </c>
      <c r="S90" s="23">
        <f t="shared" si="34"/>
        <v>0</v>
      </c>
      <c r="T90" s="357"/>
      <c r="V90" s="18"/>
      <c r="W90" s="12"/>
      <c r="X90" s="23"/>
      <c r="Y90" s="353"/>
      <c r="AB90" s="23">
        <f t="shared" si="35"/>
        <v>0</v>
      </c>
      <c r="AF90" s="357"/>
    </row>
    <row r="91" spans="1:32" ht="12" customHeight="1">
      <c r="A91" s="38"/>
      <c r="B91" s="386" t="s">
        <v>6493</v>
      </c>
      <c r="C91" s="22" t="s">
        <v>6486</v>
      </c>
      <c r="D91" s="42"/>
      <c r="E91" s="24"/>
      <c r="F91" s="24"/>
      <c r="G91" s="187">
        <f t="shared" si="32"/>
        <v>0</v>
      </c>
      <c r="H91" s="749"/>
      <c r="I91" s="24"/>
      <c r="J91" s="23">
        <f t="shared" si="37"/>
        <v>0</v>
      </c>
      <c r="K91" s="758"/>
      <c r="L91" s="23">
        <f>SUMIFS('2. Accruals'!$F$9:$F$76,'2. Accruals'!$A$9:$A$76,"Creditors",'2. Accruals'!$E$9:$E$76,B91)</f>
        <v>0</v>
      </c>
      <c r="M91" s="23">
        <f>-SUMIFS('2. Accruals'!$F$9:$F$76,'2. Accruals'!$A$9:$A$76,"Payment_in_advance",'2. Accruals'!$E$9:$E$76,B91)</f>
        <v>0</v>
      </c>
      <c r="N91" s="758"/>
      <c r="O91" s="23">
        <f t="shared" si="36"/>
        <v>0</v>
      </c>
      <c r="P91" s="23">
        <f t="shared" si="38"/>
        <v>0</v>
      </c>
      <c r="Q91" s="25"/>
      <c r="R91" s="152" t="str">
        <f t="shared" si="39"/>
        <v/>
      </c>
      <c r="S91" s="23">
        <f t="shared" si="34"/>
        <v>0</v>
      </c>
      <c r="T91" s="357"/>
      <c r="V91" s="18"/>
      <c r="W91" s="12"/>
      <c r="X91" s="23"/>
      <c r="Y91" s="353"/>
      <c r="AB91" s="23">
        <f t="shared" si="35"/>
        <v>0</v>
      </c>
      <c r="AF91" s="357"/>
    </row>
    <row r="92" spans="1:32" ht="12" customHeight="1">
      <c r="A92" s="38"/>
      <c r="B92" s="386" t="s">
        <v>6494</v>
      </c>
      <c r="C92" s="22" t="s">
        <v>6488</v>
      </c>
      <c r="D92" s="42"/>
      <c r="E92" s="24"/>
      <c r="F92" s="24"/>
      <c r="G92" s="187">
        <f t="shared" si="32"/>
        <v>0</v>
      </c>
      <c r="H92" s="749"/>
      <c r="I92" s="24"/>
      <c r="J92" s="23">
        <f t="shared" si="37"/>
        <v>0</v>
      </c>
      <c r="K92" s="758"/>
      <c r="L92" s="23">
        <f>SUMIFS('2. Accruals'!$F$9:$F$76,'2. Accruals'!$A$9:$A$76,"Creditors",'2. Accruals'!$E$9:$E$76,B92)</f>
        <v>0</v>
      </c>
      <c r="M92" s="23">
        <f>-SUMIFS('2. Accruals'!$F$9:$F$76,'2. Accruals'!$A$9:$A$76,"Payment_in_advance",'2. Accruals'!$E$9:$E$76,B92)</f>
        <v>0</v>
      </c>
      <c r="N92" s="758"/>
      <c r="O92" s="23">
        <f t="shared" si="36"/>
        <v>0</v>
      </c>
      <c r="P92" s="23">
        <f t="shared" si="38"/>
        <v>0</v>
      </c>
      <c r="Q92" s="25"/>
      <c r="R92" s="152" t="str">
        <f t="shared" si="39"/>
        <v/>
      </c>
      <c r="S92" s="23">
        <f t="shared" si="34"/>
        <v>0</v>
      </c>
      <c r="T92" s="357"/>
      <c r="V92" s="18"/>
      <c r="W92" s="12"/>
      <c r="X92" s="23"/>
      <c r="Y92" s="353"/>
      <c r="AB92" s="23">
        <f t="shared" si="35"/>
        <v>0</v>
      </c>
      <c r="AF92" s="357"/>
    </row>
    <row r="93" spans="1:32" ht="12" customHeight="1">
      <c r="A93" s="38"/>
      <c r="B93" s="386" t="s">
        <v>6495</v>
      </c>
      <c r="C93" s="22" t="s">
        <v>6497</v>
      </c>
      <c r="D93" s="42"/>
      <c r="E93" s="24"/>
      <c r="F93" s="24"/>
      <c r="G93" s="187">
        <f t="shared" si="32"/>
        <v>0</v>
      </c>
      <c r="H93" s="749"/>
      <c r="I93" s="24"/>
      <c r="J93" s="23">
        <f t="shared" si="37"/>
        <v>0</v>
      </c>
      <c r="K93" s="758"/>
      <c r="L93" s="23">
        <f>SUMIFS('2. Accruals'!$F$9:$F$76,'2. Accruals'!$A$9:$A$76,"Creditors",'2. Accruals'!$E$9:$E$76,B93)</f>
        <v>0</v>
      </c>
      <c r="M93" s="23">
        <f>-SUMIFS('2. Accruals'!$F$9:$F$76,'2. Accruals'!$A$9:$A$76,"Payment_in_advance",'2. Accruals'!$E$9:$E$76,B93)</f>
        <v>0</v>
      </c>
      <c r="N93" s="758"/>
      <c r="O93" s="23">
        <f t="shared" si="36"/>
        <v>0</v>
      </c>
      <c r="P93" s="23">
        <f t="shared" si="38"/>
        <v>0</v>
      </c>
      <c r="Q93" s="25"/>
      <c r="R93" s="152" t="str">
        <f t="shared" si="39"/>
        <v/>
      </c>
      <c r="S93" s="23">
        <f t="shared" si="34"/>
        <v>0</v>
      </c>
      <c r="T93" s="357"/>
      <c r="V93" s="18"/>
      <c r="W93" s="12"/>
      <c r="X93" s="23"/>
      <c r="Y93" s="353"/>
      <c r="AB93" s="23">
        <f t="shared" si="35"/>
        <v>0</v>
      </c>
      <c r="AF93" s="357"/>
    </row>
    <row r="94" spans="1:32" ht="12" customHeight="1">
      <c r="A94" s="38" t="s">
        <v>124</v>
      </c>
      <c r="B94" s="386" t="s">
        <v>6496</v>
      </c>
      <c r="C94" s="22" t="s">
        <v>6490</v>
      </c>
      <c r="D94" s="42">
        <f>IFERROR(VLOOKUP($C$3,'2024-25 Outturn'!$C:$DW,66,FALSE),0)</f>
        <v>0</v>
      </c>
      <c r="E94" s="24"/>
      <c r="F94" s="24"/>
      <c r="G94" s="187">
        <f t="shared" si="32"/>
        <v>0</v>
      </c>
      <c r="H94" s="749"/>
      <c r="I94" s="24"/>
      <c r="J94" s="23">
        <f>H94+I94</f>
        <v>0</v>
      </c>
      <c r="K94" s="758"/>
      <c r="L94" s="23">
        <f>SUMIFS('2. Accruals'!$F$9:$F$76,'2. Accruals'!$A$9:$A$76,"Creditors",'2. Accruals'!$E$9:$E$76,B94)</f>
        <v>0</v>
      </c>
      <c r="M94" s="23">
        <f>-SUMIFS('2. Accruals'!$F$9:$F$76,'2. Accruals'!$A$9:$A$76,"Payment_in_advance",'2. Accruals'!$E$9:$E$76,B94)</f>
        <v>0</v>
      </c>
      <c r="N94" s="758"/>
      <c r="O94" s="23">
        <f t="shared" si="36"/>
        <v>0</v>
      </c>
      <c r="P94" s="23">
        <f>J94+O94</f>
        <v>0</v>
      </c>
      <c r="Q94" s="25" t="str">
        <f t="shared" si="33"/>
        <v/>
      </c>
      <c r="R94" s="152" t="str">
        <f>IFERROR(+P94/$P$96,"")</f>
        <v/>
      </c>
      <c r="S94" s="23">
        <f t="shared" si="34"/>
        <v>0</v>
      </c>
      <c r="T94" s="357"/>
      <c r="V94" s="18"/>
      <c r="W94" s="12"/>
      <c r="X94" s="23"/>
      <c r="Y94" s="353"/>
      <c r="AB94" s="23">
        <f t="shared" si="35"/>
        <v>0</v>
      </c>
      <c r="AF94" s="357"/>
    </row>
    <row r="95" spans="1:32">
      <c r="B95" s="386"/>
      <c r="C95" s="27"/>
      <c r="D95" s="309"/>
      <c r="E95" s="147"/>
      <c r="F95" s="23"/>
      <c r="G95" s="23"/>
      <c r="H95" s="23"/>
      <c r="I95" s="23"/>
      <c r="J95" s="23"/>
      <c r="K95" s="23"/>
      <c r="L95" s="23"/>
      <c r="M95" s="23"/>
      <c r="N95" s="23"/>
      <c r="O95" s="23"/>
      <c r="P95" s="23"/>
      <c r="Q95" s="309"/>
      <c r="R95" s="309"/>
      <c r="S95" s="309"/>
      <c r="T95" s="356"/>
      <c r="W95" s="12"/>
      <c r="X95" s="34"/>
      <c r="Y95" s="362"/>
      <c r="AB95" s="34"/>
      <c r="AF95" s="356"/>
    </row>
    <row r="96" spans="1:32">
      <c r="B96" s="884" t="s">
        <v>126</v>
      </c>
      <c r="C96" s="885"/>
      <c r="D96" s="16">
        <f>SUM(D87:D95)</f>
        <v>0</v>
      </c>
      <c r="E96" s="16">
        <f t="shared" ref="E96:P96" si="40">SUM(E87:E95)</f>
        <v>0</v>
      </c>
      <c r="F96" s="16"/>
      <c r="G96" s="16">
        <f t="shared" si="40"/>
        <v>0</v>
      </c>
      <c r="H96" s="16">
        <f t="shared" si="40"/>
        <v>0</v>
      </c>
      <c r="I96" s="16">
        <f t="shared" si="40"/>
        <v>0</v>
      </c>
      <c r="J96" s="16">
        <f t="shared" si="40"/>
        <v>0</v>
      </c>
      <c r="K96" s="16">
        <f t="shared" si="40"/>
        <v>0</v>
      </c>
      <c r="L96" s="16">
        <f t="shared" si="40"/>
        <v>0</v>
      </c>
      <c r="M96" s="16">
        <f t="shared" si="40"/>
        <v>0</v>
      </c>
      <c r="N96" s="16">
        <f t="shared" si="40"/>
        <v>0</v>
      </c>
      <c r="O96" s="16">
        <f>SUM(O87:O95)</f>
        <v>0</v>
      </c>
      <c r="P96" s="16">
        <f t="shared" si="40"/>
        <v>0</v>
      </c>
      <c r="Q96" s="311"/>
      <c r="R96" s="311"/>
      <c r="S96" s="310"/>
      <c r="T96" s="351"/>
      <c r="W96" s="12"/>
      <c r="X96" s="16">
        <v>0</v>
      </c>
      <c r="Y96" s="350"/>
      <c r="AB96" s="144">
        <f t="shared" ref="AB96" si="41">SUM(AB87:AB95)</f>
        <v>0</v>
      </c>
      <c r="AF96" s="351"/>
    </row>
    <row r="97" spans="1:32" ht="12" customHeight="1">
      <c r="B97" s="384"/>
      <c r="C97" s="29"/>
      <c r="D97" s="323"/>
      <c r="E97" s="751"/>
      <c r="F97" s="350"/>
      <c r="G97" s="350"/>
      <c r="H97" s="754"/>
      <c r="I97" s="350"/>
      <c r="J97" s="350"/>
      <c r="K97" s="350"/>
      <c r="L97" s="350"/>
      <c r="M97" s="350"/>
      <c r="N97" s="350"/>
      <c r="O97" s="350"/>
      <c r="P97" s="350"/>
      <c r="Q97" s="389"/>
      <c r="R97" s="389"/>
      <c r="S97" s="389"/>
      <c r="T97" s="360"/>
      <c r="V97" s="18"/>
      <c r="W97" s="19"/>
      <c r="X97" s="361"/>
      <c r="Y97" s="361"/>
      <c r="AB97" s="170"/>
      <c r="AF97" s="360"/>
    </row>
    <row r="98" spans="1:32">
      <c r="B98" s="884" t="s">
        <v>127</v>
      </c>
      <c r="C98" s="885"/>
      <c r="D98" s="16">
        <f>D84-D96</f>
        <v>0</v>
      </c>
      <c r="E98" s="16">
        <f t="shared" ref="E98:P98" si="42">E84-E96</f>
        <v>0</v>
      </c>
      <c r="F98" s="16"/>
      <c r="G98" s="16">
        <f t="shared" si="42"/>
        <v>0</v>
      </c>
      <c r="H98" s="16">
        <f t="shared" si="42"/>
        <v>0</v>
      </c>
      <c r="I98" s="16">
        <f t="shared" si="42"/>
        <v>0</v>
      </c>
      <c r="J98" s="16">
        <f t="shared" si="42"/>
        <v>0</v>
      </c>
      <c r="K98" s="16">
        <f t="shared" si="42"/>
        <v>0</v>
      </c>
      <c r="L98" s="16">
        <f t="shared" si="42"/>
        <v>0</v>
      </c>
      <c r="M98" s="16">
        <f t="shared" si="42"/>
        <v>0</v>
      </c>
      <c r="N98" s="16">
        <f t="shared" si="42"/>
        <v>0</v>
      </c>
      <c r="O98" s="16">
        <f t="shared" si="42"/>
        <v>0</v>
      </c>
      <c r="P98" s="16">
        <f t="shared" si="42"/>
        <v>0</v>
      </c>
      <c r="Q98" s="310"/>
      <c r="R98" s="310"/>
      <c r="S98" s="310"/>
      <c r="T98" s="359"/>
      <c r="W98" s="12"/>
      <c r="X98" s="16">
        <v>0</v>
      </c>
      <c r="Y98" s="350"/>
      <c r="AB98" s="144">
        <f t="shared" ref="AB98" si="43">AB84-AB96</f>
        <v>0</v>
      </c>
      <c r="AF98" s="359"/>
    </row>
    <row r="99" spans="1:32">
      <c r="B99" s="393"/>
      <c r="C99" s="29"/>
      <c r="D99" s="324"/>
      <c r="E99" s="753"/>
      <c r="F99" s="350"/>
      <c r="G99" s="350"/>
      <c r="H99" s="754"/>
      <c r="I99" s="350"/>
      <c r="J99" s="350"/>
      <c r="K99" s="350"/>
      <c r="L99" s="350"/>
      <c r="M99" s="350"/>
      <c r="N99" s="350"/>
      <c r="O99" s="350"/>
      <c r="P99" s="350"/>
      <c r="Q99" s="389"/>
      <c r="R99" s="389"/>
      <c r="S99" s="389"/>
      <c r="T99" s="360"/>
      <c r="V99" s="18"/>
      <c r="W99" s="19"/>
      <c r="X99" s="361"/>
      <c r="Y99" s="361"/>
      <c r="AB99" s="170"/>
      <c r="AF99" s="360"/>
    </row>
    <row r="100" spans="1:32">
      <c r="B100" s="884" t="s">
        <v>128</v>
      </c>
      <c r="C100" s="885"/>
      <c r="D100" s="16">
        <f t="shared" ref="D100:P100" si="44">D77+D98</f>
        <v>0</v>
      </c>
      <c r="E100" s="16">
        <f t="shared" si="44"/>
        <v>0</v>
      </c>
      <c r="F100" s="16"/>
      <c r="G100" s="16">
        <f t="shared" si="44"/>
        <v>0</v>
      </c>
      <c r="H100" s="16">
        <f t="shared" si="44"/>
        <v>0</v>
      </c>
      <c r="I100" s="16">
        <f t="shared" si="44"/>
        <v>0</v>
      </c>
      <c r="J100" s="16">
        <f t="shared" si="44"/>
        <v>0</v>
      </c>
      <c r="K100" s="16">
        <f t="shared" si="44"/>
        <v>0</v>
      </c>
      <c r="L100" s="16">
        <f t="shared" si="44"/>
        <v>0</v>
      </c>
      <c r="M100" s="16">
        <f t="shared" si="44"/>
        <v>0</v>
      </c>
      <c r="N100" s="16">
        <f t="shared" si="44"/>
        <v>0</v>
      </c>
      <c r="O100" s="16">
        <f t="shared" si="44"/>
        <v>0</v>
      </c>
      <c r="P100" s="16">
        <f t="shared" si="44"/>
        <v>0</v>
      </c>
      <c r="Q100" s="310"/>
      <c r="R100" s="310"/>
      <c r="S100" s="310"/>
      <c r="T100" s="600" t="str">
        <f>IF(P100&gt;0,"","CAPITAL CAN NOT BE IN DEFICIT")</f>
        <v>CAPITAL CAN NOT BE IN DEFICIT</v>
      </c>
      <c r="W100" s="12"/>
      <c r="X100" s="16">
        <v>0</v>
      </c>
      <c r="Y100" s="350"/>
      <c r="AB100" s="144">
        <f>+AB77+AB98</f>
        <v>0</v>
      </c>
      <c r="AF100" s="359"/>
    </row>
    <row r="101" spans="1:32">
      <c r="B101" s="394"/>
      <c r="D101" s="395"/>
      <c r="E101" s="395"/>
      <c r="F101" s="395"/>
      <c r="G101" s="395"/>
      <c r="H101" s="391"/>
      <c r="I101" s="391"/>
      <c r="J101" s="391"/>
      <c r="K101" s="653"/>
      <c r="L101" s="653"/>
      <c r="M101" s="653"/>
      <c r="N101" s="653"/>
      <c r="O101" s="391"/>
      <c r="P101" s="391"/>
      <c r="Q101" s="391"/>
      <c r="R101" s="391"/>
      <c r="S101" s="391"/>
      <c r="T101" s="366"/>
      <c r="W101" s="12"/>
      <c r="AF101" s="366"/>
    </row>
    <row r="102" spans="1:32" ht="18">
      <c r="B102" s="384" t="s">
        <v>129</v>
      </c>
      <c r="D102" s="391"/>
      <c r="E102" s="388"/>
      <c r="F102" s="389"/>
      <c r="G102" s="389"/>
      <c r="H102" s="389"/>
      <c r="I102" s="389"/>
      <c r="J102" s="389"/>
      <c r="K102" s="350"/>
      <c r="L102" s="350"/>
      <c r="M102" s="350"/>
      <c r="N102" s="350"/>
      <c r="O102" s="389"/>
      <c r="P102" s="389"/>
      <c r="Q102" s="389"/>
      <c r="R102" s="389"/>
      <c r="S102" s="389"/>
      <c r="T102" s="360"/>
      <c r="V102" s="18"/>
      <c r="W102" s="19"/>
      <c r="X102" s="182"/>
      <c r="Y102" s="182"/>
      <c r="AB102" s="182"/>
      <c r="AF102" s="360"/>
    </row>
    <row r="103" spans="1:32" ht="12" customHeight="1">
      <c r="B103" s="384"/>
      <c r="D103" s="391"/>
      <c r="E103" s="388"/>
      <c r="F103" s="389"/>
      <c r="G103" s="389"/>
      <c r="H103" s="389"/>
      <c r="I103" s="389"/>
      <c r="J103" s="389"/>
      <c r="K103" s="350"/>
      <c r="L103" s="350"/>
      <c r="M103" s="350"/>
      <c r="N103" s="350"/>
      <c r="O103" s="389"/>
      <c r="P103" s="389"/>
      <c r="Q103" s="389"/>
      <c r="R103" s="389"/>
      <c r="S103" s="389"/>
      <c r="T103" s="360"/>
      <c r="V103" s="18"/>
      <c r="W103" s="19"/>
      <c r="X103" s="182"/>
      <c r="Y103" s="182"/>
      <c r="AB103" s="182"/>
      <c r="AF103" s="360"/>
    </row>
    <row r="104" spans="1:32">
      <c r="B104" s="884" t="s">
        <v>130</v>
      </c>
      <c r="C104" s="885"/>
      <c r="D104" s="16">
        <f>IFERROR(VLOOKUP($C$3,'2024-25 Outturn'!$C:$DW,77,FALSE),0)</f>
        <v>0</v>
      </c>
      <c r="E104" s="144">
        <f>$D$132</f>
        <v>0</v>
      </c>
      <c r="F104" s="16"/>
      <c r="G104" s="16">
        <f>$D$132</f>
        <v>0</v>
      </c>
      <c r="H104" s="16"/>
      <c r="I104" s="16"/>
      <c r="J104" s="16">
        <f>$D$132</f>
        <v>0</v>
      </c>
      <c r="K104" s="16"/>
      <c r="L104" s="16"/>
      <c r="M104" s="16"/>
      <c r="N104" s="16"/>
      <c r="O104" s="16"/>
      <c r="P104" s="16">
        <f>$D$132</f>
        <v>0</v>
      </c>
      <c r="Q104" s="310"/>
      <c r="R104" s="310"/>
      <c r="S104" s="310"/>
      <c r="T104" s="351"/>
      <c r="W104" s="12"/>
      <c r="X104" s="16">
        <v>0</v>
      </c>
      <c r="Y104" s="350"/>
      <c r="AB104" s="16">
        <f>N120</f>
        <v>0</v>
      </c>
      <c r="AF104" s="351"/>
    </row>
    <row r="105" spans="1:32">
      <c r="B105" s="393"/>
      <c r="C105" s="39"/>
      <c r="D105" s="320"/>
      <c r="E105" s="752"/>
      <c r="F105" s="53"/>
      <c r="G105" s="53"/>
      <c r="H105" s="53"/>
      <c r="I105" s="53"/>
      <c r="J105" s="53"/>
      <c r="K105" s="53"/>
      <c r="L105" s="53"/>
      <c r="M105" s="53"/>
      <c r="N105" s="53"/>
      <c r="O105" s="53"/>
      <c r="P105" s="53"/>
      <c r="Q105" s="320"/>
      <c r="R105" s="320"/>
      <c r="S105" s="320"/>
      <c r="T105" s="352"/>
      <c r="V105" s="18"/>
      <c r="W105" s="19"/>
      <c r="X105" s="35"/>
      <c r="Y105" s="361"/>
      <c r="AB105" s="35"/>
      <c r="AF105" s="352"/>
    </row>
    <row r="106" spans="1:32">
      <c r="B106" s="393"/>
      <c r="C106" s="20" t="s">
        <v>131</v>
      </c>
      <c r="D106" s="320"/>
      <c r="E106" s="752"/>
      <c r="F106" s="53"/>
      <c r="G106" s="53"/>
      <c r="H106" s="53"/>
      <c r="I106" s="53"/>
      <c r="J106" s="53"/>
      <c r="K106" s="53"/>
      <c r="L106" s="53"/>
      <c r="M106" s="53"/>
      <c r="N106" s="53"/>
      <c r="O106" s="53"/>
      <c r="P106" s="53"/>
      <c r="Q106" s="312" t="str">
        <f t="shared" ref="Q106:Q109" si="45">IFERROR((P106/G106),"")</f>
        <v/>
      </c>
      <c r="R106" s="320"/>
      <c r="S106" s="320"/>
      <c r="T106" s="352"/>
      <c r="V106" s="18"/>
      <c r="W106" s="19"/>
      <c r="X106" s="35"/>
      <c r="Y106" s="361"/>
      <c r="AB106" s="35"/>
      <c r="AF106" s="352"/>
    </row>
    <row r="107" spans="1:32" ht="12" customHeight="1">
      <c r="A107" s="38" t="s">
        <v>132</v>
      </c>
      <c r="B107" s="386" t="s">
        <v>132</v>
      </c>
      <c r="C107" s="22" t="s">
        <v>133</v>
      </c>
      <c r="D107" s="42">
        <f>IFERROR(VLOOKUP($C$3,'2024-25 Outturn'!$C:$DW,71,FALSE),0)</f>
        <v>0</v>
      </c>
      <c r="E107" s="24"/>
      <c r="F107" s="24"/>
      <c r="G107" s="187">
        <f>E107+F107</f>
        <v>0</v>
      </c>
      <c r="H107" s="749"/>
      <c r="I107" s="24"/>
      <c r="J107" s="23">
        <f t="shared" ref="J107:J108" si="46">H107+I107</f>
        <v>0</v>
      </c>
      <c r="K107" s="23">
        <f>SUMIFS('2. Accruals'!$F$9:$F$76,'2. Accruals'!$A$9:$A$76,"Debtors",'2. Accruals'!$E$9:$E$76,B107)</f>
        <v>0</v>
      </c>
      <c r="L107" s="758"/>
      <c r="M107" s="758"/>
      <c r="N107" s="23">
        <f>-SUMIFS('2. Accruals'!$F$9:$F$76,'2. Accruals'!$A$9:$A$76,"Income_in_advance",'2. Accruals'!$E$9:$E$76,B107)</f>
        <v>0</v>
      </c>
      <c r="O107" s="23">
        <f>K107+N107</f>
        <v>0</v>
      </c>
      <c r="P107" s="23">
        <f t="shared" ref="P107:P108" si="47">J107+O107</f>
        <v>0</v>
      </c>
      <c r="Q107" s="25" t="str">
        <f t="shared" si="45"/>
        <v/>
      </c>
      <c r="R107" s="152" t="str">
        <f>IFERROR(+P107/$P$110,"")</f>
        <v/>
      </c>
      <c r="S107" s="23">
        <f t="shared" ref="S107:S108" si="48">G107-P107</f>
        <v>0</v>
      </c>
      <c r="T107" s="354"/>
      <c r="V107" s="18"/>
      <c r="W107" s="19"/>
      <c r="X107" s="23"/>
      <c r="Y107" s="353"/>
      <c r="AB107" s="23">
        <f t="shared" ref="AB107:AB108" si="49">P107+X107</f>
        <v>0</v>
      </c>
      <c r="AF107" s="354"/>
    </row>
    <row r="108" spans="1:32" ht="12" customHeight="1">
      <c r="A108" s="38" t="s">
        <v>134</v>
      </c>
      <c r="B108" s="386" t="s">
        <v>134</v>
      </c>
      <c r="C108" s="22" t="s">
        <v>135</v>
      </c>
      <c r="D108" s="42">
        <f>IFERROR(VLOOKUP($C$3,'2024-25 Outturn'!$C:$DW,72,FALSE),0)</f>
        <v>0</v>
      </c>
      <c r="E108" s="24"/>
      <c r="F108" s="24"/>
      <c r="G108" s="187">
        <f t="shared" ref="G108" si="50">E108+F108</f>
        <v>0</v>
      </c>
      <c r="H108" s="749"/>
      <c r="I108" s="24"/>
      <c r="J108" s="23">
        <f t="shared" si="46"/>
        <v>0</v>
      </c>
      <c r="K108" s="23">
        <f>SUMIFS('2. Accruals'!$F$9:$F$76,'2. Accruals'!$A$9:$A$76,"Debtors",'2. Accruals'!$E$9:$E$76,B108)</f>
        <v>0</v>
      </c>
      <c r="L108" s="758"/>
      <c r="M108" s="758"/>
      <c r="N108" s="23">
        <f>-SUMIFS('2. Accruals'!$F$9:$F$76,'2. Accruals'!$A$9:$A$76,"Income_in_advance",'2. Accruals'!$E$9:$E$76,B108)</f>
        <v>0</v>
      </c>
      <c r="O108" s="23">
        <f>K108+N108</f>
        <v>0</v>
      </c>
      <c r="P108" s="23">
        <f t="shared" si="47"/>
        <v>0</v>
      </c>
      <c r="Q108" s="25" t="str">
        <f t="shared" si="45"/>
        <v/>
      </c>
      <c r="R108" s="152" t="str">
        <f>IFERROR(+P108/$P$110,"")</f>
        <v/>
      </c>
      <c r="S108" s="23">
        <f t="shared" si="48"/>
        <v>0</v>
      </c>
      <c r="T108" s="354"/>
      <c r="V108" s="18"/>
      <c r="W108" s="19"/>
      <c r="X108" s="23"/>
      <c r="Y108" s="353"/>
      <c r="AB108" s="23">
        <f t="shared" si="49"/>
        <v>0</v>
      </c>
      <c r="AF108" s="354"/>
    </row>
    <row r="109" spans="1:32">
      <c r="B109" s="393"/>
      <c r="C109" s="22"/>
      <c r="D109" s="309"/>
      <c r="E109" s="752"/>
      <c r="F109" s="53"/>
      <c r="G109" s="53"/>
      <c r="H109" s="53"/>
      <c r="I109" s="53"/>
      <c r="J109" s="53"/>
      <c r="K109" s="53"/>
      <c r="L109" s="53"/>
      <c r="M109" s="53"/>
      <c r="N109" s="53"/>
      <c r="O109" s="53"/>
      <c r="P109" s="53"/>
      <c r="Q109" s="320" t="str">
        <f t="shared" si="45"/>
        <v/>
      </c>
      <c r="R109" s="320"/>
      <c r="S109" s="320"/>
      <c r="T109" s="352"/>
      <c r="V109" s="18"/>
      <c r="W109" s="19"/>
      <c r="X109" s="35"/>
      <c r="Y109" s="361"/>
      <c r="AB109" s="35"/>
      <c r="AF109" s="352"/>
    </row>
    <row r="110" spans="1:32">
      <c r="B110" s="884" t="s">
        <v>136</v>
      </c>
      <c r="C110" s="885"/>
      <c r="D110" s="310">
        <f>SUM(D107:D108)</f>
        <v>0</v>
      </c>
      <c r="E110" s="16">
        <f t="shared" ref="E110:P110" si="51">SUM(E107:E108)</f>
        <v>0</v>
      </c>
      <c r="F110" s="16"/>
      <c r="G110" s="16">
        <f t="shared" si="51"/>
        <v>0</v>
      </c>
      <c r="H110" s="16">
        <f t="shared" si="51"/>
        <v>0</v>
      </c>
      <c r="I110" s="16">
        <f t="shared" si="51"/>
        <v>0</v>
      </c>
      <c r="J110" s="16">
        <f t="shared" si="51"/>
        <v>0</v>
      </c>
      <c r="K110" s="16">
        <f t="shared" si="51"/>
        <v>0</v>
      </c>
      <c r="L110" s="16">
        <f t="shared" si="51"/>
        <v>0</v>
      </c>
      <c r="M110" s="16">
        <f t="shared" si="51"/>
        <v>0</v>
      </c>
      <c r="N110" s="16">
        <f t="shared" si="51"/>
        <v>0</v>
      </c>
      <c r="O110" s="16">
        <f t="shared" si="51"/>
        <v>0</v>
      </c>
      <c r="P110" s="16">
        <f t="shared" si="51"/>
        <v>0</v>
      </c>
      <c r="Q110" s="311"/>
      <c r="R110" s="144"/>
      <c r="S110" s="310"/>
      <c r="T110" s="351"/>
      <c r="W110" s="12"/>
      <c r="X110" s="16">
        <f>SUM(X107:X109)</f>
        <v>0</v>
      </c>
      <c r="Y110" s="350"/>
      <c r="AB110" s="16">
        <f>SUM(AB107:AB109)</f>
        <v>0</v>
      </c>
      <c r="AF110" s="351"/>
    </row>
    <row r="111" spans="1:32">
      <c r="B111" s="393"/>
      <c r="C111" s="20"/>
      <c r="D111" s="320"/>
      <c r="E111" s="752"/>
      <c r="F111" s="53"/>
      <c r="G111" s="53"/>
      <c r="H111" s="53"/>
      <c r="I111" s="53"/>
      <c r="J111" s="53"/>
      <c r="K111" s="53"/>
      <c r="L111" s="53"/>
      <c r="M111" s="53"/>
      <c r="N111" s="53"/>
      <c r="O111" s="53"/>
      <c r="P111" s="53"/>
      <c r="Q111" s="320"/>
      <c r="R111" s="320"/>
      <c r="S111" s="320"/>
      <c r="T111" s="352"/>
      <c r="W111" s="12"/>
      <c r="X111" s="35"/>
      <c r="Y111" s="361"/>
      <c r="AB111" s="35"/>
      <c r="AF111" s="352"/>
    </row>
    <row r="112" spans="1:32">
      <c r="B112" s="393"/>
      <c r="C112" s="20" t="s">
        <v>137</v>
      </c>
      <c r="D112" s="320"/>
      <c r="E112" s="752"/>
      <c r="F112" s="53"/>
      <c r="G112" s="53"/>
      <c r="H112" s="53"/>
      <c r="I112" s="53"/>
      <c r="J112" s="53"/>
      <c r="K112" s="53"/>
      <c r="L112" s="53"/>
      <c r="M112" s="53"/>
      <c r="N112" s="53"/>
      <c r="O112" s="53"/>
      <c r="P112" s="53"/>
      <c r="Q112" s="320" t="str">
        <f t="shared" ref="Q112:Q115" si="52">IFERROR((P112/G112),"")</f>
        <v/>
      </c>
      <c r="R112" s="320"/>
      <c r="S112" s="320"/>
      <c r="T112" s="352"/>
      <c r="W112" s="12"/>
      <c r="X112" s="35"/>
      <c r="Y112" s="361"/>
      <c r="AB112" s="35"/>
      <c r="AF112" s="352"/>
    </row>
    <row r="113" spans="1:32" ht="12" customHeight="1">
      <c r="A113" s="38" t="s">
        <v>138</v>
      </c>
      <c r="B113" s="386" t="s">
        <v>138</v>
      </c>
      <c r="C113" s="22" t="s">
        <v>139</v>
      </c>
      <c r="D113" s="42">
        <f>IFERROR(VLOOKUP($C$3,'2024-25 Outturn'!$C:$DW,74,FALSE),0)</f>
        <v>0</v>
      </c>
      <c r="E113" s="24"/>
      <c r="F113" s="24"/>
      <c r="G113" s="187">
        <f t="shared" ref="G113:G114" si="53">E113+F113</f>
        <v>0</v>
      </c>
      <c r="H113" s="749"/>
      <c r="I113" s="24"/>
      <c r="J113" s="23">
        <f t="shared" ref="J113:J114" si="54">H113+I113</f>
        <v>0</v>
      </c>
      <c r="K113" s="758"/>
      <c r="L113" s="23">
        <f>SUMIFS('2. Accruals'!$F$9:$F$76,'2. Accruals'!$A$9:$A$76,"Creditors",'2. Accruals'!$E$9:$E$76,B113)</f>
        <v>0</v>
      </c>
      <c r="M113" s="23">
        <f>-SUMIFS('2. Accruals'!$F$9:$F$76,'2. Accruals'!$A$9:$A$76,"Payment_in_advance",'2. Accruals'!$E$9:$E$76,B113)</f>
        <v>0</v>
      </c>
      <c r="N113" s="758"/>
      <c r="O113" s="23">
        <f>L113+M113</f>
        <v>0</v>
      </c>
      <c r="P113" s="23">
        <f t="shared" ref="P113:P114" si="55">J113+O113</f>
        <v>0</v>
      </c>
      <c r="Q113" s="25" t="str">
        <f t="shared" si="52"/>
        <v/>
      </c>
      <c r="R113" s="152" t="str">
        <f>IFERROR(+P113/$P$116,"")</f>
        <v/>
      </c>
      <c r="S113" s="23">
        <f t="shared" ref="S113:S114" si="56">G113-P113</f>
        <v>0</v>
      </c>
      <c r="T113" s="357"/>
      <c r="V113" s="18"/>
      <c r="W113" s="19"/>
      <c r="X113" s="23"/>
      <c r="Y113" s="353"/>
      <c r="AB113" s="23">
        <f t="shared" ref="AB113:AB114" si="57">P113+X113</f>
        <v>0</v>
      </c>
      <c r="AF113" s="357"/>
    </row>
    <row r="114" spans="1:32" ht="12" customHeight="1">
      <c r="A114" s="38" t="s">
        <v>140</v>
      </c>
      <c r="B114" s="386" t="s">
        <v>140</v>
      </c>
      <c r="C114" s="22" t="s">
        <v>141</v>
      </c>
      <c r="D114" s="42">
        <f>IFERROR(VLOOKUP($C$3,'2024-25 Outturn'!$C:$DW,75,FALSE),0)</f>
        <v>0</v>
      </c>
      <c r="E114" s="24"/>
      <c r="F114" s="24"/>
      <c r="G114" s="187">
        <f t="shared" si="53"/>
        <v>0</v>
      </c>
      <c r="H114" s="749"/>
      <c r="I114" s="24"/>
      <c r="J114" s="23">
        <f t="shared" si="54"/>
        <v>0</v>
      </c>
      <c r="K114" s="758"/>
      <c r="L114" s="23">
        <f>SUMIFS('2. Accruals'!$F$9:$F$76,'2. Accruals'!$A$9:$A$76,"Creditors",'2. Accruals'!$E$9:$E$76,B114)</f>
        <v>0</v>
      </c>
      <c r="M114" s="23">
        <f>-SUMIFS('2. Accruals'!$F$9:$F$76,'2. Accruals'!$A$9:$A$76,"Payment_in_advance",'2. Accruals'!$E$9:$E$76,B114)</f>
        <v>0</v>
      </c>
      <c r="N114" s="758"/>
      <c r="O114" s="23">
        <f>L114+M114</f>
        <v>0</v>
      </c>
      <c r="P114" s="23">
        <f t="shared" si="55"/>
        <v>0</v>
      </c>
      <c r="Q114" s="25" t="str">
        <f t="shared" si="52"/>
        <v/>
      </c>
      <c r="R114" s="152" t="str">
        <f>IFERROR(+P114/$P$116,"")</f>
        <v/>
      </c>
      <c r="S114" s="23">
        <f t="shared" si="56"/>
        <v>0</v>
      </c>
      <c r="T114" s="357"/>
      <c r="V114" s="18"/>
      <c r="W114" s="19"/>
      <c r="X114" s="23"/>
      <c r="Y114" s="353"/>
      <c r="AB114" s="23">
        <f t="shared" si="57"/>
        <v>0</v>
      </c>
      <c r="AF114" s="357"/>
    </row>
    <row r="115" spans="1:32" s="7" customFormat="1">
      <c r="B115" s="396"/>
      <c r="C115" s="20"/>
      <c r="D115" s="320"/>
      <c r="E115" s="752"/>
      <c r="F115" s="53"/>
      <c r="G115" s="53"/>
      <c r="H115" s="53"/>
      <c r="I115" s="53"/>
      <c r="J115" s="53"/>
      <c r="K115" s="53"/>
      <c r="L115" s="53"/>
      <c r="M115" s="53"/>
      <c r="N115" s="53"/>
      <c r="O115" s="23"/>
      <c r="P115" s="53"/>
      <c r="Q115" s="320" t="str">
        <f t="shared" si="52"/>
        <v/>
      </c>
      <c r="R115" s="320"/>
      <c r="S115" s="320"/>
      <c r="T115" s="367"/>
      <c r="U115" s="18"/>
      <c r="V115" s="651"/>
      <c r="W115" s="8"/>
      <c r="X115" s="35"/>
      <c r="Y115" s="361"/>
      <c r="AB115" s="35"/>
      <c r="AF115" s="367"/>
    </row>
    <row r="116" spans="1:32">
      <c r="B116" s="884" t="s">
        <v>142</v>
      </c>
      <c r="C116" s="885" t="s">
        <v>142</v>
      </c>
      <c r="D116" s="16">
        <f>SUM(D113:D114)</f>
        <v>0</v>
      </c>
      <c r="E116" s="16">
        <f t="shared" ref="E116:P116" si="58">SUM(E113:E114)</f>
        <v>0</v>
      </c>
      <c r="F116" s="16"/>
      <c r="G116" s="16">
        <f t="shared" si="58"/>
        <v>0</v>
      </c>
      <c r="H116" s="16">
        <f t="shared" si="58"/>
        <v>0</v>
      </c>
      <c r="I116" s="16">
        <f t="shared" si="58"/>
        <v>0</v>
      </c>
      <c r="J116" s="16">
        <f t="shared" si="58"/>
        <v>0</v>
      </c>
      <c r="K116" s="16">
        <f t="shared" si="58"/>
        <v>0</v>
      </c>
      <c r="L116" s="16">
        <f t="shared" si="58"/>
        <v>0</v>
      </c>
      <c r="M116" s="16">
        <f t="shared" si="58"/>
        <v>0</v>
      </c>
      <c r="N116" s="16">
        <f>SUM(N113:N114)</f>
        <v>0</v>
      </c>
      <c r="O116" s="16">
        <f t="shared" si="58"/>
        <v>0</v>
      </c>
      <c r="P116" s="16">
        <f t="shared" si="58"/>
        <v>0</v>
      </c>
      <c r="Q116" s="311"/>
      <c r="R116" s="311"/>
      <c r="S116" s="310"/>
      <c r="T116" s="351"/>
      <c r="W116" s="12"/>
      <c r="X116" s="16">
        <f>SUM(X113:X115)</f>
        <v>0</v>
      </c>
      <c r="Y116" s="350"/>
      <c r="AB116" s="16">
        <f>SUM(AB113:AB115)</f>
        <v>0</v>
      </c>
      <c r="AF116" s="351"/>
    </row>
    <row r="117" spans="1:32">
      <c r="B117" s="394"/>
      <c r="D117" s="395"/>
      <c r="E117" s="353"/>
      <c r="F117" s="353"/>
      <c r="G117" s="353"/>
      <c r="H117" s="653"/>
      <c r="I117" s="653"/>
      <c r="J117" s="653"/>
      <c r="K117" s="653"/>
      <c r="L117" s="653"/>
      <c r="M117" s="653"/>
      <c r="N117" s="653"/>
      <c r="O117" s="653"/>
      <c r="P117" s="653"/>
      <c r="Q117" s="391"/>
      <c r="R117" s="391"/>
      <c r="S117" s="391"/>
      <c r="T117" s="366"/>
      <c r="W117" s="12"/>
      <c r="AF117" s="366"/>
    </row>
    <row r="118" spans="1:32">
      <c r="B118" s="884" t="s">
        <v>143</v>
      </c>
      <c r="C118" s="885"/>
      <c r="D118" s="16">
        <f>D110-D116</f>
        <v>0</v>
      </c>
      <c r="E118" s="16">
        <f t="shared" ref="E118:P118" si="59">E110-E116</f>
        <v>0</v>
      </c>
      <c r="F118" s="16"/>
      <c r="G118" s="16">
        <f t="shared" si="59"/>
        <v>0</v>
      </c>
      <c r="H118" s="16">
        <f t="shared" si="59"/>
        <v>0</v>
      </c>
      <c r="I118" s="16">
        <f t="shared" si="59"/>
        <v>0</v>
      </c>
      <c r="J118" s="16">
        <f t="shared" si="59"/>
        <v>0</v>
      </c>
      <c r="K118" s="16">
        <f t="shared" si="59"/>
        <v>0</v>
      </c>
      <c r="L118" s="16">
        <f t="shared" si="59"/>
        <v>0</v>
      </c>
      <c r="M118" s="16">
        <f t="shared" si="59"/>
        <v>0</v>
      </c>
      <c r="N118" s="16">
        <f>N110-N116</f>
        <v>0</v>
      </c>
      <c r="O118" s="16">
        <f t="shared" si="59"/>
        <v>0</v>
      </c>
      <c r="P118" s="16">
        <f t="shared" si="59"/>
        <v>0</v>
      </c>
      <c r="Q118" s="310"/>
      <c r="R118" s="310"/>
      <c r="S118" s="310"/>
      <c r="T118" s="359"/>
      <c r="W118" s="12"/>
      <c r="X118" s="16">
        <f>X110-X116</f>
        <v>0</v>
      </c>
      <c r="Y118" s="350"/>
      <c r="AB118" s="16">
        <f>AB110-AB116</f>
        <v>0</v>
      </c>
      <c r="AF118" s="359"/>
    </row>
    <row r="119" spans="1:32">
      <c r="B119" s="393"/>
      <c r="C119" s="22"/>
      <c r="D119" s="309"/>
      <c r="E119" s="147"/>
      <c r="F119" s="23"/>
      <c r="G119" s="23"/>
      <c r="H119" s="23"/>
      <c r="I119" s="23"/>
      <c r="J119" s="23"/>
      <c r="K119" s="23"/>
      <c r="L119" s="23"/>
      <c r="M119" s="23"/>
      <c r="N119" s="23"/>
      <c r="O119" s="23"/>
      <c r="P119" s="23"/>
      <c r="Q119" s="309"/>
      <c r="R119" s="309"/>
      <c r="S119" s="309"/>
      <c r="T119" s="352"/>
      <c r="V119" s="18"/>
      <c r="W119" s="19"/>
      <c r="X119" s="34"/>
      <c r="Y119" s="362"/>
      <c r="AB119" s="34"/>
      <c r="AF119" s="352"/>
    </row>
    <row r="120" spans="1:32">
      <c r="B120" s="884" t="s">
        <v>144</v>
      </c>
      <c r="C120" s="885"/>
      <c r="D120" s="16">
        <f>D104+D118</f>
        <v>0</v>
      </c>
      <c r="E120" s="16">
        <f t="shared" ref="E120:P120" si="60">E104+E118</f>
        <v>0</v>
      </c>
      <c r="F120" s="16"/>
      <c r="G120" s="16">
        <f t="shared" si="60"/>
        <v>0</v>
      </c>
      <c r="H120" s="16">
        <f t="shared" si="60"/>
        <v>0</v>
      </c>
      <c r="I120" s="16">
        <f t="shared" si="60"/>
        <v>0</v>
      </c>
      <c r="J120" s="16">
        <f t="shared" si="60"/>
        <v>0</v>
      </c>
      <c r="K120" s="16">
        <f t="shared" si="60"/>
        <v>0</v>
      </c>
      <c r="L120" s="16">
        <f t="shared" si="60"/>
        <v>0</v>
      </c>
      <c r="M120" s="16">
        <f t="shared" si="60"/>
        <v>0</v>
      </c>
      <c r="N120" s="16">
        <f>N104+N118</f>
        <v>0</v>
      </c>
      <c r="O120" s="16">
        <f t="shared" si="60"/>
        <v>0</v>
      </c>
      <c r="P120" s="16">
        <f t="shared" si="60"/>
        <v>0</v>
      </c>
      <c r="Q120" s="310"/>
      <c r="R120" s="310"/>
      <c r="S120" s="310"/>
      <c r="T120" s="359"/>
      <c r="W120" s="12"/>
      <c r="X120" s="16">
        <f>IFERROR(SUM(X104+X118),"")</f>
        <v>0</v>
      </c>
      <c r="Y120" s="350"/>
      <c r="AB120" s="16">
        <f>IFERROR(SUM(AB104+AB118),"")</f>
        <v>0</v>
      </c>
      <c r="AF120" s="359"/>
    </row>
    <row r="121" spans="1:32">
      <c r="B121" s="390"/>
      <c r="C121" s="13"/>
      <c r="D121" s="31"/>
      <c r="E121" s="146"/>
      <c r="F121" s="31"/>
      <c r="G121" s="31"/>
      <c r="H121" s="31"/>
      <c r="I121" s="31"/>
      <c r="J121" s="31"/>
      <c r="K121" s="31"/>
      <c r="L121" s="31"/>
      <c r="M121" s="31"/>
      <c r="N121" s="31"/>
      <c r="O121" s="31"/>
      <c r="P121" s="31"/>
      <c r="Q121" s="31"/>
      <c r="R121" s="31"/>
      <c r="S121" s="300"/>
      <c r="T121" s="358"/>
      <c r="W121" s="12"/>
      <c r="X121" s="31"/>
      <c r="Y121" s="182"/>
      <c r="AB121" s="31"/>
      <c r="AF121" s="358"/>
    </row>
    <row r="122" spans="1:32">
      <c r="B122" s="397"/>
      <c r="C122" s="7"/>
      <c r="D122" s="182"/>
      <c r="E122" s="398"/>
      <c r="F122" s="182"/>
      <c r="G122" s="182"/>
      <c r="H122" s="182"/>
      <c r="I122" s="182"/>
      <c r="J122" s="182"/>
      <c r="K122" s="182"/>
      <c r="L122" s="182"/>
      <c r="M122" s="182"/>
      <c r="N122" s="182"/>
      <c r="O122" s="182"/>
      <c r="P122" s="182"/>
      <c r="Q122" s="182"/>
      <c r="R122" s="182"/>
      <c r="S122" s="301"/>
      <c r="T122" s="360"/>
      <c r="W122" s="12"/>
      <c r="X122" s="182"/>
      <c r="Y122" s="182"/>
      <c r="AB122" s="182"/>
      <c r="AF122" s="360"/>
    </row>
    <row r="123" spans="1:32">
      <c r="B123" s="12"/>
      <c r="C123" s="13"/>
      <c r="D123" s="31"/>
      <c r="E123" s="146"/>
      <c r="F123" s="31"/>
      <c r="G123" s="31"/>
      <c r="H123" s="31"/>
      <c r="I123" s="31"/>
      <c r="J123" s="31"/>
      <c r="K123" s="31"/>
      <c r="L123" s="31"/>
      <c r="M123" s="31"/>
      <c r="N123" s="31"/>
      <c r="O123" s="31"/>
      <c r="P123" s="31"/>
      <c r="Q123" s="31"/>
      <c r="R123" s="31"/>
      <c r="S123" s="300"/>
      <c r="T123" s="358"/>
      <c r="W123" s="12"/>
      <c r="X123" s="182"/>
      <c r="Y123" s="182"/>
      <c r="AB123" s="182"/>
      <c r="AF123" s="358"/>
    </row>
    <row r="124" spans="1:32" ht="18">
      <c r="B124" s="384" t="s">
        <v>145</v>
      </c>
      <c r="C124" s="7"/>
      <c r="D124" s="182"/>
      <c r="E124" s="398"/>
      <c r="F124" s="182"/>
      <c r="G124" s="182"/>
      <c r="H124" s="182"/>
      <c r="I124" s="182"/>
      <c r="J124" s="182"/>
      <c r="K124" s="182"/>
      <c r="L124" s="182"/>
      <c r="M124" s="182"/>
      <c r="N124" s="182"/>
      <c r="O124" s="182"/>
      <c r="P124" s="182"/>
      <c r="Q124" s="182"/>
      <c r="R124" s="182"/>
      <c r="S124" s="301"/>
      <c r="T124" s="360"/>
      <c r="W124" s="12"/>
      <c r="X124" s="182"/>
      <c r="Y124" s="182"/>
      <c r="AB124" s="182"/>
      <c r="AF124" s="360"/>
    </row>
    <row r="125" spans="1:32" ht="18">
      <c r="B125" s="399"/>
      <c r="C125" s="7"/>
      <c r="D125" s="182"/>
      <c r="E125" s="398"/>
      <c r="F125" s="182"/>
      <c r="G125" s="182"/>
      <c r="H125" s="182"/>
      <c r="I125" s="182"/>
      <c r="J125" s="182"/>
      <c r="K125" s="182"/>
      <c r="L125" s="182"/>
      <c r="M125" s="182"/>
      <c r="N125" s="182"/>
      <c r="O125" s="182"/>
      <c r="P125" s="182"/>
      <c r="Q125" s="182"/>
      <c r="R125" s="182"/>
      <c r="S125" s="301"/>
      <c r="T125" s="360"/>
      <c r="W125" s="12"/>
      <c r="X125" s="182"/>
      <c r="Y125" s="182"/>
      <c r="AB125" s="182"/>
      <c r="AF125" s="360"/>
    </row>
    <row r="126" spans="1:32">
      <c r="B126" s="390"/>
      <c r="C126" s="40"/>
      <c r="D126" s="41"/>
      <c r="E126" s="148"/>
      <c r="F126" s="41"/>
      <c r="G126" s="41"/>
      <c r="H126" s="41"/>
      <c r="I126" s="41"/>
      <c r="J126" s="41"/>
      <c r="K126" s="41"/>
      <c r="L126" s="41"/>
      <c r="M126" s="41"/>
      <c r="N126" s="41"/>
      <c r="O126" s="41"/>
      <c r="P126" s="41"/>
      <c r="Q126" s="41"/>
      <c r="R126" s="41"/>
      <c r="S126" s="303"/>
      <c r="T126" s="368"/>
      <c r="W126" s="12"/>
      <c r="X126" s="41"/>
      <c r="Y126" s="182"/>
      <c r="AB126" s="41"/>
      <c r="AF126" s="368"/>
    </row>
    <row r="127" spans="1:32">
      <c r="B127" s="393"/>
      <c r="C127" s="20" t="s">
        <v>146</v>
      </c>
      <c r="D127" s="37"/>
      <c r="E127" s="147"/>
      <c r="F127" s="37"/>
      <c r="G127" s="37"/>
      <c r="H127" s="37"/>
      <c r="I127" s="37"/>
      <c r="J127" s="37"/>
      <c r="K127" s="37"/>
      <c r="L127" s="37"/>
      <c r="M127" s="37"/>
      <c r="N127" s="37"/>
      <c r="O127" s="37"/>
      <c r="P127" s="37"/>
      <c r="Q127" s="37"/>
      <c r="R127" s="37"/>
      <c r="S127" s="302"/>
      <c r="T127" s="364"/>
      <c r="W127" s="12"/>
      <c r="X127" s="37"/>
      <c r="Y127" s="365"/>
      <c r="AB127" s="37"/>
      <c r="AF127" s="364"/>
    </row>
    <row r="128" spans="1:32" ht="12" customHeight="1">
      <c r="A128" s="38" t="s">
        <v>147</v>
      </c>
      <c r="B128" s="386" t="s">
        <v>147</v>
      </c>
      <c r="C128" s="22" t="s">
        <v>148</v>
      </c>
      <c r="D128" s="749">
        <f>IF(D73&gt;0,D73,0)</f>
        <v>0</v>
      </c>
      <c r="E128" s="749">
        <f>IF(E73&gt;0,E73,0)</f>
        <v>0</v>
      </c>
      <c r="F128" s="187"/>
      <c r="G128" s="187">
        <f>IF(G73&gt;0,G73,0)</f>
        <v>0</v>
      </c>
      <c r="H128" s="187">
        <f>H73</f>
        <v>0</v>
      </c>
      <c r="I128" s="187"/>
      <c r="J128" s="23">
        <f>IF(J73&gt;0,J73,0)</f>
        <v>0</v>
      </c>
      <c r="K128" s="23"/>
      <c r="L128" s="23"/>
      <c r="M128" s="23"/>
      <c r="N128" s="23"/>
      <c r="O128" s="23">
        <f>IF(O73&gt;0,O73,0)</f>
        <v>0</v>
      </c>
      <c r="P128" s="23">
        <f>IF(P73&gt;0,P73,0)</f>
        <v>0</v>
      </c>
      <c r="Q128" s="25" t="str">
        <f>IFERROR((P128/G128),"")</f>
        <v/>
      </c>
      <c r="R128" s="25" t="str">
        <f>IFERROR(+P128/P28,"")</f>
        <v/>
      </c>
      <c r="S128" s="756">
        <f>G128-P128</f>
        <v>0</v>
      </c>
      <c r="T128" s="369"/>
      <c r="W128" s="12"/>
      <c r="X128" s="23">
        <f>X73</f>
        <v>0</v>
      </c>
      <c r="Y128" s="353"/>
      <c r="AB128" s="23">
        <f>P128+X128</f>
        <v>0</v>
      </c>
      <c r="AF128" s="369"/>
    </row>
    <row r="129" spans="1:32" ht="12" customHeight="1">
      <c r="A129" s="38" t="s">
        <v>149</v>
      </c>
      <c r="B129" s="386" t="s">
        <v>149</v>
      </c>
      <c r="C129" s="22" t="s">
        <v>150</v>
      </c>
      <c r="D129" s="749">
        <f>IF(D73&lt;0,D73,0)</f>
        <v>0</v>
      </c>
      <c r="E129" s="749">
        <f>IF(E73&lt;0,E73,0)</f>
        <v>0</v>
      </c>
      <c r="F129" s="187"/>
      <c r="G129" s="187">
        <f>IF(G73&lt;0,G73,0)</f>
        <v>0</v>
      </c>
      <c r="H129" s="23"/>
      <c r="I129" s="187"/>
      <c r="J129" s="23">
        <f>IF(J73&lt;0,J73,0)</f>
        <v>0</v>
      </c>
      <c r="K129" s="23"/>
      <c r="L129" s="23"/>
      <c r="M129" s="23"/>
      <c r="N129" s="23"/>
      <c r="O129" s="23">
        <f>IF(O73&lt;0,O73,0)</f>
        <v>0</v>
      </c>
      <c r="P129" s="23">
        <f>IF(P73&lt;0,P73,0)</f>
        <v>0</v>
      </c>
      <c r="Q129" s="25" t="str">
        <f t="shared" ref="Q129:Q132" si="61">IFERROR((P129/G129),"")</f>
        <v/>
      </c>
      <c r="R129" s="25" t="str">
        <f>IFERROR(P129/P28,"")</f>
        <v/>
      </c>
      <c r="S129" s="756">
        <f t="shared" ref="S129:S132" si="62">G129-P129</f>
        <v>0</v>
      </c>
      <c r="T129" s="369"/>
      <c r="W129" s="12"/>
      <c r="X129" s="23"/>
      <c r="Y129" s="353"/>
      <c r="AB129" s="23">
        <f t="shared" ref="AB129:AB131" si="63">P129+X129</f>
        <v>0</v>
      </c>
      <c r="AF129" s="369"/>
    </row>
    <row r="130" spans="1:32" ht="12" customHeight="1">
      <c r="A130" s="38" t="s">
        <v>151</v>
      </c>
      <c r="B130" s="386" t="s">
        <v>151</v>
      </c>
      <c r="C130" s="22" t="s">
        <v>152</v>
      </c>
      <c r="D130" s="749">
        <f>D100</f>
        <v>0</v>
      </c>
      <c r="E130" s="24"/>
      <c r="F130" s="187"/>
      <c r="G130" s="24"/>
      <c r="H130" s="23">
        <f>H100</f>
        <v>0</v>
      </c>
      <c r="I130" s="187"/>
      <c r="J130" s="23"/>
      <c r="K130" s="23"/>
      <c r="L130" s="23"/>
      <c r="M130" s="23"/>
      <c r="N130" s="23"/>
      <c r="O130" s="23"/>
      <c r="P130" s="24"/>
      <c r="Q130" s="25" t="str">
        <f t="shared" si="61"/>
        <v/>
      </c>
      <c r="R130" s="25" t="str">
        <f>IFERROR(+P130/P84,"")</f>
        <v/>
      </c>
      <c r="S130" s="756">
        <f t="shared" si="62"/>
        <v>0</v>
      </c>
      <c r="T130" s="750" t="s">
        <v>6447</v>
      </c>
      <c r="W130" s="12"/>
      <c r="X130" s="23">
        <f>X100</f>
        <v>0</v>
      </c>
      <c r="Y130" s="353"/>
      <c r="AB130" s="23">
        <f>P130+X130</f>
        <v>0</v>
      </c>
      <c r="AF130" s="369"/>
    </row>
    <row r="131" spans="1:32" ht="12" customHeight="1">
      <c r="A131" s="38" t="s">
        <v>153</v>
      </c>
      <c r="B131" s="386" t="s">
        <v>153</v>
      </c>
      <c r="C131" s="22" t="s">
        <v>154</v>
      </c>
      <c r="D131" s="749"/>
      <c r="E131" s="749">
        <f>E100-E130</f>
        <v>0</v>
      </c>
      <c r="F131" s="187"/>
      <c r="G131" s="749">
        <f>G100-G130</f>
        <v>0</v>
      </c>
      <c r="H131" s="23"/>
      <c r="I131" s="187"/>
      <c r="J131" s="23">
        <f>J100</f>
        <v>0</v>
      </c>
      <c r="K131" s="23"/>
      <c r="L131" s="23"/>
      <c r="M131" s="23"/>
      <c r="N131" s="23"/>
      <c r="O131" s="23">
        <f>O100</f>
        <v>0</v>
      </c>
      <c r="P131" s="23">
        <f>P100-P130</f>
        <v>0</v>
      </c>
      <c r="Q131" s="25" t="str">
        <f t="shared" si="61"/>
        <v/>
      </c>
      <c r="R131" s="25" t="str">
        <f>IFERROR(+P131/P84,"")</f>
        <v/>
      </c>
      <c r="S131" s="756">
        <f t="shared" si="62"/>
        <v>0</v>
      </c>
      <c r="T131" s="369"/>
      <c r="W131" s="12"/>
      <c r="X131" s="23"/>
      <c r="Y131" s="353"/>
      <c r="AB131" s="23">
        <f t="shared" si="63"/>
        <v>0</v>
      </c>
      <c r="AF131" s="369"/>
    </row>
    <row r="132" spans="1:32" ht="12" customHeight="1">
      <c r="A132" s="38" t="s">
        <v>155</v>
      </c>
      <c r="B132" s="386" t="s">
        <v>155</v>
      </c>
      <c r="C132" s="22" t="s">
        <v>156</v>
      </c>
      <c r="D132" s="749"/>
      <c r="E132" s="749">
        <f>E120</f>
        <v>0</v>
      </c>
      <c r="F132" s="187"/>
      <c r="G132" s="749">
        <f>G120</f>
        <v>0</v>
      </c>
      <c r="H132" s="23"/>
      <c r="I132" s="187"/>
      <c r="J132" s="23">
        <f>J120</f>
        <v>0</v>
      </c>
      <c r="K132" s="23"/>
      <c r="L132" s="23"/>
      <c r="M132" s="23"/>
      <c r="N132" s="42"/>
      <c r="O132" s="42"/>
      <c r="P132" s="23">
        <f>P120</f>
        <v>0</v>
      </c>
      <c r="Q132" s="25" t="str">
        <f t="shared" si="61"/>
        <v/>
      </c>
      <c r="R132" s="25" t="str">
        <f>IFERROR(+P132/P110,"")</f>
        <v/>
      </c>
      <c r="S132" s="756">
        <f t="shared" si="62"/>
        <v>0</v>
      </c>
      <c r="T132" s="369"/>
      <c r="W132" s="12"/>
      <c r="X132" s="23">
        <f>X120</f>
        <v>0</v>
      </c>
      <c r="Y132" s="353"/>
      <c r="AB132" s="23">
        <f>AB120</f>
        <v>0</v>
      </c>
      <c r="AF132" s="369"/>
    </row>
    <row r="133" spans="1:32">
      <c r="B133" s="884" t="s">
        <v>157</v>
      </c>
      <c r="C133" s="885"/>
      <c r="D133" s="16">
        <f>SUM(D128:D132)</f>
        <v>0</v>
      </c>
      <c r="E133" s="144">
        <f>SUM(E128:E132)</f>
        <v>0</v>
      </c>
      <c r="F133" s="16"/>
      <c r="G133" s="16">
        <f t="shared" ref="G133:P133" si="64">SUM(G128:G132)</f>
        <v>0</v>
      </c>
      <c r="H133" s="16">
        <f t="shared" si="64"/>
        <v>0</v>
      </c>
      <c r="I133" s="16">
        <f t="shared" si="64"/>
        <v>0</v>
      </c>
      <c r="J133" s="16">
        <f t="shared" si="64"/>
        <v>0</v>
      </c>
      <c r="K133" s="16">
        <f t="shared" si="64"/>
        <v>0</v>
      </c>
      <c r="L133" s="16">
        <f t="shared" si="64"/>
        <v>0</v>
      </c>
      <c r="M133" s="16">
        <f t="shared" si="64"/>
        <v>0</v>
      </c>
      <c r="N133" s="16">
        <f t="shared" si="64"/>
        <v>0</v>
      </c>
      <c r="O133" s="16">
        <f t="shared" si="64"/>
        <v>0</v>
      </c>
      <c r="P133" s="16">
        <f t="shared" si="64"/>
        <v>0</v>
      </c>
      <c r="Q133" s="168"/>
      <c r="R133" s="168"/>
      <c r="S133" s="757"/>
      <c r="T133" s="359"/>
      <c r="W133" s="12"/>
      <c r="X133" s="16">
        <f>SUM(X128:X132)</f>
        <v>0</v>
      </c>
      <c r="Y133" s="350"/>
      <c r="AB133" s="16">
        <f>SUM(AB128:AB132)</f>
        <v>0</v>
      </c>
      <c r="AC133" s="350"/>
      <c r="AD133" s="350"/>
      <c r="AF133" s="359"/>
    </row>
    <row r="134" spans="1:32">
      <c r="B134" s="400"/>
      <c r="C134" s="30"/>
      <c r="D134" s="43"/>
      <c r="E134" s="43"/>
      <c r="F134" s="43"/>
      <c r="G134" s="43"/>
      <c r="H134" s="43"/>
      <c r="I134" s="43"/>
      <c r="J134" s="43"/>
      <c r="K134" s="43"/>
      <c r="L134" s="43"/>
      <c r="M134" s="43"/>
      <c r="N134" s="43"/>
      <c r="O134" s="43"/>
      <c r="P134" s="43"/>
      <c r="Q134" s="43"/>
      <c r="R134" s="43"/>
      <c r="S134" s="304"/>
      <c r="T134" s="370"/>
      <c r="W134" s="12"/>
      <c r="X134" s="43"/>
      <c r="Y134" s="362"/>
      <c r="AB134" s="43">
        <f>+AB73+AB100+AB120-AB133</f>
        <v>0</v>
      </c>
      <c r="AC134" s="362"/>
      <c r="AD134" s="362"/>
      <c r="AF134" s="370"/>
    </row>
    <row r="135" spans="1:32" s="18" customFormat="1">
      <c r="B135" s="394"/>
      <c r="C135" s="44"/>
      <c r="D135" s="45"/>
      <c r="E135" s="46"/>
      <c r="F135" s="46"/>
      <c r="G135" s="46"/>
      <c r="H135" s="350"/>
      <c r="I135" s="350"/>
      <c r="J135" s="350"/>
      <c r="K135" s="350"/>
      <c r="L135" s="350"/>
      <c r="M135" s="350"/>
      <c r="N135" s="350"/>
      <c r="O135" s="350"/>
      <c r="P135" s="350"/>
      <c r="Q135" s="45"/>
      <c r="R135" s="45"/>
      <c r="S135" s="301"/>
      <c r="T135" s="371"/>
      <c r="V135" s="651"/>
      <c r="W135" s="12"/>
      <c r="X135" s="350"/>
      <c r="Y135" s="350"/>
      <c r="Z135" s="9"/>
      <c r="AA135" s="9"/>
      <c r="AB135" s="350"/>
      <c r="AC135" s="350"/>
      <c r="AD135" s="350"/>
      <c r="AF135" s="371"/>
    </row>
    <row r="136" spans="1:32" s="18" customFormat="1">
      <c r="B136" s="394"/>
      <c r="C136" s="44"/>
      <c r="D136" s="45"/>
      <c r="E136" s="46"/>
      <c r="F136" s="46"/>
      <c r="G136" s="46"/>
      <c r="H136" s="350"/>
      <c r="I136" s="350"/>
      <c r="J136" s="350"/>
      <c r="K136" s="350"/>
      <c r="L136" s="350"/>
      <c r="M136" s="350"/>
      <c r="N136" s="350"/>
      <c r="O136" s="350"/>
      <c r="P136" s="350"/>
      <c r="Q136" s="45"/>
      <c r="R136" s="45"/>
      <c r="S136" s="301"/>
      <c r="T136" s="371"/>
      <c r="V136" s="651"/>
      <c r="W136" s="12"/>
      <c r="X136" s="350"/>
      <c r="Y136" s="350"/>
      <c r="Z136" s="9"/>
      <c r="AA136" s="9"/>
      <c r="AB136" s="350"/>
      <c r="AC136" s="350"/>
      <c r="AD136" s="350"/>
      <c r="AF136" s="371"/>
    </row>
    <row r="137" spans="1:32" s="18" customFormat="1" ht="24" customHeight="1">
      <c r="B137" s="394"/>
      <c r="C137" s="47" t="s">
        <v>158</v>
      </c>
      <c r="D137" s="45"/>
      <c r="E137" s="46"/>
      <c r="F137" s="46"/>
      <c r="G137" s="46"/>
      <c r="H137" s="350"/>
      <c r="I137" s="361" t="s">
        <v>159</v>
      </c>
      <c r="J137" s="361"/>
      <c r="K137" s="361"/>
      <c r="L137" s="361"/>
      <c r="M137" s="361"/>
      <c r="N137" s="361"/>
      <c r="O137" s="361"/>
      <c r="P137" s="373" t="s">
        <v>160</v>
      </c>
      <c r="Q137" s="45"/>
      <c r="R137" s="373" t="s">
        <v>161</v>
      </c>
      <c r="S137" s="401"/>
      <c r="T137" s="371"/>
      <c r="V137" s="651"/>
      <c r="W137" s="12"/>
      <c r="X137" s="372" t="s">
        <v>204</v>
      </c>
      <c r="Z137" s="372" t="s">
        <v>205</v>
      </c>
      <c r="AA137" s="372"/>
      <c r="AB137" s="372" t="s">
        <v>206</v>
      </c>
      <c r="AC137" s="372"/>
      <c r="AD137" s="372" t="s">
        <v>6499</v>
      </c>
      <c r="AF137" s="371"/>
    </row>
    <row r="138" spans="1:32" s="18" customFormat="1">
      <c r="B138" s="394"/>
      <c r="C138" s="44"/>
      <c r="D138" s="45"/>
      <c r="E138" s="46"/>
      <c r="F138" s="46"/>
      <c r="G138" s="46"/>
      <c r="H138" s="350"/>
      <c r="I138" s="361"/>
      <c r="J138" s="361"/>
      <c r="K138" s="361"/>
      <c r="L138" s="361"/>
      <c r="M138" s="361"/>
      <c r="N138" s="361"/>
      <c r="O138" s="361"/>
      <c r="P138" s="373"/>
      <c r="Q138" s="45"/>
      <c r="R138" s="45"/>
      <c r="S138" s="401"/>
      <c r="T138" s="371"/>
      <c r="V138" s="651"/>
      <c r="W138" s="12"/>
      <c r="X138" s="373"/>
      <c r="Y138" s="372"/>
      <c r="Z138" s="373"/>
      <c r="AA138" s="373"/>
      <c r="AB138" s="373"/>
      <c r="AC138" s="373"/>
      <c r="AD138" s="373"/>
      <c r="AF138" s="371"/>
    </row>
    <row r="139" spans="1:32" s="18" customFormat="1">
      <c r="B139" s="394"/>
      <c r="C139" s="48" t="s">
        <v>162</v>
      </c>
      <c r="D139" s="45"/>
      <c r="G139" s="45"/>
      <c r="H139" s="45"/>
      <c r="I139" s="49"/>
      <c r="J139" s="353"/>
      <c r="K139" s="353"/>
      <c r="L139" s="353"/>
      <c r="M139" s="353"/>
      <c r="N139" s="353"/>
      <c r="O139" s="353"/>
      <c r="P139" s="49"/>
      <c r="Q139" s="45"/>
      <c r="R139" s="880"/>
      <c r="S139" s="880"/>
      <c r="T139" s="881"/>
      <c r="V139" s="653"/>
      <c r="W139" s="12"/>
      <c r="X139" s="49"/>
      <c r="Y139" s="50"/>
      <c r="Z139" s="49"/>
      <c r="AA139" s="50"/>
      <c r="AB139" s="49">
        <f>X139+I139</f>
        <v>0</v>
      </c>
      <c r="AC139" s="50"/>
      <c r="AD139" s="49">
        <f>P139+Z139</f>
        <v>0</v>
      </c>
      <c r="AF139" s="366"/>
    </row>
    <row r="140" spans="1:32" s="18" customFormat="1" ht="7.5" customHeight="1">
      <c r="B140" s="394"/>
      <c r="C140" s="654"/>
      <c r="D140" s="45"/>
      <c r="G140" s="45"/>
      <c r="H140" s="45"/>
      <c r="I140" s="45"/>
      <c r="J140" s="45"/>
      <c r="K140" s="45"/>
      <c r="L140" s="45"/>
      <c r="M140" s="45"/>
      <c r="N140" s="45"/>
      <c r="O140" s="45"/>
      <c r="P140" s="45"/>
      <c r="Q140" s="45"/>
      <c r="R140" s="45"/>
      <c r="S140" s="402"/>
      <c r="T140" s="371"/>
      <c r="V140" s="651"/>
      <c r="W140" s="12"/>
      <c r="X140" s="45"/>
      <c r="Y140" s="45"/>
      <c r="Z140" s="45"/>
      <c r="AA140" s="45"/>
      <c r="AB140" s="45"/>
      <c r="AC140" s="45"/>
      <c r="AD140" s="45"/>
      <c r="AF140" s="371"/>
    </row>
    <row r="141" spans="1:32" s="18" customFormat="1">
      <c r="B141" s="394"/>
      <c r="C141" s="47" t="s">
        <v>163</v>
      </c>
      <c r="D141" s="45"/>
      <c r="G141" s="45"/>
      <c r="H141" s="45"/>
      <c r="I141" s="45"/>
      <c r="J141" s="45"/>
      <c r="K141" s="45"/>
      <c r="L141" s="45"/>
      <c r="M141" s="45"/>
      <c r="N141" s="45"/>
      <c r="O141" s="45"/>
      <c r="P141" s="45"/>
      <c r="Q141" s="45"/>
      <c r="R141" s="45"/>
      <c r="S141" s="402"/>
      <c r="T141" s="371"/>
      <c r="V141" s="651"/>
      <c r="W141" s="12"/>
      <c r="X141" s="45"/>
      <c r="Y141" s="45"/>
      <c r="Z141" s="45"/>
      <c r="AA141" s="45"/>
      <c r="AB141" s="45"/>
      <c r="AC141" s="45"/>
      <c r="AD141" s="45"/>
      <c r="AF141" s="371"/>
    </row>
    <row r="142" spans="1:32" s="18" customFormat="1">
      <c r="B142" s="394"/>
      <c r="C142" s="52" t="s">
        <v>164</v>
      </c>
      <c r="D142" s="45"/>
      <c r="G142" s="45"/>
      <c r="H142" s="46"/>
      <c r="I142" s="49"/>
      <c r="J142" s="353"/>
      <c r="K142" s="353"/>
      <c r="L142" s="353"/>
      <c r="M142" s="353"/>
      <c r="N142" s="353"/>
      <c r="O142" s="353"/>
      <c r="P142" s="49"/>
      <c r="Q142" s="45"/>
      <c r="R142" s="880"/>
      <c r="S142" s="880"/>
      <c r="T142" s="881"/>
      <c r="V142" s="651"/>
      <c r="W142" s="12"/>
      <c r="X142" s="49"/>
      <c r="Y142" s="50"/>
      <c r="Z142" s="49"/>
      <c r="AA142" s="50"/>
      <c r="AB142" s="49">
        <f>+I142+X142</f>
        <v>0</v>
      </c>
      <c r="AC142" s="50"/>
      <c r="AD142" s="49">
        <f>P142+Z142</f>
        <v>0</v>
      </c>
      <c r="AF142" s="366"/>
    </row>
    <row r="143" spans="1:32" s="18" customFormat="1">
      <c r="B143" s="394"/>
      <c r="C143" s="52" t="s">
        <v>165</v>
      </c>
      <c r="D143" s="45"/>
      <c r="G143" s="46"/>
      <c r="H143" s="46"/>
      <c r="I143" s="49"/>
      <c r="J143" s="353"/>
      <c r="K143" s="353"/>
      <c r="L143" s="353"/>
      <c r="M143" s="353"/>
      <c r="N143" s="353"/>
      <c r="O143" s="353"/>
      <c r="P143" s="49"/>
      <c r="Q143" s="45"/>
      <c r="R143" s="880"/>
      <c r="S143" s="880"/>
      <c r="T143" s="881"/>
      <c r="V143" s="651"/>
      <c r="W143" s="12"/>
      <c r="X143" s="49"/>
      <c r="Y143" s="50"/>
      <c r="Z143" s="49"/>
      <c r="AA143" s="50"/>
      <c r="AB143" s="49">
        <f>+I143+X143</f>
        <v>0</v>
      </c>
      <c r="AC143" s="50"/>
      <c r="AD143" s="49">
        <f>P143+Z143</f>
        <v>0</v>
      </c>
      <c r="AF143" s="366"/>
    </row>
    <row r="144" spans="1:32" s="18" customFormat="1" ht="11.15" customHeight="1">
      <c r="B144" s="394"/>
      <c r="C144" s="654"/>
      <c r="D144" s="45"/>
      <c r="G144" s="46"/>
      <c r="H144" s="46"/>
      <c r="I144" s="46"/>
      <c r="J144" s="46"/>
      <c r="K144" s="46"/>
      <c r="L144" s="46"/>
      <c r="M144" s="46"/>
      <c r="N144" s="46"/>
      <c r="O144" s="46"/>
      <c r="P144" s="46"/>
      <c r="Q144" s="45"/>
      <c r="R144" s="45"/>
      <c r="S144" s="403"/>
      <c r="T144" s="371"/>
      <c r="V144" s="651"/>
      <c r="W144" s="12"/>
      <c r="X144" s="46"/>
      <c r="Y144" s="46"/>
      <c r="Z144" s="46"/>
      <c r="AA144" s="46"/>
      <c r="AB144" s="46"/>
      <c r="AC144" s="46"/>
      <c r="AD144" s="46"/>
      <c r="AF144" s="371"/>
    </row>
    <row r="145" spans="2:32" s="18" customFormat="1">
      <c r="B145" s="394"/>
      <c r="C145" s="48" t="s">
        <v>166</v>
      </c>
      <c r="D145" s="45"/>
      <c r="G145" s="46"/>
      <c r="H145" s="45"/>
      <c r="I145" s="16">
        <f>I139-I142+I143</f>
        <v>0</v>
      </c>
      <c r="J145" s="350"/>
      <c r="K145" s="350"/>
      <c r="L145" s="350"/>
      <c r="M145" s="350"/>
      <c r="N145" s="350"/>
      <c r="O145" s="350"/>
      <c r="P145" s="16">
        <f>P139-P142+P143</f>
        <v>0</v>
      </c>
      <c r="Q145" s="45"/>
      <c r="R145" s="45"/>
      <c r="S145" s="402"/>
      <c r="T145" s="371"/>
      <c r="V145" s="651"/>
      <c r="W145" s="12"/>
      <c r="X145" s="16">
        <f>X139-X142+X143</f>
        <v>0</v>
      </c>
      <c r="Y145" s="53"/>
      <c r="Z145" s="16">
        <f>Z139-Z142+Z143</f>
        <v>0</v>
      </c>
      <c r="AA145" s="53"/>
      <c r="AB145" s="16">
        <f>AB139-AB142+AB143</f>
        <v>0</v>
      </c>
      <c r="AC145" s="53"/>
      <c r="AD145" s="16">
        <f>AD139-AD142+AD143</f>
        <v>0</v>
      </c>
      <c r="AF145" s="371"/>
    </row>
    <row r="146" spans="2:32" s="18" customFormat="1" ht="10" customHeight="1">
      <c r="B146" s="394"/>
      <c r="C146" s="654"/>
      <c r="D146" s="45"/>
      <c r="G146" s="45"/>
      <c r="H146" s="46"/>
      <c r="I146" s="45"/>
      <c r="J146" s="45"/>
      <c r="K146" s="45"/>
      <c r="L146" s="45"/>
      <c r="M146" s="45"/>
      <c r="N146" s="45"/>
      <c r="O146" s="45"/>
      <c r="P146" s="45"/>
      <c r="Q146" s="45"/>
      <c r="R146" s="45"/>
      <c r="S146" s="402"/>
      <c r="T146" s="371"/>
      <c r="V146" s="651"/>
      <c r="W146" s="12"/>
      <c r="X146" s="45"/>
      <c r="Y146" s="45"/>
      <c r="Z146" s="45"/>
      <c r="AA146" s="45"/>
      <c r="AB146" s="45"/>
      <c r="AC146" s="45"/>
      <c r="AD146" s="45"/>
      <c r="AF146" s="371"/>
    </row>
    <row r="147" spans="2:32" s="18" customFormat="1">
      <c r="B147" s="394"/>
      <c r="C147" s="52" t="s">
        <v>167</v>
      </c>
      <c r="D147" s="45"/>
      <c r="G147" s="46"/>
      <c r="H147" s="46"/>
      <c r="I147" s="49"/>
      <c r="J147" s="353"/>
      <c r="K147" s="353"/>
      <c r="L147" s="353"/>
      <c r="M147" s="353"/>
      <c r="N147" s="353"/>
      <c r="O147" s="353"/>
      <c r="P147" s="54"/>
      <c r="Q147" s="45"/>
      <c r="R147" s="880"/>
      <c r="S147" s="880"/>
      <c r="T147" s="881"/>
      <c r="V147" s="651"/>
      <c r="W147" s="12"/>
      <c r="X147" s="49"/>
      <c r="Y147" s="23"/>
      <c r="Z147" s="54"/>
      <c r="AA147" s="23"/>
      <c r="AB147" s="49">
        <f>X147+I147</f>
        <v>0</v>
      </c>
      <c r="AC147" s="23"/>
      <c r="AD147" s="54"/>
      <c r="AF147" s="366"/>
    </row>
    <row r="148" spans="2:32" s="18" customFormat="1">
      <c r="B148" s="404"/>
      <c r="C148" s="52" t="s">
        <v>6500</v>
      </c>
      <c r="D148" s="45"/>
      <c r="G148" s="46"/>
      <c r="H148" s="46"/>
      <c r="I148" s="49"/>
      <c r="J148" s="353"/>
      <c r="K148" s="353"/>
      <c r="L148" s="353"/>
      <c r="M148" s="353"/>
      <c r="N148" s="353"/>
      <c r="O148" s="353"/>
      <c r="P148" s="54"/>
      <c r="Q148" s="45"/>
      <c r="R148" s="880"/>
      <c r="S148" s="880"/>
      <c r="T148" s="881"/>
      <c r="V148" s="651"/>
      <c r="W148" s="12"/>
      <c r="X148" s="49"/>
      <c r="Y148" s="23"/>
      <c r="Z148" s="54"/>
      <c r="AA148" s="23"/>
      <c r="AB148" s="49">
        <f>X148+I148</f>
        <v>0</v>
      </c>
      <c r="AC148" s="23"/>
      <c r="AD148" s="54"/>
      <c r="AF148" s="366"/>
    </row>
    <row r="149" spans="2:32" s="18" customFormat="1">
      <c r="B149" s="404"/>
      <c r="C149" s="52" t="s">
        <v>6498</v>
      </c>
      <c r="D149" s="45"/>
      <c r="G149" s="46"/>
      <c r="H149" s="46"/>
      <c r="I149" s="49"/>
      <c r="J149" s="353"/>
      <c r="K149" s="353"/>
      <c r="L149" s="353"/>
      <c r="M149" s="353"/>
      <c r="N149" s="353"/>
      <c r="O149" s="353"/>
      <c r="P149" s="54"/>
      <c r="Q149" s="45"/>
      <c r="R149" s="880"/>
      <c r="S149" s="880"/>
      <c r="T149" s="881"/>
      <c r="V149" s="651"/>
      <c r="W149" s="12"/>
      <c r="X149" s="49"/>
      <c r="Y149" s="23"/>
      <c r="Z149" s="54"/>
      <c r="AA149" s="23"/>
      <c r="AB149" s="49">
        <f>X149+I149</f>
        <v>0</v>
      </c>
      <c r="AC149" s="23"/>
      <c r="AD149" s="54"/>
      <c r="AF149" s="366"/>
    </row>
    <row r="150" spans="2:32" s="18" customFormat="1">
      <c r="B150" s="404"/>
      <c r="C150" s="52" t="s">
        <v>840</v>
      </c>
      <c r="D150" s="45"/>
      <c r="G150" s="46"/>
      <c r="H150" s="46"/>
      <c r="I150" s="49"/>
      <c r="J150" s="353"/>
      <c r="K150" s="353"/>
      <c r="L150" s="353"/>
      <c r="M150" s="353"/>
      <c r="N150" s="353"/>
      <c r="O150" s="353"/>
      <c r="P150" s="54"/>
      <c r="Q150" s="45"/>
      <c r="R150" s="880"/>
      <c r="S150" s="880"/>
      <c r="T150" s="881"/>
      <c r="V150" s="651"/>
      <c r="W150" s="12"/>
      <c r="X150" s="49"/>
      <c r="Y150" s="23"/>
      <c r="Z150" s="54"/>
      <c r="AA150" s="23"/>
      <c r="AB150" s="49">
        <f>X150+I150</f>
        <v>0</v>
      </c>
      <c r="AC150" s="23"/>
      <c r="AD150" s="54"/>
      <c r="AF150" s="366"/>
    </row>
    <row r="151" spans="2:32" s="18" customFormat="1">
      <c r="B151" s="404"/>
      <c r="C151" s="52" t="s">
        <v>351</v>
      </c>
      <c r="D151" s="45"/>
      <c r="G151" s="46"/>
      <c r="H151" s="46"/>
      <c r="I151" s="49"/>
      <c r="J151" s="353"/>
      <c r="K151" s="353"/>
      <c r="L151" s="353"/>
      <c r="M151" s="353"/>
      <c r="N151" s="353"/>
      <c r="O151" s="353"/>
      <c r="P151" s="812"/>
      <c r="Q151" s="45"/>
      <c r="R151" s="880"/>
      <c r="S151" s="880"/>
      <c r="T151" s="881"/>
      <c r="V151" s="651"/>
      <c r="W151" s="12"/>
      <c r="X151" s="49"/>
      <c r="Y151" s="50"/>
      <c r="Z151" s="49">
        <v>0</v>
      </c>
      <c r="AA151" s="50"/>
      <c r="AB151" s="49">
        <f>X151+I151</f>
        <v>0</v>
      </c>
      <c r="AC151" s="50"/>
      <c r="AD151" s="49">
        <f>P151+Z151</f>
        <v>0</v>
      </c>
      <c r="AF151" s="366"/>
    </row>
    <row r="152" spans="2:32" s="18" customFormat="1" ht="10" customHeight="1">
      <c r="B152" s="404"/>
      <c r="C152" s="654"/>
      <c r="D152" s="45"/>
      <c r="G152" s="45"/>
      <c r="H152" s="46"/>
      <c r="I152" s="45"/>
      <c r="J152" s="45"/>
      <c r="K152" s="45"/>
      <c r="L152" s="45"/>
      <c r="M152" s="45"/>
      <c r="N152" s="45"/>
      <c r="O152" s="45"/>
      <c r="P152" s="45"/>
      <c r="Q152" s="45"/>
      <c r="R152" s="45"/>
      <c r="S152" s="402"/>
      <c r="T152" s="371"/>
      <c r="V152" s="651"/>
      <c r="W152" s="12"/>
      <c r="X152" s="45"/>
      <c r="Y152" s="45"/>
      <c r="Z152" s="45"/>
      <c r="AA152" s="45"/>
      <c r="AB152" s="45"/>
      <c r="AC152" s="45"/>
      <c r="AD152" s="45"/>
      <c r="AF152" s="371"/>
    </row>
    <row r="153" spans="2:32" s="18" customFormat="1">
      <c r="B153" s="404"/>
      <c r="C153" s="48" t="s">
        <v>169</v>
      </c>
      <c r="D153" s="45"/>
      <c r="G153" s="45"/>
      <c r="H153" s="46"/>
      <c r="I153" s="16">
        <f>SUM(I145:I151)</f>
        <v>0</v>
      </c>
      <c r="J153" s="350"/>
      <c r="K153" s="350"/>
      <c r="L153" s="350"/>
      <c r="M153" s="350"/>
      <c r="N153" s="350"/>
      <c r="O153" s="350"/>
      <c r="P153" s="16">
        <f>SUM(P145:P151)</f>
        <v>0</v>
      </c>
      <c r="Q153" s="45"/>
      <c r="R153" s="45"/>
      <c r="S153" s="402"/>
      <c r="T153" s="371"/>
      <c r="V153" s="651"/>
      <c r="W153" s="12"/>
      <c r="X153" s="16">
        <f>SUM(X145:X151)</f>
        <v>0</v>
      </c>
      <c r="Y153" s="53"/>
      <c r="Z153" s="16">
        <f>SUM(Z145:Z151)</f>
        <v>0</v>
      </c>
      <c r="AA153" s="53"/>
      <c r="AB153" s="16">
        <f>SUM(AB145:AB151)</f>
        <v>0</v>
      </c>
      <c r="AC153" s="53"/>
      <c r="AD153" s="16">
        <f>SUM(AD145:AD151)</f>
        <v>0</v>
      </c>
      <c r="AF153" s="371"/>
    </row>
    <row r="154" spans="2:32" s="18" customFormat="1">
      <c r="B154" s="404"/>
      <c r="C154" s="55"/>
      <c r="D154" s="45"/>
      <c r="G154" s="45"/>
      <c r="H154" s="46"/>
      <c r="I154" s="350"/>
      <c r="J154" s="350"/>
      <c r="K154" s="350"/>
      <c r="L154" s="350"/>
      <c r="M154" s="350"/>
      <c r="N154" s="350"/>
      <c r="O154" s="350"/>
      <c r="P154" s="45"/>
      <c r="Q154" s="45"/>
      <c r="R154" s="45"/>
      <c r="S154" s="402"/>
      <c r="T154" s="371"/>
      <c r="V154" s="651"/>
      <c r="W154" s="12"/>
      <c r="X154" s="45"/>
      <c r="Y154" s="45"/>
      <c r="Z154" s="9"/>
      <c r="AA154" s="9"/>
      <c r="AB154" s="45"/>
      <c r="AC154" s="45"/>
      <c r="AD154" s="45"/>
      <c r="AF154" s="371"/>
    </row>
    <row r="155" spans="2:32" s="18" customFormat="1">
      <c r="B155" s="404"/>
      <c r="C155" s="44"/>
      <c r="D155" s="45"/>
      <c r="G155" s="45"/>
      <c r="H155" s="46"/>
      <c r="I155" s="350"/>
      <c r="J155" s="350"/>
      <c r="K155" s="350"/>
      <c r="L155" s="350"/>
      <c r="M155" s="350"/>
      <c r="N155" s="350"/>
      <c r="O155" s="350"/>
      <c r="P155" s="45"/>
      <c r="Q155" s="45"/>
      <c r="R155" s="45"/>
      <c r="S155" s="402"/>
      <c r="T155" s="371"/>
      <c r="V155" s="651"/>
      <c r="W155" s="12"/>
      <c r="X155" s="45"/>
      <c r="Y155" s="45"/>
      <c r="Z155" s="9"/>
      <c r="AA155" s="9"/>
      <c r="AB155" s="45"/>
      <c r="AC155" s="45"/>
      <c r="AD155" s="45"/>
      <c r="AF155" s="371"/>
    </row>
    <row r="156" spans="2:32" s="18" customFormat="1" ht="14.15" customHeight="1">
      <c r="B156" s="404"/>
      <c r="C156" s="56" t="s">
        <v>170</v>
      </c>
      <c r="D156" s="45"/>
      <c r="G156" s="45"/>
      <c r="H156" s="46"/>
      <c r="I156" s="350"/>
      <c r="J156" s="350"/>
      <c r="K156" s="350"/>
      <c r="L156" s="350"/>
      <c r="M156" s="350"/>
      <c r="N156" s="350"/>
      <c r="O156" s="350"/>
      <c r="P156" s="374"/>
      <c r="Q156" s="45"/>
      <c r="R156" s="45"/>
      <c r="S156" s="405"/>
      <c r="T156" s="371"/>
      <c r="V156" s="651"/>
      <c r="W156" s="12"/>
      <c r="X156" s="374"/>
      <c r="Y156" s="350"/>
      <c r="Z156" s="9"/>
      <c r="AA156" s="9"/>
      <c r="AB156" s="374"/>
      <c r="AC156" s="350"/>
      <c r="AD156" s="374"/>
      <c r="AF156" s="371"/>
    </row>
    <row r="157" spans="2:32" s="18" customFormat="1">
      <c r="B157" s="404"/>
      <c r="C157" s="52" t="s">
        <v>802</v>
      </c>
      <c r="D157" s="45"/>
      <c r="G157" s="45"/>
      <c r="H157" s="46"/>
      <c r="I157" s="350"/>
      <c r="J157" s="45" t="s">
        <v>172</v>
      </c>
      <c r="K157" s="350"/>
      <c r="L157" s="45"/>
      <c r="M157" s="350"/>
      <c r="N157" s="45" t="s">
        <v>172</v>
      </c>
      <c r="O157" s="350"/>
      <c r="P157" s="763">
        <f>ROUND(SUMIF('2. Accruals'!C:C,'1. CFR Return'!C157,'2. Accruals'!F:F),2)</f>
        <v>0</v>
      </c>
      <c r="R157" s="880"/>
      <c r="S157" s="880"/>
      <c r="T157" s="881"/>
      <c r="V157" s="651"/>
      <c r="W157" s="12"/>
      <c r="X157" s="49"/>
      <c r="Y157" s="375"/>
      <c r="Z157" s="9"/>
      <c r="AA157" s="9"/>
      <c r="AB157" s="49">
        <f>+X157+P157</f>
        <v>0</v>
      </c>
      <c r="AC157" s="375"/>
      <c r="AD157" s="375"/>
      <c r="AF157" s="366"/>
    </row>
    <row r="158" spans="2:32" s="18" customFormat="1">
      <c r="B158" s="404"/>
      <c r="C158" s="52" t="s">
        <v>803</v>
      </c>
      <c r="D158" s="45"/>
      <c r="G158" s="45"/>
      <c r="H158" s="46"/>
      <c r="I158" s="350"/>
      <c r="J158" s="45" t="s">
        <v>172</v>
      </c>
      <c r="K158" s="350"/>
      <c r="L158" s="45"/>
      <c r="M158" s="350"/>
      <c r="N158" s="45" t="s">
        <v>172</v>
      </c>
      <c r="O158" s="350"/>
      <c r="P158" s="763">
        <f>ROUND(SUMIF('2. Accruals'!C:C,'1. CFR Return'!C158,'2. Accruals'!F:F),2)</f>
        <v>0</v>
      </c>
      <c r="R158" s="880"/>
      <c r="S158" s="880"/>
      <c r="T158" s="881"/>
      <c r="V158" s="651"/>
      <c r="W158" s="12"/>
      <c r="X158" s="49"/>
      <c r="Y158" s="375"/>
      <c r="Z158" s="9"/>
      <c r="AA158" s="9"/>
      <c r="AB158" s="49">
        <f t="shared" ref="AB158:AB164" si="65">+X158+P158</f>
        <v>0</v>
      </c>
      <c r="AC158" s="375"/>
      <c r="AD158" s="375"/>
      <c r="AF158" s="366"/>
    </row>
    <row r="159" spans="2:32" s="18" customFormat="1">
      <c r="B159" s="404"/>
      <c r="C159" s="52" t="s">
        <v>947</v>
      </c>
      <c r="D159" s="45"/>
      <c r="G159" s="45"/>
      <c r="H159" s="46"/>
      <c r="I159" s="350"/>
      <c r="J159" s="45" t="s">
        <v>172</v>
      </c>
      <c r="K159" s="350"/>
      <c r="L159" s="45"/>
      <c r="M159" s="350"/>
      <c r="N159" s="45" t="s">
        <v>172</v>
      </c>
      <c r="O159" s="350"/>
      <c r="P159" s="763">
        <f>ROUND(SUMIF('2. Accruals'!C:C,'1. CFR Return'!C159,'2. Accruals'!F:F),2)</f>
        <v>0</v>
      </c>
      <c r="R159" s="880"/>
      <c r="S159" s="880"/>
      <c r="T159" s="881"/>
      <c r="V159" s="651"/>
      <c r="W159" s="12"/>
      <c r="X159" s="49"/>
      <c r="Y159" s="375"/>
      <c r="Z159" s="9"/>
      <c r="AA159" s="9"/>
      <c r="AB159" s="49">
        <f t="shared" si="65"/>
        <v>0</v>
      </c>
      <c r="AC159" s="375"/>
      <c r="AD159" s="375"/>
      <c r="AF159" s="366"/>
    </row>
    <row r="160" spans="2:32" s="18" customFormat="1">
      <c r="B160" s="404"/>
      <c r="C160" s="52" t="s">
        <v>948</v>
      </c>
      <c r="D160" s="45"/>
      <c r="G160" s="45"/>
      <c r="H160" s="46"/>
      <c r="I160" s="350"/>
      <c r="J160" s="45" t="s">
        <v>172</v>
      </c>
      <c r="K160" s="350"/>
      <c r="L160" s="45"/>
      <c r="M160" s="350"/>
      <c r="N160" s="45" t="s">
        <v>172</v>
      </c>
      <c r="O160" s="350"/>
      <c r="P160" s="763">
        <f>ROUND(SUMIF('2. Accruals'!C:C,'1. CFR Return'!C160,'2. Accruals'!F:F),2)</f>
        <v>0</v>
      </c>
      <c r="R160" s="880"/>
      <c r="S160" s="880"/>
      <c r="T160" s="881"/>
      <c r="V160" s="651"/>
      <c r="W160" s="12"/>
      <c r="X160" s="49"/>
      <c r="Y160" s="375"/>
      <c r="Z160" s="9"/>
      <c r="AA160" s="9"/>
      <c r="AB160" s="49">
        <f t="shared" si="65"/>
        <v>0</v>
      </c>
      <c r="AC160" s="375"/>
      <c r="AD160" s="375"/>
      <c r="AF160" s="366"/>
    </row>
    <row r="161" spans="2:32" s="18" customFormat="1">
      <c r="B161" s="404"/>
      <c r="C161" s="52" t="s">
        <v>800</v>
      </c>
      <c r="D161" s="45"/>
      <c r="G161" s="45"/>
      <c r="H161" s="46"/>
      <c r="I161" s="350"/>
      <c r="J161" s="45" t="s">
        <v>177</v>
      </c>
      <c r="K161" s="350"/>
      <c r="L161" s="45"/>
      <c r="M161" s="350"/>
      <c r="N161" s="45" t="s">
        <v>177</v>
      </c>
      <c r="O161" s="350"/>
      <c r="P161" s="763">
        <f>ROUND(-SUMIF('2. Accruals'!C:C,'1. CFR Return'!C161,'2. Accruals'!F:F),2)</f>
        <v>0</v>
      </c>
      <c r="R161" s="880"/>
      <c r="S161" s="880"/>
      <c r="T161" s="881"/>
      <c r="V161" s="651"/>
      <c r="W161" s="12"/>
      <c r="X161" s="49"/>
      <c r="Y161" s="375"/>
      <c r="Z161" s="9"/>
      <c r="AA161" s="9"/>
      <c r="AB161" s="49">
        <f t="shared" si="65"/>
        <v>0</v>
      </c>
      <c r="AC161" s="375"/>
      <c r="AD161" s="375"/>
      <c r="AF161" s="366"/>
    </row>
    <row r="162" spans="2:32" s="18" customFormat="1">
      <c r="B162" s="404"/>
      <c r="C162" s="52" t="s">
        <v>801</v>
      </c>
      <c r="D162" s="45"/>
      <c r="G162" s="45"/>
      <c r="H162" s="46"/>
      <c r="I162" s="350"/>
      <c r="J162" s="45" t="s">
        <v>177</v>
      </c>
      <c r="K162" s="350"/>
      <c r="L162" s="45"/>
      <c r="M162" s="350"/>
      <c r="N162" s="45" t="s">
        <v>177</v>
      </c>
      <c r="O162" s="350"/>
      <c r="P162" s="763">
        <f>ROUND(-SUMIF('2. Accruals'!C:C,'1. CFR Return'!C162,'2. Accruals'!F:F),2)</f>
        <v>0</v>
      </c>
      <c r="R162" s="880"/>
      <c r="S162" s="880"/>
      <c r="T162" s="881"/>
      <c r="V162" s="651"/>
      <c r="W162" s="12"/>
      <c r="X162" s="49"/>
      <c r="Y162" s="375"/>
      <c r="Z162" s="9"/>
      <c r="AA162" s="9"/>
      <c r="AB162" s="49">
        <f t="shared" si="65"/>
        <v>0</v>
      </c>
      <c r="AC162" s="375"/>
      <c r="AD162" s="375"/>
      <c r="AF162" s="366"/>
    </row>
    <row r="163" spans="2:32" s="18" customFormat="1">
      <c r="B163" s="404"/>
      <c r="C163" s="52" t="s">
        <v>6505</v>
      </c>
      <c r="D163" s="45"/>
      <c r="G163" s="45"/>
      <c r="H163" s="46"/>
      <c r="I163" s="350"/>
      <c r="J163" s="45" t="s">
        <v>177</v>
      </c>
      <c r="K163" s="350"/>
      <c r="L163" s="45"/>
      <c r="M163" s="350"/>
      <c r="N163" s="45" t="s">
        <v>177</v>
      </c>
      <c r="O163" s="350"/>
      <c r="P163" s="763">
        <f>ROUND(-SUMIF('2. Accruals'!C:C,'1. CFR Return'!C163,'2. Accruals'!F:F),2)</f>
        <v>0</v>
      </c>
      <c r="R163" s="880"/>
      <c r="S163" s="880"/>
      <c r="T163" s="881"/>
      <c r="V163" s="651"/>
      <c r="W163" s="12"/>
      <c r="X163" s="49"/>
      <c r="Y163" s="375"/>
      <c r="Z163" s="9"/>
      <c r="AA163" s="9"/>
      <c r="AB163" s="49">
        <f t="shared" si="65"/>
        <v>0</v>
      </c>
      <c r="AC163" s="375"/>
      <c r="AD163" s="375"/>
      <c r="AF163" s="366"/>
    </row>
    <row r="164" spans="2:32" s="18" customFormat="1">
      <c r="B164" s="404"/>
      <c r="C164" s="52" t="s">
        <v>949</v>
      </c>
      <c r="D164" s="45"/>
      <c r="G164" s="45"/>
      <c r="H164" s="46"/>
      <c r="I164" s="350"/>
      <c r="J164" s="45" t="s">
        <v>177</v>
      </c>
      <c r="K164" s="350"/>
      <c r="L164" s="45"/>
      <c r="M164" s="350"/>
      <c r="N164" s="45" t="s">
        <v>177</v>
      </c>
      <c r="O164" s="350"/>
      <c r="P164" s="763">
        <f>ROUND(-SUMIF('2. Accruals'!C:C,'1. CFR Return'!C164,'2. Accruals'!F:F),2)</f>
        <v>0</v>
      </c>
      <c r="R164" s="880"/>
      <c r="S164" s="880"/>
      <c r="T164" s="881"/>
      <c r="V164" s="651"/>
      <c r="W164" s="12"/>
      <c r="X164" s="49"/>
      <c r="Y164" s="375"/>
      <c r="Z164" s="9"/>
      <c r="AA164" s="9"/>
      <c r="AB164" s="49">
        <f t="shared" si="65"/>
        <v>0</v>
      </c>
      <c r="AF164" s="366"/>
    </row>
    <row r="165" spans="2:32" s="18" customFormat="1">
      <c r="B165" s="404"/>
      <c r="C165" s="406"/>
      <c r="D165" s="45"/>
      <c r="G165" s="45"/>
      <c r="H165" s="46"/>
      <c r="I165" s="350"/>
      <c r="J165" s="45"/>
      <c r="K165" s="350"/>
      <c r="L165" s="45"/>
      <c r="M165" s="350"/>
      <c r="N165" s="45"/>
      <c r="O165" s="350"/>
      <c r="P165" s="375"/>
      <c r="R165" s="45"/>
      <c r="S165" s="403"/>
      <c r="T165" s="371"/>
      <c r="V165" s="651"/>
      <c r="W165" s="12"/>
      <c r="X165" s="375"/>
      <c r="Y165" s="375"/>
      <c r="Z165" s="9"/>
      <c r="AA165" s="9"/>
      <c r="AB165" s="375"/>
      <c r="AF165" s="371"/>
    </row>
    <row r="166" spans="2:32" s="18" customFormat="1">
      <c r="B166" s="404"/>
      <c r="C166" s="48" t="s">
        <v>181</v>
      </c>
      <c r="D166" s="45"/>
      <c r="G166" s="45"/>
      <c r="H166" s="46"/>
      <c r="I166" s="350"/>
      <c r="J166" s="45"/>
      <c r="K166" s="350"/>
      <c r="L166" s="45"/>
      <c r="M166" s="350"/>
      <c r="N166" s="45"/>
      <c r="O166" s="350"/>
      <c r="P166" s="16">
        <f>SUM(P157:P164)</f>
        <v>0</v>
      </c>
      <c r="S166" s="305"/>
      <c r="T166" s="371"/>
      <c r="V166" s="651"/>
      <c r="W166" s="12"/>
      <c r="X166" s="57">
        <f>SUM(X157:X164)</f>
        <v>0</v>
      </c>
      <c r="Y166" s="376"/>
      <c r="Z166" s="9"/>
      <c r="AA166" s="9"/>
      <c r="AB166" s="57">
        <f>SUM(AB157:AB164)</f>
        <v>0</v>
      </c>
      <c r="AF166" s="371"/>
    </row>
    <row r="167" spans="2:32" s="18" customFormat="1">
      <c r="B167" s="404"/>
      <c r="C167" s="406"/>
      <c r="D167" s="45"/>
      <c r="G167" s="45"/>
      <c r="H167" s="46"/>
      <c r="I167" s="350"/>
      <c r="J167" s="45"/>
      <c r="K167" s="350"/>
      <c r="L167" s="45"/>
      <c r="M167" s="350"/>
      <c r="N167" s="45"/>
      <c r="O167" s="350"/>
      <c r="P167" s="375"/>
      <c r="S167" s="403"/>
      <c r="T167" s="371"/>
      <c r="V167" s="651"/>
      <c r="W167" s="12"/>
      <c r="X167" s="375"/>
      <c r="Y167" s="375"/>
      <c r="Z167" s="9"/>
      <c r="AA167" s="9"/>
      <c r="AB167" s="375"/>
      <c r="AF167" s="371"/>
    </row>
    <row r="168" spans="2:32" s="18" customFormat="1">
      <c r="B168" s="404"/>
      <c r="C168" s="406"/>
      <c r="D168" s="45"/>
      <c r="G168" s="45"/>
      <c r="H168" s="46"/>
      <c r="I168" s="350"/>
      <c r="J168" s="45"/>
      <c r="K168" s="350"/>
      <c r="L168" s="45"/>
      <c r="M168" s="350"/>
      <c r="N168" s="45"/>
      <c r="O168" s="350"/>
      <c r="P168" s="375"/>
      <c r="S168" s="403"/>
      <c r="T168" s="371"/>
      <c r="V168" s="651"/>
      <c r="W168" s="12"/>
      <c r="X168" s="375"/>
      <c r="Y168" s="375"/>
      <c r="Z168" s="9"/>
      <c r="AA168" s="9"/>
      <c r="AB168" s="375"/>
      <c r="AF168" s="371"/>
    </row>
    <row r="169" spans="2:32" s="18" customFormat="1">
      <c r="B169" s="404"/>
      <c r="C169" s="56" t="s">
        <v>182</v>
      </c>
      <c r="D169" s="45"/>
      <c r="G169" s="45"/>
      <c r="H169" s="46"/>
      <c r="I169" s="350"/>
      <c r="J169" s="45"/>
      <c r="K169" s="350"/>
      <c r="L169" s="45"/>
      <c r="M169" s="350"/>
      <c r="N169" s="45"/>
      <c r="O169" s="350"/>
      <c r="P169" s="375"/>
      <c r="S169" s="403"/>
      <c r="T169" s="371"/>
      <c r="V169" s="651"/>
      <c r="W169" s="12"/>
      <c r="X169" s="375"/>
      <c r="Y169" s="375"/>
      <c r="Z169" s="9"/>
      <c r="AA169" s="9"/>
      <c r="AB169" s="375"/>
      <c r="AF169" s="371"/>
    </row>
    <row r="170" spans="2:32" s="18" customFormat="1">
      <c r="B170" s="404"/>
      <c r="C170" s="52" t="s">
        <v>802</v>
      </c>
      <c r="D170" s="45" t="s">
        <v>6504</v>
      </c>
      <c r="G170" s="45"/>
      <c r="H170" s="46"/>
      <c r="I170" s="350"/>
      <c r="J170" s="45" t="s">
        <v>183</v>
      </c>
      <c r="K170" s="350"/>
      <c r="L170" s="45"/>
      <c r="M170" s="350"/>
      <c r="N170" s="45" t="s">
        <v>183</v>
      </c>
      <c r="O170" s="350"/>
      <c r="P170" s="49"/>
      <c r="Q170" s="673"/>
      <c r="R170" s="880"/>
      <c r="S170" s="880"/>
      <c r="T170" s="881"/>
      <c r="V170" s="651"/>
      <c r="W170" s="12"/>
      <c r="X170" s="49"/>
      <c r="Y170" s="377"/>
      <c r="Z170" s="9"/>
      <c r="AA170" s="9"/>
      <c r="AB170" s="49">
        <f>+X170+P170</f>
        <v>0</v>
      </c>
      <c r="AF170" s="366"/>
    </row>
    <row r="171" spans="2:32" s="18" customFormat="1">
      <c r="B171" s="404"/>
      <c r="C171" s="52" t="s">
        <v>803</v>
      </c>
      <c r="D171" s="45" t="s">
        <v>6504</v>
      </c>
      <c r="G171" s="45"/>
      <c r="H171" s="46"/>
      <c r="I171" s="350"/>
      <c r="J171" s="45" t="s">
        <v>183</v>
      </c>
      <c r="K171" s="350"/>
      <c r="L171" s="45"/>
      <c r="M171" s="350"/>
      <c r="N171" s="45" t="s">
        <v>183</v>
      </c>
      <c r="O171" s="350"/>
      <c r="P171" s="49"/>
      <c r="Q171" s="673"/>
      <c r="R171" s="880"/>
      <c r="S171" s="880"/>
      <c r="T171" s="881"/>
      <c r="V171" s="651"/>
      <c r="W171" s="12"/>
      <c r="X171" s="49"/>
      <c r="Y171" s="377"/>
      <c r="Z171" s="9"/>
      <c r="AA171" s="9"/>
      <c r="AB171" s="49">
        <f t="shared" ref="AB171" si="66">+X171+P171</f>
        <v>0</v>
      </c>
      <c r="AF171" s="366"/>
    </row>
    <row r="172" spans="2:32" s="18" customFormat="1">
      <c r="B172" s="404"/>
      <c r="C172" s="406"/>
      <c r="D172" s="45"/>
      <c r="G172" s="45"/>
      <c r="H172" s="46"/>
      <c r="I172" s="350"/>
      <c r="J172" s="45"/>
      <c r="K172" s="350"/>
      <c r="L172" s="45"/>
      <c r="M172" s="350"/>
      <c r="N172" s="45"/>
      <c r="O172" s="350"/>
      <c r="P172" s="375"/>
      <c r="S172" s="403"/>
      <c r="T172" s="371"/>
      <c r="V172" s="651"/>
      <c r="W172" s="12"/>
      <c r="X172" s="375"/>
      <c r="Y172" s="375"/>
      <c r="Z172" s="9"/>
      <c r="AA172" s="9"/>
      <c r="AB172" s="375"/>
      <c r="AF172" s="371"/>
    </row>
    <row r="173" spans="2:32" s="18" customFormat="1">
      <c r="B173" s="404"/>
      <c r="C173" s="56" t="s">
        <v>184</v>
      </c>
      <c r="D173" s="45"/>
      <c r="G173" s="45"/>
      <c r="H173" s="46"/>
      <c r="I173" s="350"/>
      <c r="J173" s="45"/>
      <c r="K173" s="350"/>
      <c r="L173" s="45"/>
      <c r="M173" s="350"/>
      <c r="N173" s="45"/>
      <c r="O173" s="350"/>
      <c r="P173" s="375"/>
      <c r="S173" s="403"/>
      <c r="T173" s="371"/>
      <c r="V173" s="651"/>
      <c r="W173" s="12"/>
      <c r="X173" s="375"/>
      <c r="Y173" s="375"/>
      <c r="Z173" s="9"/>
      <c r="AA173" s="9"/>
      <c r="AB173" s="375"/>
      <c r="AF173" s="371"/>
    </row>
    <row r="174" spans="2:32" s="18" customFormat="1">
      <c r="B174" s="404"/>
      <c r="C174" s="52" t="s">
        <v>800</v>
      </c>
      <c r="D174" s="45" t="s">
        <v>6504</v>
      </c>
      <c r="G174" s="45"/>
      <c r="H174" s="46"/>
      <c r="I174" s="350"/>
      <c r="J174" s="45" t="s">
        <v>185</v>
      </c>
      <c r="K174" s="350"/>
      <c r="L174" s="45"/>
      <c r="M174" s="350"/>
      <c r="N174" s="45" t="s">
        <v>185</v>
      </c>
      <c r="O174" s="350"/>
      <c r="P174" s="49"/>
      <c r="Q174" s="673"/>
      <c r="R174" s="880"/>
      <c r="S174" s="880"/>
      <c r="T174" s="881"/>
      <c r="V174" s="651"/>
      <c r="W174" s="12"/>
      <c r="X174" s="49"/>
      <c r="Y174" s="377"/>
      <c r="Z174" s="9"/>
      <c r="AA174" s="9"/>
      <c r="AB174" s="49">
        <f>+X174+P174</f>
        <v>0</v>
      </c>
      <c r="AF174" s="366"/>
    </row>
    <row r="175" spans="2:32" s="18" customFormat="1">
      <c r="B175" s="404"/>
      <c r="C175" s="52" t="s">
        <v>801</v>
      </c>
      <c r="D175" s="45" t="s">
        <v>6504</v>
      </c>
      <c r="G175" s="45"/>
      <c r="H175" s="46"/>
      <c r="I175" s="350"/>
      <c r="J175" s="45" t="s">
        <v>185</v>
      </c>
      <c r="K175" s="350"/>
      <c r="L175" s="45"/>
      <c r="M175" s="350"/>
      <c r="N175" s="45" t="s">
        <v>185</v>
      </c>
      <c r="O175" s="350"/>
      <c r="P175" s="49"/>
      <c r="Q175" s="673"/>
      <c r="R175" s="880"/>
      <c r="S175" s="880"/>
      <c r="T175" s="880"/>
      <c r="V175" s="651"/>
      <c r="W175" s="12"/>
      <c r="X175" s="49"/>
      <c r="Y175" s="377"/>
      <c r="Z175" s="9"/>
      <c r="AA175" s="9"/>
      <c r="AB175" s="49">
        <f>+X175+P175</f>
        <v>0</v>
      </c>
      <c r="AF175" s="366"/>
    </row>
    <row r="176" spans="2:32" s="18" customFormat="1">
      <c r="B176" s="404"/>
      <c r="C176" s="406"/>
      <c r="D176" s="45"/>
      <c r="G176" s="45"/>
      <c r="H176" s="46"/>
      <c r="I176" s="350"/>
      <c r="K176" s="350"/>
      <c r="L176" s="45"/>
      <c r="M176" s="350"/>
      <c r="N176" s="45"/>
      <c r="O176" s="350"/>
      <c r="P176" s="58"/>
      <c r="S176" s="599"/>
      <c r="T176" s="371"/>
      <c r="V176" s="651"/>
      <c r="W176" s="12"/>
      <c r="X176" s="58"/>
      <c r="Y176" s="377"/>
      <c r="Z176" s="9"/>
      <c r="AA176" s="9"/>
      <c r="AB176" s="58"/>
      <c r="AF176" s="371"/>
    </row>
    <row r="177" spans="2:32" s="18" customFormat="1">
      <c r="B177" s="404"/>
      <c r="C177" s="52" t="s">
        <v>6515</v>
      </c>
      <c r="D177" s="45" t="s">
        <v>6504</v>
      </c>
      <c r="G177" s="45"/>
      <c r="H177" s="46"/>
      <c r="I177" s="350"/>
      <c r="J177" s="45" t="s">
        <v>183</v>
      </c>
      <c r="K177" s="350"/>
      <c r="L177" s="45"/>
      <c r="M177" s="350"/>
      <c r="N177" s="45" t="s">
        <v>185</v>
      </c>
      <c r="O177" s="350"/>
      <c r="P177" s="49"/>
      <c r="R177" s="880"/>
      <c r="S177" s="880"/>
      <c r="T177" s="880"/>
      <c r="V177" s="651"/>
      <c r="W177" s="12"/>
      <c r="X177" s="49"/>
      <c r="Y177" s="377"/>
      <c r="Z177" s="9"/>
      <c r="AA177" s="9"/>
      <c r="AB177" s="49">
        <f>+X177+P177</f>
        <v>0</v>
      </c>
      <c r="AF177" s="366"/>
    </row>
    <row r="178" spans="2:32" s="18" customFormat="1">
      <c r="B178" s="404"/>
      <c r="C178" s="52" t="s">
        <v>6517</v>
      </c>
      <c r="D178" s="45" t="s">
        <v>6504</v>
      </c>
      <c r="G178" s="45"/>
      <c r="H178" s="46"/>
      <c r="I178" s="350"/>
      <c r="J178" s="45" t="s">
        <v>185</v>
      </c>
      <c r="K178" s="350"/>
      <c r="L178" s="45"/>
      <c r="M178" s="350"/>
      <c r="N178" s="45"/>
      <c r="O178" s="350"/>
      <c r="P178" s="49"/>
      <c r="R178" s="880"/>
      <c r="S178" s="880"/>
      <c r="T178" s="880"/>
      <c r="V178" s="651"/>
      <c r="W178" s="12"/>
      <c r="X178" s="49"/>
      <c r="Y178" s="377"/>
      <c r="Z178" s="9"/>
      <c r="AA178" s="9"/>
      <c r="AB178" s="49">
        <f>+X178+P178</f>
        <v>0</v>
      </c>
      <c r="AF178" s="366"/>
    </row>
    <row r="179" spans="2:32" s="18" customFormat="1">
      <c r="B179" s="404"/>
      <c r="C179" s="406"/>
      <c r="D179" s="45"/>
      <c r="G179" s="45"/>
      <c r="H179" s="46"/>
      <c r="I179" s="350"/>
      <c r="J179" s="45"/>
      <c r="K179" s="350"/>
      <c r="L179" s="350"/>
      <c r="M179" s="350"/>
      <c r="N179" s="350"/>
      <c r="O179" s="350"/>
      <c r="P179" s="375"/>
      <c r="Q179" s="45"/>
      <c r="R179" s="45"/>
      <c r="S179" s="403"/>
      <c r="T179" s="371"/>
      <c r="V179" s="651"/>
      <c r="W179" s="12"/>
      <c r="X179" s="375"/>
      <c r="Y179" s="375"/>
      <c r="Z179" s="9"/>
      <c r="AA179" s="9"/>
      <c r="AB179" s="375"/>
      <c r="AF179" s="371"/>
    </row>
    <row r="180" spans="2:32" s="18" customFormat="1">
      <c r="B180" s="404"/>
      <c r="C180" s="44" t="s">
        <v>186</v>
      </c>
      <c r="D180" s="45"/>
      <c r="G180" s="45"/>
      <c r="H180" s="46"/>
      <c r="I180" s="350"/>
      <c r="J180" s="350"/>
      <c r="K180" s="350"/>
      <c r="L180" s="350"/>
      <c r="M180" s="350"/>
      <c r="N180" s="350"/>
      <c r="O180" s="350"/>
      <c r="P180" s="16">
        <f>+I153+P153+P166+P170+P171+P174+P175+P177+P178</f>
        <v>0</v>
      </c>
      <c r="Q180" s="45"/>
      <c r="R180" s="45"/>
      <c r="S180" s="402"/>
      <c r="T180" s="371"/>
      <c r="V180" s="651"/>
      <c r="W180" s="12"/>
      <c r="X180" s="16">
        <f>+X153+X166+X170+X171+X174+X177+Z153+X178</f>
        <v>0</v>
      </c>
      <c r="Y180" s="350"/>
      <c r="Z180" s="9"/>
      <c r="AA180" s="9"/>
      <c r="AB180" s="17">
        <f>AB166+AB170+AB171+AB174+AB175+AB177+AB153+AD153+AB178</f>
        <v>0</v>
      </c>
      <c r="AF180" s="371"/>
    </row>
    <row r="181" spans="2:32">
      <c r="B181" s="394"/>
      <c r="D181" s="362"/>
      <c r="E181" s="362"/>
      <c r="F181" s="362"/>
      <c r="G181" s="362"/>
      <c r="S181" s="402"/>
      <c r="T181" s="366"/>
      <c r="W181" s="12"/>
      <c r="AF181" s="366"/>
    </row>
    <row r="182" spans="2:32" s="59" customFormat="1" ht="17.5" customHeight="1" thickBot="1">
      <c r="B182" s="674"/>
      <c r="C182" s="675" t="s">
        <v>187</v>
      </c>
      <c r="D182" s="413"/>
      <c r="E182" s="675"/>
      <c r="F182" s="675"/>
      <c r="G182" s="413"/>
      <c r="H182" s="413"/>
      <c r="I182" s="676"/>
      <c r="J182" s="676"/>
      <c r="K182" s="676"/>
      <c r="L182" s="676"/>
      <c r="M182" s="676"/>
      <c r="N182" s="676"/>
      <c r="O182" s="676"/>
      <c r="P182" s="677">
        <f>+P133-P180</f>
        <v>0</v>
      </c>
      <c r="Q182" s="678"/>
      <c r="R182" s="678" t="s">
        <v>188</v>
      </c>
      <c r="S182" s="415"/>
      <c r="T182" s="679"/>
      <c r="V182" s="655"/>
      <c r="W182" s="8"/>
      <c r="X182" s="16">
        <f>+X133-X180</f>
        <v>0</v>
      </c>
      <c r="Y182" s="350"/>
      <c r="Z182" s="7"/>
      <c r="AA182" s="7"/>
      <c r="AB182" s="16">
        <f>+AB133-AB180</f>
        <v>0</v>
      </c>
      <c r="AF182" s="371"/>
    </row>
    <row r="183" spans="2:32" s="18" customFormat="1" hidden="1">
      <c r="B183" s="394"/>
      <c r="D183" s="45"/>
      <c r="G183" s="45"/>
      <c r="H183" s="46"/>
      <c r="I183" s="350"/>
      <c r="J183" s="350"/>
      <c r="K183" s="350"/>
      <c r="L183" s="350"/>
      <c r="M183" s="350"/>
      <c r="N183" s="350"/>
      <c r="O183" s="350"/>
      <c r="P183" s="350"/>
      <c r="Q183" s="45"/>
      <c r="R183" s="45"/>
      <c r="S183" s="402"/>
      <c r="T183" s="371"/>
      <c r="V183" s="651"/>
      <c r="W183" s="12"/>
      <c r="X183" s="9"/>
      <c r="Y183" s="9"/>
      <c r="Z183" s="9"/>
      <c r="AA183" s="9"/>
      <c r="AB183" s="9"/>
      <c r="AF183" s="371"/>
    </row>
    <row r="184" spans="2:32" s="18" customFormat="1" hidden="1">
      <c r="B184" s="394"/>
      <c r="C184" s="18" t="s">
        <v>189</v>
      </c>
      <c r="D184" s="45"/>
      <c r="G184" s="45"/>
      <c r="H184" s="46"/>
      <c r="I184" s="350"/>
      <c r="J184" s="350"/>
      <c r="K184" s="350"/>
      <c r="L184" s="350"/>
      <c r="M184" s="350"/>
      <c r="N184" s="350"/>
      <c r="O184" s="350"/>
      <c r="P184" s="350"/>
      <c r="Q184" s="45"/>
      <c r="R184" s="45"/>
      <c r="S184" s="301"/>
      <c r="T184" s="371"/>
      <c r="V184" s="651"/>
      <c r="W184" s="12"/>
      <c r="X184" s="9"/>
      <c r="Y184" s="9"/>
      <c r="Z184" s="9"/>
      <c r="AA184" s="9"/>
      <c r="AB184" s="9"/>
      <c r="AF184" s="371"/>
    </row>
    <row r="185" spans="2:32" s="18" customFormat="1" hidden="1">
      <c r="B185" s="394"/>
      <c r="C185" s="44"/>
      <c r="D185" s="45"/>
      <c r="E185" s="46"/>
      <c r="F185" s="46"/>
      <c r="G185" s="46"/>
      <c r="H185" s="350"/>
      <c r="I185" s="350"/>
      <c r="J185" s="350"/>
      <c r="K185" s="350"/>
      <c r="L185" s="350"/>
      <c r="M185" s="350"/>
      <c r="N185" s="350"/>
      <c r="O185" s="350"/>
      <c r="P185" s="350"/>
      <c r="Q185" s="45"/>
      <c r="R185" s="45"/>
      <c r="S185" s="301"/>
      <c r="T185" s="371"/>
      <c r="V185" s="651"/>
      <c r="W185" s="12"/>
      <c r="X185" s="9"/>
      <c r="Y185" s="9"/>
      <c r="Z185" s="9"/>
      <c r="AA185" s="9"/>
      <c r="AB185" s="9"/>
      <c r="AF185" s="371"/>
    </row>
    <row r="186" spans="2:32" s="18" customFormat="1" hidden="1">
      <c r="B186" s="394"/>
      <c r="C186" s="60" t="s">
        <v>782</v>
      </c>
      <c r="D186" s="45"/>
      <c r="E186" s="46"/>
      <c r="F186" s="46"/>
      <c r="G186" s="46"/>
      <c r="H186" s="353"/>
      <c r="I186" s="350"/>
      <c r="J186" s="350"/>
      <c r="K186" s="350"/>
      <c r="L186" s="350"/>
      <c r="M186" s="350"/>
      <c r="N186" s="350"/>
      <c r="O186" s="350"/>
      <c r="P186" s="350"/>
      <c r="Q186" s="45"/>
      <c r="R186" s="45"/>
      <c r="S186" s="301"/>
      <c r="T186" s="371"/>
      <c r="V186" s="651"/>
      <c r="W186" s="12"/>
      <c r="X186" s="9"/>
      <c r="Y186" s="9"/>
      <c r="Z186" s="9"/>
      <c r="AA186" s="9"/>
      <c r="AB186" s="9"/>
      <c r="AF186" s="371"/>
    </row>
    <row r="187" spans="2:32" s="18" customFormat="1" hidden="1">
      <c r="B187" s="394"/>
      <c r="C187" s="60"/>
      <c r="D187" s="45"/>
      <c r="E187" s="46"/>
      <c r="F187" s="46"/>
      <c r="G187" s="46"/>
      <c r="H187" s="350"/>
      <c r="I187" s="350"/>
      <c r="J187" s="350"/>
      <c r="K187" s="350"/>
      <c r="L187" s="350"/>
      <c r="M187" s="350"/>
      <c r="N187" s="350"/>
      <c r="O187" s="350"/>
      <c r="P187" s="350"/>
      <c r="Q187" s="45"/>
      <c r="R187" s="45"/>
      <c r="S187" s="301"/>
      <c r="T187" s="371"/>
      <c r="V187" s="651"/>
      <c r="W187" s="12"/>
      <c r="X187" s="9"/>
      <c r="Y187" s="9"/>
      <c r="Z187" s="9"/>
      <c r="AA187" s="9"/>
      <c r="AB187" s="9"/>
      <c r="AF187" s="371"/>
    </row>
    <row r="188" spans="2:32" s="18" customFormat="1" ht="39" hidden="1" customHeight="1">
      <c r="B188" s="394"/>
      <c r="C188" s="61" t="s">
        <v>852</v>
      </c>
      <c r="D188" s="45"/>
      <c r="E188" s="46"/>
      <c r="F188" s="46"/>
      <c r="G188" s="60">
        <f>SUM(P31:P38,P113)</f>
        <v>0</v>
      </c>
      <c r="H188" s="16">
        <f>SUM(I31:I38)</f>
        <v>0</v>
      </c>
      <c r="I188" s="350"/>
      <c r="J188" s="350"/>
      <c r="K188" s="350"/>
      <c r="L188" s="350"/>
      <c r="M188" s="350"/>
      <c r="N188" s="350"/>
      <c r="O188" s="350"/>
      <c r="P188" s="350"/>
      <c r="Q188" s="45"/>
      <c r="R188" s="45"/>
      <c r="S188" s="301"/>
      <c r="T188" s="371"/>
      <c r="V188" s="651"/>
      <c r="W188" s="12"/>
      <c r="X188" s="9"/>
      <c r="Y188" s="9"/>
      <c r="Z188" s="9"/>
      <c r="AA188" s="9"/>
      <c r="AB188" s="9"/>
      <c r="AF188" s="371"/>
    </row>
    <row r="189" spans="2:32" s="18" customFormat="1" hidden="1">
      <c r="B189" s="394"/>
      <c r="C189" s="62" t="s">
        <v>335</v>
      </c>
      <c r="D189" s="45"/>
      <c r="E189" s="46"/>
      <c r="F189" s="46"/>
      <c r="G189" s="60"/>
      <c r="H189" s="16">
        <v>0</v>
      </c>
      <c r="I189" s="350"/>
      <c r="J189" s="350"/>
      <c r="K189" s="350"/>
      <c r="L189" s="350"/>
      <c r="M189" s="350"/>
      <c r="N189" s="350"/>
      <c r="O189" s="350"/>
      <c r="P189" s="350"/>
      <c r="Q189" s="45"/>
      <c r="R189" s="45"/>
      <c r="S189" s="301"/>
      <c r="T189" s="371"/>
      <c r="V189" s="651"/>
      <c r="W189" s="12"/>
      <c r="X189" s="9"/>
      <c r="Y189" s="9"/>
      <c r="Z189" s="9"/>
      <c r="AA189" s="9"/>
      <c r="AB189" s="9"/>
      <c r="AF189" s="371"/>
    </row>
    <row r="190" spans="2:32" s="18" customFormat="1" ht="14" hidden="1">
      <c r="B190" s="394"/>
      <c r="C190" s="62" t="s">
        <v>190</v>
      </c>
      <c r="D190" s="45"/>
      <c r="E190" s="46"/>
      <c r="F190" s="46"/>
      <c r="G190" s="60"/>
      <c r="H190" s="16">
        <f>H188-H189</f>
        <v>0</v>
      </c>
      <c r="I190" s="526"/>
      <c r="J190" s="526"/>
      <c r="K190" s="350"/>
      <c r="L190" s="350"/>
      <c r="M190" s="350"/>
      <c r="N190" s="350"/>
      <c r="P190" s="350"/>
      <c r="Q190" s="45"/>
      <c r="R190" s="45"/>
      <c r="S190" s="301"/>
      <c r="T190" s="371"/>
      <c r="V190" s="651"/>
      <c r="W190" s="12"/>
      <c r="X190" s="9"/>
      <c r="Y190" s="9"/>
      <c r="Z190" s="9"/>
      <c r="AA190" s="9"/>
      <c r="AB190" s="9"/>
      <c r="AF190" s="371"/>
    </row>
    <row r="191" spans="2:32" s="18" customFormat="1" ht="13.5" hidden="1" customHeight="1">
      <c r="B191" s="394"/>
      <c r="D191" s="45"/>
      <c r="E191" s="46"/>
      <c r="F191" s="46"/>
      <c r="G191" s="350"/>
      <c r="H191" s="454"/>
      <c r="I191" s="353" t="s">
        <v>191</v>
      </c>
      <c r="K191" s="350"/>
      <c r="L191" s="350"/>
      <c r="M191" s="350"/>
      <c r="N191" s="350"/>
      <c r="O191" s="350"/>
      <c r="P191" s="350"/>
      <c r="Q191" s="45"/>
      <c r="R191" s="45"/>
      <c r="S191" s="301"/>
      <c r="T191" s="371"/>
      <c r="V191" s="651"/>
      <c r="W191" s="12"/>
      <c r="X191" s="9"/>
      <c r="Y191" s="9"/>
      <c r="Z191" s="9"/>
      <c r="AA191" s="9"/>
      <c r="AB191" s="9"/>
      <c r="AF191" s="371"/>
    </row>
    <row r="192" spans="2:32" s="18" customFormat="1" hidden="1">
      <c r="B192" s="394"/>
      <c r="I192" s="350"/>
      <c r="J192" s="350"/>
      <c r="K192" s="350"/>
      <c r="L192" s="350"/>
      <c r="M192" s="350"/>
      <c r="N192" s="350"/>
      <c r="O192" s="350"/>
      <c r="P192" s="350"/>
      <c r="Q192" s="45"/>
      <c r="R192" s="45"/>
      <c r="S192" s="301"/>
      <c r="T192" s="371"/>
      <c r="V192" s="651"/>
      <c r="W192" s="12"/>
      <c r="X192" s="9"/>
      <c r="Y192" s="9"/>
      <c r="Z192" s="9"/>
      <c r="AA192" s="9"/>
      <c r="AB192" s="9"/>
      <c r="AF192" s="371"/>
    </row>
    <row r="193" spans="2:32" s="18" customFormat="1" hidden="1">
      <c r="B193" s="394"/>
      <c r="C193" s="44"/>
      <c r="D193" s="45"/>
      <c r="E193" s="46"/>
      <c r="F193" s="46"/>
      <c r="G193" s="350"/>
      <c r="I193" s="350"/>
      <c r="J193" s="350"/>
      <c r="K193" s="350"/>
      <c r="L193" s="350"/>
      <c r="M193" s="350"/>
      <c r="N193" s="350"/>
      <c r="O193" s="350"/>
      <c r="P193" s="350"/>
      <c r="Q193" s="45"/>
      <c r="R193" s="45"/>
      <c r="S193" s="301"/>
      <c r="T193" s="371"/>
      <c r="V193" s="651"/>
      <c r="W193" s="12"/>
      <c r="X193" s="9"/>
      <c r="Y193" s="9"/>
      <c r="Z193" s="9"/>
      <c r="AA193" s="9"/>
      <c r="AB193" s="9"/>
      <c r="AF193" s="371"/>
    </row>
    <row r="194" spans="2:32" s="18" customFormat="1" hidden="1">
      <c r="B194" s="394">
        <v>2</v>
      </c>
      <c r="C194" s="60" t="s">
        <v>192</v>
      </c>
      <c r="D194" s="45"/>
      <c r="E194" s="46"/>
      <c r="F194" s="46"/>
      <c r="J194" s="350"/>
      <c r="K194" s="350"/>
      <c r="L194" s="350"/>
      <c r="M194" s="350"/>
      <c r="N194" s="350"/>
      <c r="O194" s="350"/>
      <c r="P194" s="350"/>
      <c r="Q194" s="45"/>
      <c r="R194" s="45"/>
      <c r="S194" s="301"/>
      <c r="T194" s="371"/>
      <c r="V194" s="651"/>
      <c r="W194" s="12"/>
      <c r="X194" s="9"/>
      <c r="Y194" s="9"/>
      <c r="Z194" s="9"/>
      <c r="AA194" s="9"/>
      <c r="AB194" s="9"/>
      <c r="AF194" s="371"/>
    </row>
    <row r="195" spans="2:32" s="18" customFormat="1" hidden="1">
      <c r="B195" s="394"/>
      <c r="C195" s="60"/>
      <c r="D195" s="45"/>
      <c r="E195" s="46"/>
      <c r="F195" s="46"/>
      <c r="J195" s="350"/>
      <c r="K195" s="350"/>
      <c r="L195" s="350"/>
      <c r="M195" s="350"/>
      <c r="N195" s="350"/>
      <c r="O195" s="350"/>
      <c r="P195" s="350"/>
      <c r="Q195" s="45"/>
      <c r="R195" s="45"/>
      <c r="S195" s="301"/>
      <c r="T195" s="371"/>
      <c r="V195" s="651"/>
      <c r="W195" s="12"/>
      <c r="X195" s="9"/>
      <c r="Y195" s="9"/>
      <c r="Z195" s="9"/>
      <c r="AA195" s="9"/>
      <c r="AB195" s="9"/>
      <c r="AF195" s="371"/>
    </row>
    <row r="196" spans="2:32" s="18" customFormat="1" hidden="1">
      <c r="B196" s="394"/>
      <c r="C196" s="62" t="s">
        <v>193</v>
      </c>
      <c r="D196" s="45"/>
      <c r="E196" s="46"/>
      <c r="F196" s="46"/>
      <c r="G196" s="60">
        <f>+P166</f>
        <v>0</v>
      </c>
      <c r="H196" s="16">
        <f>SUM(P157:P164)</f>
        <v>0</v>
      </c>
      <c r="J196" s="350"/>
      <c r="K196" s="350"/>
      <c r="L196" s="350"/>
      <c r="M196" s="350"/>
      <c r="N196" s="350"/>
      <c r="O196" s="350"/>
      <c r="P196" s="350"/>
      <c r="Q196" s="45"/>
      <c r="R196" s="45"/>
      <c r="S196" s="301"/>
      <c r="T196" s="371"/>
      <c r="V196" s="651"/>
      <c r="W196" s="12"/>
      <c r="X196" s="9"/>
      <c r="Y196" s="9"/>
      <c r="Z196" s="9"/>
      <c r="AA196" s="9"/>
      <c r="AB196" s="9"/>
      <c r="AF196" s="371"/>
    </row>
    <row r="197" spans="2:32" s="18" customFormat="1" ht="12.5" hidden="1" thickBot="1">
      <c r="B197" s="394"/>
      <c r="C197" s="62" t="s">
        <v>194</v>
      </c>
      <c r="D197" s="45"/>
      <c r="E197" s="46"/>
      <c r="F197" s="46"/>
      <c r="G197" s="60">
        <f>O73+O120+O100</f>
        <v>0</v>
      </c>
      <c r="H197" s="16">
        <f>O73+O120+O100</f>
        <v>0</v>
      </c>
      <c r="S197" s="305"/>
      <c r="T197" s="366"/>
      <c r="W197" s="378"/>
      <c r="X197" s="379"/>
      <c r="Y197" s="379"/>
      <c r="Z197" s="379"/>
      <c r="AA197" s="379"/>
      <c r="AB197" s="379"/>
      <c r="AC197" s="379"/>
      <c r="AD197" s="379"/>
      <c r="AE197" s="379"/>
      <c r="AF197" s="380"/>
    </row>
    <row r="198" spans="2:32" s="18" customFormat="1" hidden="1">
      <c r="B198" s="394"/>
      <c r="C198" s="62" t="s">
        <v>190</v>
      </c>
      <c r="D198" s="45"/>
      <c r="E198" s="46"/>
      <c r="F198" s="46"/>
      <c r="G198" s="60">
        <f>+G196-G197</f>
        <v>0</v>
      </c>
      <c r="H198" s="16">
        <f>H196-H197</f>
        <v>0</v>
      </c>
      <c r="S198" s="305"/>
      <c r="T198" s="366"/>
    </row>
    <row r="199" spans="2:32" s="18" customFormat="1" hidden="1">
      <c r="B199" s="394"/>
      <c r="C199" s="44"/>
      <c r="D199" s="45"/>
      <c r="E199" s="46"/>
      <c r="F199" s="46"/>
      <c r="G199" s="350"/>
      <c r="S199" s="305"/>
      <c r="T199" s="366"/>
    </row>
    <row r="200" spans="2:32" s="18" customFormat="1" hidden="1">
      <c r="B200" s="394">
        <v>3</v>
      </c>
      <c r="C200" s="44" t="s">
        <v>858</v>
      </c>
      <c r="D200" s="45"/>
      <c r="E200" s="46"/>
      <c r="F200" s="46"/>
      <c r="G200" s="60">
        <f>SUMIFS('2. Accruals'!$G$10:$G$71,'2. Accruals'!$A$10:$A$71,"Debtors",'2. Accruals'!$K$10:$K$71,"Yes")</f>
        <v>0</v>
      </c>
      <c r="S200" s="305"/>
      <c r="T200" s="366"/>
    </row>
    <row r="201" spans="2:32" s="18" customFormat="1" hidden="1">
      <c r="B201" s="394"/>
      <c r="C201" s="407" t="s">
        <v>195</v>
      </c>
      <c r="D201" s="45"/>
      <c r="E201" s="46"/>
      <c r="F201" s="46"/>
      <c r="G201" s="350"/>
      <c r="S201" s="305"/>
      <c r="T201" s="366"/>
    </row>
    <row r="202" spans="2:32" s="18" customFormat="1" hidden="1">
      <c r="B202" s="394"/>
      <c r="C202" s="408"/>
      <c r="D202" s="45"/>
      <c r="E202" s="46"/>
      <c r="F202" s="46"/>
      <c r="G202" s="350"/>
      <c r="S202" s="305"/>
      <c r="T202" s="366"/>
    </row>
    <row r="203" spans="2:32" s="18" customFormat="1" hidden="1">
      <c r="B203" s="394">
        <v>4</v>
      </c>
      <c r="C203" s="44" t="s">
        <v>857</v>
      </c>
      <c r="D203" s="45"/>
      <c r="E203" s="46"/>
      <c r="F203" s="46"/>
      <c r="G203" s="60">
        <f>SUMIFS('2. Accruals'!$G$10:$G$71,'2. Accruals'!$A$10:$A$71,"Creditors",'2. Accruals'!$M$10:$M$71,"Yes")</f>
        <v>0</v>
      </c>
      <c r="S203" s="305"/>
      <c r="T203" s="366"/>
    </row>
    <row r="204" spans="2:32" s="18" customFormat="1" hidden="1">
      <c r="B204" s="394"/>
      <c r="C204" s="407" t="s">
        <v>195</v>
      </c>
      <c r="D204" s="45"/>
      <c r="E204" s="46"/>
      <c r="F204" s="46"/>
      <c r="G204" s="350"/>
      <c r="S204" s="305"/>
      <c r="T204" s="366"/>
    </row>
    <row r="205" spans="2:32" s="18" customFormat="1" hidden="1">
      <c r="B205" s="394"/>
      <c r="C205" s="44"/>
      <c r="D205" s="45"/>
      <c r="E205" s="46"/>
      <c r="F205" s="46"/>
      <c r="G205" s="350"/>
      <c r="S205" s="305"/>
      <c r="T205" s="366"/>
    </row>
    <row r="206" spans="2:32" s="18" customFormat="1" hidden="1">
      <c r="B206" s="394"/>
      <c r="C206" s="44" t="s">
        <v>196</v>
      </c>
      <c r="D206" s="45"/>
      <c r="E206" s="46"/>
      <c r="F206" s="46"/>
      <c r="G206" s="63">
        <f>+'Bank clearing'!D11</f>
        <v>45747</v>
      </c>
      <c r="H206" s="454"/>
      <c r="S206" s="305"/>
      <c r="T206" s="366"/>
    </row>
    <row r="207" spans="2:32" s="18" customFormat="1" hidden="1">
      <c r="B207" s="394"/>
      <c r="C207" s="409" t="s">
        <v>854</v>
      </c>
      <c r="D207" s="45"/>
      <c r="E207" s="46"/>
      <c r="F207" s="46"/>
      <c r="G207" s="46"/>
      <c r="S207" s="305"/>
      <c r="T207" s="366"/>
    </row>
    <row r="208" spans="2:32" s="18" customFormat="1" ht="6" hidden="1" customHeight="1">
      <c r="B208" s="394"/>
      <c r="C208" s="410"/>
      <c r="D208" s="45"/>
      <c r="E208" s="46"/>
      <c r="F208" s="46"/>
      <c r="G208" s="46"/>
      <c r="S208" s="305"/>
      <c r="T208" s="366"/>
    </row>
    <row r="209" spans="2:20" s="18" customFormat="1" hidden="1">
      <c r="B209" s="394"/>
      <c r="C209" s="44"/>
      <c r="D209" s="45"/>
      <c r="E209" s="46"/>
      <c r="F209" s="46"/>
      <c r="G209" s="46"/>
      <c r="S209" s="305"/>
      <c r="T209" s="366"/>
    </row>
    <row r="210" spans="2:20" s="18" customFormat="1" hidden="1">
      <c r="B210" s="394">
        <v>7</v>
      </c>
      <c r="C210" s="44" t="s">
        <v>856</v>
      </c>
      <c r="D210" s="45"/>
      <c r="E210" s="46"/>
      <c r="F210" s="46"/>
      <c r="G210" s="64">
        <f>+'Bank clearing'!H17+'Bank clearing'!J17</f>
        <v>0</v>
      </c>
      <c r="S210" s="305"/>
      <c r="T210" s="366"/>
    </row>
    <row r="211" spans="2:20" s="18" customFormat="1" hidden="1">
      <c r="B211" s="394"/>
      <c r="C211" s="407" t="s">
        <v>195</v>
      </c>
      <c r="D211" s="45"/>
      <c r="E211" s="46"/>
      <c r="F211" s="46"/>
      <c r="G211" s="46"/>
      <c r="S211" s="305"/>
      <c r="T211" s="366"/>
    </row>
    <row r="212" spans="2:20" s="18" customFormat="1" hidden="1">
      <c r="B212" s="394"/>
      <c r="C212" s="407"/>
      <c r="D212" s="45"/>
      <c r="E212" s="46"/>
      <c r="F212" s="46"/>
      <c r="G212" s="46"/>
      <c r="S212" s="305"/>
      <c r="T212" s="366"/>
    </row>
    <row r="213" spans="2:20" ht="12.5" hidden="1" thickBot="1">
      <c r="B213" s="411"/>
      <c r="C213" s="420"/>
      <c r="D213" s="421"/>
      <c r="E213" s="421"/>
      <c r="F213" s="421"/>
      <c r="G213" s="421"/>
      <c r="H213" s="420"/>
      <c r="I213" s="420"/>
      <c r="J213" s="420"/>
      <c r="K213" s="420"/>
      <c r="L213" s="420"/>
      <c r="M213" s="420"/>
      <c r="N213" s="420"/>
      <c r="O213" s="420"/>
      <c r="P213" s="420"/>
      <c r="Q213" s="420"/>
      <c r="R213" s="420"/>
      <c r="S213" s="422"/>
      <c r="T213" s="380"/>
    </row>
    <row r="214" spans="2:20" s="18" customFormat="1" hidden="1">
      <c r="B214" s="394">
        <v>6</v>
      </c>
      <c r="C214" s="44" t="s">
        <v>855</v>
      </c>
      <c r="D214" s="45"/>
      <c r="E214" s="46"/>
      <c r="F214" s="46"/>
      <c r="G214" s="419">
        <f>+'Bank clearing'!H18+'Bank clearing'!J18</f>
        <v>0</v>
      </c>
      <c r="H214" s="350"/>
      <c r="I214" s="350"/>
      <c r="J214" s="350"/>
      <c r="K214" s="350"/>
      <c r="L214" s="350"/>
      <c r="M214" s="350"/>
      <c r="N214" s="350"/>
      <c r="O214" s="350"/>
      <c r="P214" s="350"/>
      <c r="Q214" s="45"/>
      <c r="R214" s="45"/>
      <c r="S214" s="301"/>
      <c r="T214" s="366"/>
    </row>
    <row r="215" spans="2:20" s="18" customFormat="1" ht="12.5" hidden="1" thickBot="1">
      <c r="B215" s="411"/>
      <c r="C215" s="412" t="s">
        <v>195</v>
      </c>
      <c r="D215" s="413"/>
      <c r="E215" s="414"/>
      <c r="F215" s="414"/>
      <c r="G215" s="414"/>
      <c r="H215" s="413"/>
      <c r="I215" s="413"/>
      <c r="J215" s="413"/>
      <c r="K215" s="413"/>
      <c r="L215" s="413"/>
      <c r="M215" s="413"/>
      <c r="N215" s="413"/>
      <c r="O215" s="413"/>
      <c r="P215" s="413"/>
      <c r="Q215" s="413"/>
      <c r="R215" s="413"/>
      <c r="S215" s="415"/>
      <c r="T215" s="380"/>
    </row>
    <row r="216" spans="2:20" ht="12.5" thickBot="1">
      <c r="B216" s="68"/>
      <c r="C216" s="65"/>
      <c r="D216" s="381"/>
      <c r="E216" s="382"/>
      <c r="F216" s="382"/>
      <c r="G216" s="382"/>
      <c r="H216" s="67"/>
      <c r="I216" s="67"/>
      <c r="J216" s="67"/>
      <c r="K216" s="67"/>
      <c r="L216" s="67"/>
      <c r="M216" s="67"/>
      <c r="N216" s="67"/>
      <c r="O216" s="67"/>
      <c r="P216" s="67"/>
      <c r="Q216" s="65"/>
      <c r="R216" s="65"/>
      <c r="S216" s="308"/>
    </row>
    <row r="217" spans="2:20" ht="18">
      <c r="B217" s="504" t="s">
        <v>197</v>
      </c>
      <c r="C217" s="505"/>
      <c r="D217" s="659"/>
      <c r="E217" s="660"/>
      <c r="F217" s="660"/>
      <c r="G217" s="660"/>
      <c r="H217" s="661"/>
      <c r="I217" s="661"/>
      <c r="J217" s="661"/>
      <c r="K217" s="661"/>
      <c r="L217" s="661"/>
      <c r="M217" s="661"/>
      <c r="N217" s="661"/>
      <c r="O217" s="661"/>
      <c r="P217" s="661"/>
      <c r="Q217" s="505"/>
      <c r="R217" s="505"/>
      <c r="S217" s="662"/>
      <c r="T217" s="663"/>
    </row>
    <row r="218" spans="2:20" ht="18">
      <c r="B218" s="508"/>
      <c r="C218" s="65"/>
      <c r="D218" s="381"/>
      <c r="E218" s="382"/>
      <c r="F218" s="382"/>
      <c r="G218" s="382"/>
      <c r="H218" s="67"/>
      <c r="I218" s="67"/>
      <c r="J218" s="67"/>
      <c r="K218" s="67"/>
      <c r="L218" s="67"/>
      <c r="M218" s="67"/>
      <c r="N218" s="67"/>
      <c r="O218" s="67"/>
      <c r="P218" s="67"/>
      <c r="Q218" s="65"/>
      <c r="R218" s="65"/>
      <c r="S218" s="308"/>
      <c r="T218" s="366"/>
    </row>
    <row r="219" spans="2:20" s="18" customFormat="1" ht="15" customHeight="1">
      <c r="B219" s="510"/>
      <c r="C219" s="882" t="s">
        <v>198</v>
      </c>
      <c r="D219" s="882"/>
      <c r="E219" s="69"/>
      <c r="F219" s="69"/>
      <c r="G219" s="69"/>
      <c r="H219" s="65"/>
      <c r="I219" s="65"/>
      <c r="J219" s="65"/>
      <c r="K219" s="65"/>
      <c r="L219" s="65"/>
      <c r="M219" s="65"/>
      <c r="N219" s="65"/>
      <c r="O219" s="65"/>
      <c r="P219" s="65"/>
      <c r="Q219" s="65"/>
      <c r="R219" s="65"/>
      <c r="S219" s="664"/>
      <c r="T219" s="366"/>
    </row>
    <row r="220" spans="2:20">
      <c r="B220" s="510"/>
      <c r="C220" s="65"/>
      <c r="D220" s="381"/>
      <c r="E220" s="381"/>
      <c r="F220" s="381"/>
      <c r="G220" s="381"/>
      <c r="H220" s="65"/>
      <c r="I220" s="65"/>
      <c r="J220" s="65"/>
      <c r="K220" s="65"/>
      <c r="L220" s="65"/>
      <c r="M220" s="65"/>
      <c r="N220" s="65"/>
      <c r="O220" s="65"/>
      <c r="P220" s="65"/>
      <c r="Q220" s="65"/>
      <c r="R220" s="65"/>
      <c r="S220" s="664"/>
      <c r="T220" s="366"/>
    </row>
    <row r="221" spans="2:20">
      <c r="B221" s="510"/>
      <c r="C221" s="65"/>
      <c r="D221" s="381"/>
      <c r="E221" s="381"/>
      <c r="F221" s="381"/>
      <c r="G221" s="381"/>
      <c r="H221" s="65"/>
      <c r="I221" s="65"/>
      <c r="J221" s="65"/>
      <c r="K221" s="65"/>
      <c r="L221" s="65"/>
      <c r="M221" s="65"/>
      <c r="N221" s="65"/>
      <c r="O221" s="65"/>
      <c r="P221" s="65"/>
      <c r="Q221" s="65"/>
      <c r="R221" s="65"/>
      <c r="S221" s="664"/>
      <c r="T221" s="366"/>
    </row>
    <row r="222" spans="2:20">
      <c r="B222" s="510"/>
      <c r="C222" s="65"/>
      <c r="D222" s="381"/>
      <c r="E222" s="381"/>
      <c r="F222" s="381"/>
      <c r="G222" s="381"/>
      <c r="H222" s="65"/>
      <c r="I222" s="65"/>
      <c r="J222" s="65"/>
      <c r="K222" s="65"/>
      <c r="L222" s="65"/>
      <c r="M222" s="65"/>
      <c r="N222" s="65"/>
      <c r="O222" s="65"/>
      <c r="P222" s="65"/>
      <c r="Q222" s="65"/>
      <c r="R222" s="65"/>
      <c r="S222" s="664"/>
      <c r="T222" s="366"/>
    </row>
    <row r="223" spans="2:20" s="18" customFormat="1" ht="15" customHeight="1">
      <c r="B223" s="665" t="s">
        <v>199</v>
      </c>
      <c r="C223" s="667"/>
      <c r="D223" s="883" t="s">
        <v>200</v>
      </c>
      <c r="E223" s="883"/>
      <c r="F223" s="883"/>
      <c r="G223" s="883"/>
      <c r="H223" s="883"/>
      <c r="I223" s="883"/>
      <c r="J223" s="883"/>
      <c r="K223" s="883"/>
      <c r="L223" s="883"/>
      <c r="M223" s="883"/>
      <c r="N223" s="883"/>
      <c r="O223" s="883"/>
      <c r="P223" s="883"/>
      <c r="Q223" s="883"/>
      <c r="R223" s="883"/>
      <c r="S223" s="305"/>
      <c r="T223" s="366"/>
    </row>
    <row r="224" spans="2:20" s="18" customFormat="1">
      <c r="B224" s="665"/>
      <c r="C224" s="70"/>
      <c r="D224" s="70"/>
      <c r="E224" s="70"/>
      <c r="F224" s="70"/>
      <c r="G224" s="70"/>
      <c r="H224" s="65"/>
      <c r="I224" s="65"/>
      <c r="J224" s="65"/>
      <c r="K224" s="65"/>
      <c r="L224" s="65"/>
      <c r="M224" s="65"/>
      <c r="N224" s="65"/>
      <c r="O224" s="65"/>
      <c r="P224" s="65"/>
      <c r="Q224" s="65"/>
      <c r="R224" s="65"/>
      <c r="S224" s="664"/>
      <c r="T224" s="366"/>
    </row>
    <row r="225" spans="2:20" s="18" customFormat="1">
      <c r="B225" s="665"/>
      <c r="C225" s="70"/>
      <c r="D225" s="70"/>
      <c r="E225" s="70"/>
      <c r="F225" s="70"/>
      <c r="G225" s="70"/>
      <c r="H225" s="65"/>
      <c r="I225" s="65"/>
      <c r="J225" s="65"/>
      <c r="K225" s="65"/>
      <c r="L225" s="65"/>
      <c r="M225" s="65"/>
      <c r="N225" s="65"/>
      <c r="O225" s="65"/>
      <c r="P225" s="65"/>
      <c r="Q225" s="65"/>
      <c r="R225" s="65"/>
      <c r="S225" s="664"/>
      <c r="T225" s="366"/>
    </row>
    <row r="226" spans="2:20" s="18" customFormat="1" ht="15" customHeight="1">
      <c r="B226" s="665" t="s">
        <v>201</v>
      </c>
      <c r="C226" s="667"/>
      <c r="D226" s="878"/>
      <c r="E226" s="878"/>
      <c r="F226" s="878"/>
      <c r="G226" s="878"/>
      <c r="H226" s="878"/>
      <c r="I226" s="878"/>
      <c r="J226" s="878"/>
      <c r="K226" s="878"/>
      <c r="L226" s="878"/>
      <c r="M226" s="878"/>
      <c r="N226" s="878"/>
      <c r="O226" s="878"/>
      <c r="P226" s="878"/>
      <c r="Q226" s="878"/>
      <c r="R226" s="878"/>
      <c r="S226" s="305"/>
      <c r="T226" s="366"/>
    </row>
    <row r="227" spans="2:20" s="18" customFormat="1">
      <c r="B227" s="666"/>
      <c r="C227" s="65"/>
      <c r="D227" s="65"/>
      <c r="E227" s="65"/>
      <c r="F227" s="65"/>
      <c r="G227" s="65"/>
      <c r="H227" s="65"/>
      <c r="I227" s="65"/>
      <c r="J227" s="65"/>
      <c r="K227" s="65"/>
      <c r="L227" s="65"/>
      <c r="M227" s="65"/>
      <c r="N227" s="65"/>
      <c r="O227" s="65"/>
      <c r="P227" s="65"/>
      <c r="Q227" s="65"/>
      <c r="R227" s="65"/>
      <c r="S227" s="664"/>
      <c r="T227" s="366"/>
    </row>
    <row r="228" spans="2:20" s="18" customFormat="1">
      <c r="B228" s="666"/>
      <c r="C228" s="65"/>
      <c r="D228" s="65"/>
      <c r="E228" s="65"/>
      <c r="F228" s="65"/>
      <c r="G228" s="65"/>
      <c r="H228" s="65"/>
      <c r="I228" s="65"/>
      <c r="J228" s="65"/>
      <c r="K228" s="65"/>
      <c r="L228" s="65"/>
      <c r="M228" s="65"/>
      <c r="N228" s="65"/>
      <c r="O228" s="65"/>
      <c r="P228" s="65"/>
      <c r="Q228" s="65"/>
      <c r="R228" s="65"/>
      <c r="S228" s="664"/>
      <c r="T228" s="366"/>
    </row>
    <row r="229" spans="2:20" s="18" customFormat="1" ht="15" customHeight="1">
      <c r="B229" s="666" t="s">
        <v>202</v>
      </c>
      <c r="C229" s="667"/>
      <c r="D229" s="879"/>
      <c r="E229" s="878"/>
      <c r="F229" s="878"/>
      <c r="G229" s="878"/>
      <c r="H229" s="878"/>
      <c r="I229" s="878"/>
      <c r="J229" s="878"/>
      <c r="K229" s="878"/>
      <c r="L229" s="878"/>
      <c r="M229" s="878"/>
      <c r="N229" s="878"/>
      <c r="O229" s="878"/>
      <c r="P229" s="878"/>
      <c r="Q229" s="878"/>
      <c r="R229" s="878"/>
      <c r="S229" s="305"/>
      <c r="T229" s="366"/>
    </row>
    <row r="230" spans="2:20" ht="12.5" thickBot="1">
      <c r="B230" s="411"/>
      <c r="C230" s="420"/>
      <c r="D230" s="421"/>
      <c r="E230" s="421"/>
      <c r="F230" s="421"/>
      <c r="G230" s="421"/>
      <c r="H230" s="420"/>
      <c r="I230" s="420"/>
      <c r="J230" s="420"/>
      <c r="K230" s="420"/>
      <c r="L230" s="420"/>
      <c r="M230" s="420"/>
      <c r="N230" s="420"/>
      <c r="O230" s="420"/>
      <c r="P230" s="420"/>
      <c r="Q230" s="420"/>
      <c r="R230" s="420"/>
      <c r="S230" s="422"/>
      <c r="T230" s="380"/>
    </row>
  </sheetData>
  <sheetProtection algorithmName="SHA-512" hashValue="FYIeRqZewvV7NIMziDhRqqJIcKEcZf570CRFXPWPDlz721RLtWOKXZGTnYp8bL21dj9a2xz4tc/2FYEtYR6niA==" saltValue="4HEpCtuJ260C9hTAcm2GfQ==" spinCount="100000" sheet="1" selectLockedCells="1" autoFilter="0"/>
  <dataConsolidate/>
  <mergeCells count="44">
    <mergeCell ref="B98:C98"/>
    <mergeCell ref="B1:C1"/>
    <mergeCell ref="B6:R6"/>
    <mergeCell ref="B10:C10"/>
    <mergeCell ref="B28:C28"/>
    <mergeCell ref="B69:C69"/>
    <mergeCell ref="B71:C71"/>
    <mergeCell ref="B73:C73"/>
    <mergeCell ref="B77:C77"/>
    <mergeCell ref="B84:C84"/>
    <mergeCell ref="B96:C96"/>
    <mergeCell ref="R148:T148"/>
    <mergeCell ref="B100:C100"/>
    <mergeCell ref="B104:C104"/>
    <mergeCell ref="B110:C110"/>
    <mergeCell ref="B116:C116"/>
    <mergeCell ref="B118:C118"/>
    <mergeCell ref="B120:C120"/>
    <mergeCell ref="B133:C133"/>
    <mergeCell ref="R139:T139"/>
    <mergeCell ref="R142:T142"/>
    <mergeCell ref="R143:T143"/>
    <mergeCell ref="R147:T147"/>
    <mergeCell ref="R170:T170"/>
    <mergeCell ref="R149:T149"/>
    <mergeCell ref="R150:T150"/>
    <mergeCell ref="R151:T151"/>
    <mergeCell ref="R157:T157"/>
    <mergeCell ref="R158:T158"/>
    <mergeCell ref="R159:T159"/>
    <mergeCell ref="R160:T160"/>
    <mergeCell ref="R161:T161"/>
    <mergeCell ref="R162:T162"/>
    <mergeCell ref="R163:T163"/>
    <mergeCell ref="R164:T164"/>
    <mergeCell ref="D226:R226"/>
    <mergeCell ref="D229:R229"/>
    <mergeCell ref="R171:T171"/>
    <mergeCell ref="R174:T174"/>
    <mergeCell ref="R175:T175"/>
    <mergeCell ref="R177:T177"/>
    <mergeCell ref="C219:D219"/>
    <mergeCell ref="D223:R223"/>
    <mergeCell ref="R178:T178"/>
  </mergeCells>
  <conditionalFormatting sqref="B6:C6">
    <cfRule type="containsText" dxfId="91" priority="397" operator="containsText" text="&quot;THE FOLLOWING STATEMENT DOES NOT RECONCILE&quot;">
      <formula>NOT(ISERROR(SEARCH("""THE FOLLOWING STATEMENT DOES NOT RECONCILE""",B6)))</formula>
    </cfRule>
    <cfRule type="containsText" dxfId="90" priority="396" operator="containsText" text="THE FOLLOWING STATEMENT RECONCILES">
      <formula>NOT(ISERROR(SEARCH("THE FOLLOWING STATEMENT RECONCILES",B6)))</formula>
    </cfRule>
  </conditionalFormatting>
  <conditionalFormatting sqref="B6:S6">
    <cfRule type="containsText" dxfId="89" priority="395" operator="containsText" text="THE FOLLOWING STATEMENT DOES NOT RECONCILE">
      <formula>NOT(ISERROR(SEARCH("THE FOLLOWING STATEMENT DOES NOT RECONCILE",B6)))</formula>
    </cfRule>
  </conditionalFormatting>
  <conditionalFormatting sqref="D13:F28 X13:Y28 AB13:AD28 X31:Y73 AB31:AD73 D128:D132 X128:Y133 AB128:AD133 D133:S133 I153:O156 J157:J175 I157:I176 K157:O176 I177:O184 I191 K191:P191 I192:P193">
    <cfRule type="cellIs" dxfId="88" priority="128" operator="lessThan">
      <formula>-1</formula>
    </cfRule>
  </conditionalFormatting>
  <conditionalFormatting sqref="D104:F120">
    <cfRule type="cellIs" dxfId="87" priority="18" operator="lessThan">
      <formula>-1</formula>
    </cfRule>
  </conditionalFormatting>
  <conditionalFormatting sqref="D10:S10">
    <cfRule type="cellIs" dxfId="86" priority="55" operator="lessThan">
      <formula>-1</formula>
    </cfRule>
  </conditionalFormatting>
  <conditionalFormatting sqref="D31:S73">
    <cfRule type="cellIs" dxfId="85" priority="11" operator="lessThan">
      <formula>-1</formula>
    </cfRule>
  </conditionalFormatting>
  <conditionalFormatting sqref="D68:S68 D70:S70 D72:S72">
    <cfRule type="cellIs" dxfId="84" priority="57" operator="lessThan">
      <formula>0</formula>
    </cfRule>
  </conditionalFormatting>
  <conditionalFormatting sqref="D77:S100">
    <cfRule type="cellIs" dxfId="83" priority="9" operator="lessThan">
      <formula>-1</formula>
    </cfRule>
  </conditionalFormatting>
  <conditionalFormatting sqref="E127:E132">
    <cfRule type="cellIs" dxfId="82" priority="6" operator="lessThan">
      <formula>-1</formula>
    </cfRule>
  </conditionalFormatting>
  <conditionalFormatting sqref="F128:S132">
    <cfRule type="cellIs" dxfId="81" priority="5" operator="lessThan">
      <formula>-1</formula>
    </cfRule>
  </conditionalFormatting>
  <conditionalFormatting sqref="G188:G191">
    <cfRule type="cellIs" dxfId="80" priority="264" operator="lessThan">
      <formula>-1</formula>
    </cfRule>
  </conditionalFormatting>
  <conditionalFormatting sqref="G196:G206">
    <cfRule type="cellIs" dxfId="79" priority="63" operator="lessThan">
      <formula>-1</formula>
    </cfRule>
  </conditionalFormatting>
  <conditionalFormatting sqref="G210">
    <cfRule type="cellIs" dxfId="78" priority="256" operator="lessThan">
      <formula>-1</formula>
    </cfRule>
  </conditionalFormatting>
  <conditionalFormatting sqref="G214">
    <cfRule type="cellIs" dxfId="77" priority="64" operator="lessThan">
      <formula>-1</formula>
    </cfRule>
  </conditionalFormatting>
  <conditionalFormatting sqref="G113:O115">
    <cfRule type="cellIs" dxfId="76" priority="115" operator="lessThan">
      <formula>-1</formula>
    </cfRule>
  </conditionalFormatting>
  <conditionalFormatting sqref="G116:Q120">
    <cfRule type="cellIs" dxfId="75" priority="71" operator="lessThan">
      <formula>-1</formula>
    </cfRule>
  </conditionalFormatting>
  <conditionalFormatting sqref="G28:S28 P115:Q115 G193 J194:P197 C194:C198 H207:P214">
    <cfRule type="cellIs" dxfId="74" priority="371" operator="lessThan">
      <formula>-1</formula>
    </cfRule>
  </conditionalFormatting>
  <conditionalFormatting sqref="G104:S112">
    <cfRule type="cellIs" dxfId="73" priority="2" operator="lessThan">
      <formula>-1</formula>
    </cfRule>
  </conditionalFormatting>
  <conditionalFormatting sqref="H186:H190">
    <cfRule type="cellIs" dxfId="72" priority="21" operator="lessThan">
      <formula>-1</formula>
    </cfRule>
  </conditionalFormatting>
  <conditionalFormatting sqref="H135:P136 H137:H138 H185:P185 I186:P189 K190:N190 P190">
    <cfRule type="cellIs" dxfId="71" priority="366" operator="lessThan">
      <formula>-1</formula>
    </cfRule>
  </conditionalFormatting>
  <conditionalFormatting sqref="I139:P139 I142:P143 I145:P145">
    <cfRule type="cellIs" dxfId="70" priority="311" operator="lessThan">
      <formula>-1</formula>
    </cfRule>
  </conditionalFormatting>
  <conditionalFormatting sqref="I147:P151">
    <cfRule type="cellIs" dxfId="69" priority="317" operator="lessThan">
      <formula>-1</formula>
    </cfRule>
  </conditionalFormatting>
  <conditionalFormatting sqref="I198:P206">
    <cfRule type="cellIs" dxfId="68" priority="248" operator="lessThan">
      <formula>-1</formula>
    </cfRule>
  </conditionalFormatting>
  <conditionalFormatting sqref="P153:P164">
    <cfRule type="cellIs" dxfId="67" priority="16" operator="lessThan">
      <formula>-1</formula>
    </cfRule>
  </conditionalFormatting>
  <conditionalFormatting sqref="P166">
    <cfRule type="cellIs" dxfId="66" priority="15" operator="lessThan">
      <formula>-1</formula>
    </cfRule>
  </conditionalFormatting>
  <conditionalFormatting sqref="P170:P171">
    <cfRule type="cellIs" dxfId="65" priority="259" operator="lessThan">
      <formula>-1</formula>
    </cfRule>
  </conditionalFormatting>
  <conditionalFormatting sqref="P174:P178">
    <cfRule type="cellIs" dxfId="64" priority="186" operator="lessThan">
      <formula>-1</formula>
    </cfRule>
  </conditionalFormatting>
  <conditionalFormatting sqref="P180:P184">
    <cfRule type="cellIs" dxfId="63" priority="312" operator="lessThan">
      <formula>-1</formula>
    </cfRule>
  </conditionalFormatting>
  <conditionalFormatting sqref="P113:S114">
    <cfRule type="cellIs" dxfId="62" priority="1" operator="lessThan">
      <formula>-1</formula>
    </cfRule>
  </conditionalFormatting>
  <conditionalFormatting sqref="Q77">
    <cfRule type="cellIs" dxfId="61" priority="383" operator="lessThan">
      <formula>0</formula>
    </cfRule>
  </conditionalFormatting>
  <conditionalFormatting sqref="Q104">
    <cfRule type="cellIs" dxfId="60" priority="379" operator="lessThan">
      <formula>0</formula>
    </cfRule>
  </conditionalFormatting>
  <conditionalFormatting sqref="R12:R27 G13:Q27 S13:S27 C186:C190">
    <cfRule type="cellIs" dxfId="59" priority="265" operator="lessThan">
      <formula>-1</formula>
    </cfRule>
  </conditionalFormatting>
  <conditionalFormatting sqref="R115:S120">
    <cfRule type="cellIs" dxfId="58" priority="24" operator="lessThan">
      <formula>-1</formula>
    </cfRule>
  </conditionalFormatting>
  <conditionalFormatting sqref="S135:S136">
    <cfRule type="cellIs" dxfId="57" priority="32" operator="lessThan">
      <formula>-1</formula>
    </cfRule>
  </conditionalFormatting>
  <conditionalFormatting sqref="S139 S142:S143">
    <cfRule type="cellIs" dxfId="56" priority="29" operator="lessThan">
      <formula>-1</formula>
    </cfRule>
  </conditionalFormatting>
  <conditionalFormatting sqref="S147:S151">
    <cfRule type="cellIs" dxfId="55" priority="31" operator="lessThan">
      <formula>-1</formula>
    </cfRule>
  </conditionalFormatting>
  <conditionalFormatting sqref="S154:S156">
    <cfRule type="cellIs" dxfId="54" priority="28" operator="lessThan">
      <formula>-1</formula>
    </cfRule>
  </conditionalFormatting>
  <conditionalFormatting sqref="S170:S171">
    <cfRule type="cellIs" dxfId="53" priority="27" operator="lessThan">
      <formula>-1</formula>
    </cfRule>
  </conditionalFormatting>
  <conditionalFormatting sqref="S174:S178">
    <cfRule type="cellIs" dxfId="52" priority="25" operator="lessThan">
      <formula>-1</formula>
    </cfRule>
  </conditionalFormatting>
  <conditionalFormatting sqref="S184:S214">
    <cfRule type="cellIs" dxfId="51" priority="26" operator="lessThan">
      <formula>-1</formula>
    </cfRule>
  </conditionalFormatting>
  <conditionalFormatting sqref="T100">
    <cfRule type="colorScale" priority="12">
      <colorScale>
        <cfvo type="min"/>
        <cfvo type="max"/>
        <color rgb="FFFF7128"/>
        <color rgb="FFFFEF9C"/>
      </colorScale>
    </cfRule>
  </conditionalFormatting>
  <conditionalFormatting sqref="X157:X164">
    <cfRule type="cellIs" dxfId="50" priority="194" operator="lessThan">
      <formula>-1</formula>
    </cfRule>
  </conditionalFormatting>
  <conditionalFormatting sqref="X10:Y10">
    <cfRule type="cellIs" dxfId="49" priority="244" operator="lessThan">
      <formula>-1</formula>
    </cfRule>
  </conditionalFormatting>
  <conditionalFormatting sqref="X68:Y68 X70:Y70">
    <cfRule type="cellIs" dxfId="48" priority="246" operator="lessThan">
      <formula>0</formula>
    </cfRule>
  </conditionalFormatting>
  <conditionalFormatting sqref="X72:Y72">
    <cfRule type="cellIs" dxfId="47" priority="102" operator="lessThan">
      <formula>0</formula>
    </cfRule>
  </conditionalFormatting>
  <conditionalFormatting sqref="X77:Y100">
    <cfRule type="cellIs" dxfId="46" priority="99" operator="lessThan">
      <formula>-1</formula>
    </cfRule>
  </conditionalFormatting>
  <conditionalFormatting sqref="X104:Y120">
    <cfRule type="cellIs" dxfId="45" priority="94" operator="lessThan">
      <formula>-1</formula>
    </cfRule>
  </conditionalFormatting>
  <conditionalFormatting sqref="X135:Y136">
    <cfRule type="cellIs" dxfId="44" priority="242" operator="lessThan">
      <formula>-1</formula>
    </cfRule>
  </conditionalFormatting>
  <conditionalFormatting sqref="X153:Y156">
    <cfRule type="cellIs" dxfId="43" priority="88" operator="lessThan">
      <formula>-1</formula>
    </cfRule>
  </conditionalFormatting>
  <conditionalFormatting sqref="X170:Y171">
    <cfRule type="cellIs" dxfId="42" priority="227" operator="lessThan">
      <formula>-1</formula>
    </cfRule>
  </conditionalFormatting>
  <conditionalFormatting sqref="X174:Y178">
    <cfRule type="cellIs" dxfId="41" priority="225" operator="lessThan">
      <formula>-1</formula>
    </cfRule>
  </conditionalFormatting>
  <conditionalFormatting sqref="X180:Y182">
    <cfRule type="cellIs" dxfId="40" priority="81" operator="lessThan">
      <formula>-1</formula>
    </cfRule>
  </conditionalFormatting>
  <conditionalFormatting sqref="X139:AD139 X142:AD143">
    <cfRule type="cellIs" dxfId="39" priority="201" operator="lessThan">
      <formula>-1</formula>
    </cfRule>
  </conditionalFormatting>
  <conditionalFormatting sqref="X145:AD145">
    <cfRule type="cellIs" dxfId="38" priority="89" operator="lessThan">
      <formula>-1</formula>
    </cfRule>
  </conditionalFormatting>
  <conditionalFormatting sqref="X147:AD151">
    <cfRule type="cellIs" dxfId="37" priority="199" operator="lessThan">
      <formula>-1</formula>
    </cfRule>
  </conditionalFormatting>
  <conditionalFormatting sqref="Y162:Y164">
    <cfRule type="top10" dxfId="36" priority="229" percent="1" rank="10"/>
  </conditionalFormatting>
  <conditionalFormatting sqref="Z153:AD153">
    <cfRule type="cellIs" dxfId="35" priority="85" operator="lessThan">
      <formula>-1</formula>
    </cfRule>
  </conditionalFormatting>
  <conditionalFormatting sqref="AB157:AB164">
    <cfRule type="cellIs" dxfId="34" priority="193" operator="lessThan">
      <formula>-1</formula>
    </cfRule>
  </conditionalFormatting>
  <conditionalFormatting sqref="AB10:AD10">
    <cfRule type="cellIs" dxfId="33" priority="222" operator="lessThan">
      <formula>-1</formula>
    </cfRule>
  </conditionalFormatting>
  <conditionalFormatting sqref="AB70:AD70 AB72:AD72">
    <cfRule type="cellIs" dxfId="32" priority="107" operator="lessThan">
      <formula>0</formula>
    </cfRule>
  </conditionalFormatting>
  <conditionalFormatting sqref="AB77:AD100">
    <cfRule type="cellIs" dxfId="31" priority="61" operator="lessThan">
      <formula>-1</formula>
    </cfRule>
  </conditionalFormatting>
  <conditionalFormatting sqref="AB104:AD120">
    <cfRule type="cellIs" dxfId="30" priority="59" operator="lessThan">
      <formula>-1</formula>
    </cfRule>
  </conditionalFormatting>
  <conditionalFormatting sqref="AB135:AD136">
    <cfRule type="cellIs" dxfId="29" priority="220" operator="lessThan">
      <formula>-1</formula>
    </cfRule>
  </conditionalFormatting>
  <conditionalFormatting sqref="AB154:AD156">
    <cfRule type="cellIs" dxfId="28" priority="213" operator="lessThan">
      <formula>-1</formula>
    </cfRule>
  </conditionalFormatting>
  <conditionalFormatting sqref="AB170:AD171">
    <cfRule type="cellIs" dxfId="27" priority="192" operator="lessThan">
      <formula>-1</formula>
    </cfRule>
  </conditionalFormatting>
  <conditionalFormatting sqref="AB174:AD178">
    <cfRule type="cellIs" dxfId="26" priority="189" operator="lessThan">
      <formula>-1</formula>
    </cfRule>
  </conditionalFormatting>
  <conditionalFormatting sqref="AB180:AD182">
    <cfRule type="cellIs" dxfId="25" priority="214" operator="lessThan">
      <formula>-1</formula>
    </cfRule>
  </conditionalFormatting>
  <conditionalFormatting sqref="AC162:AD164">
    <cfRule type="top10" dxfId="24" priority="212" percent="1" rank="10"/>
  </conditionalFormatting>
  <pageMargins left="0.7" right="0.7" top="0.75" bottom="0.75" header="0.3" footer="0.3"/>
  <pageSetup paperSize="9" scale="35" orientation="portrait" r:id="rId1"/>
  <headerFooter>
    <oddFooter>&amp;C_x000D_&amp;1#&amp;"Calibri"&amp;10&amp;K000000 OFFICIAL</oddFooter>
  </headerFooter>
  <rowBreaks count="1" manualBreakCount="1">
    <brk id="73" max="16383" man="1"/>
  </rowBreaks>
  <ignoredErrors>
    <ignoredError sqref="E128:E129 E131:E132"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F65451C-53D5-49D5-A168-1A2FF8493D9D}">
          <x14:formula1>
            <xm:f>Lookup!$A$2:$A$211</xm:f>
          </x14:formula1>
          <xm:sqref>C2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20"/>
  <sheetViews>
    <sheetView zoomScaleNormal="100" workbookViewId="0">
      <selection activeCell="B24" sqref="B24"/>
    </sheetView>
  </sheetViews>
  <sheetFormatPr defaultColWidth="8.7265625" defaultRowHeight="14.5"/>
  <cols>
    <col min="1" max="1" width="41.81640625" customWidth="1"/>
    <col min="2" max="2" width="40.1796875" customWidth="1"/>
    <col min="3" max="3" width="12.81640625" customWidth="1"/>
    <col min="4" max="4" width="13.81640625" customWidth="1"/>
    <col min="5" max="5" width="2.1796875" customWidth="1"/>
    <col min="6" max="6" width="13.81640625" customWidth="1"/>
    <col min="7" max="7" width="2.1796875" customWidth="1"/>
    <col min="8" max="8" width="19.1796875" customWidth="1"/>
    <col min="9" max="9" width="2.1796875" customWidth="1"/>
    <col min="10" max="10" width="17.7265625" customWidth="1"/>
  </cols>
  <sheetData>
    <row r="1" spans="1:14">
      <c r="A1" s="73" t="s">
        <v>207</v>
      </c>
      <c r="B1" s="74"/>
      <c r="C1" s="74"/>
    </row>
    <row r="2" spans="1:14">
      <c r="A2" s="73" t="s">
        <v>208</v>
      </c>
      <c r="B2" s="75" t="str">
        <f>'1. CFR Return'!C3</f>
        <v>0000</v>
      </c>
      <c r="C2" s="73" t="s">
        <v>209</v>
      </c>
    </row>
    <row r="3" spans="1:14">
      <c r="A3" s="73" t="s">
        <v>210</v>
      </c>
      <c r="B3" s="73" t="str">
        <f>'1. CFR Return'!C2</f>
        <v>Select School</v>
      </c>
      <c r="C3" s="73" t="str">
        <f>+'1. CFR Return'!C4</f>
        <v>Final Accounts</v>
      </c>
    </row>
    <row r="5" spans="1:14">
      <c r="A5" s="76" t="s">
        <v>216</v>
      </c>
    </row>
    <row r="6" spans="1:14">
      <c r="A6" s="76"/>
    </row>
    <row r="7" spans="1:14">
      <c r="A7" s="76"/>
    </row>
    <row r="8" spans="1:14">
      <c r="A8" s="76"/>
    </row>
    <row r="9" spans="1:14">
      <c r="A9" s="76"/>
      <c r="D9" s="3" t="s">
        <v>2</v>
      </c>
      <c r="E9" s="3"/>
      <c r="F9" s="84"/>
    </row>
    <row r="10" spans="1:14">
      <c r="A10" s="76"/>
    </row>
    <row r="11" spans="1:14">
      <c r="B11" s="44" t="s">
        <v>196</v>
      </c>
      <c r="D11" s="85">
        <v>45747</v>
      </c>
      <c r="E11" s="86"/>
    </row>
    <row r="12" spans="1:14" ht="57" customHeight="1">
      <c r="D12" s="87" t="s">
        <v>217</v>
      </c>
      <c r="E12" s="87"/>
      <c r="F12" s="87" t="s">
        <v>218</v>
      </c>
      <c r="H12" s="417" t="s">
        <v>859</v>
      </c>
      <c r="J12" s="87" t="s">
        <v>860</v>
      </c>
    </row>
    <row r="14" spans="1:14">
      <c r="B14" s="48" t="s">
        <v>162</v>
      </c>
      <c r="C14" s="45"/>
      <c r="D14" s="88">
        <f>'1. CFR Return'!I139</f>
        <v>0</v>
      </c>
      <c r="E14" s="26"/>
      <c r="F14" s="88">
        <f>'1. CFR Return'!P139</f>
        <v>0</v>
      </c>
      <c r="H14" s="353"/>
      <c r="J14" s="353"/>
    </row>
    <row r="15" spans="1:14">
      <c r="B15" s="51"/>
      <c r="C15" s="45"/>
      <c r="D15" s="45"/>
      <c r="E15" s="45"/>
      <c r="F15" s="45"/>
      <c r="H15" s="45"/>
      <c r="J15" s="45"/>
      <c r="N15" s="416"/>
    </row>
    <row r="16" spans="1:14">
      <c r="B16" s="47" t="s">
        <v>163</v>
      </c>
      <c r="C16" s="45"/>
      <c r="D16" s="45"/>
      <c r="E16" s="45"/>
      <c r="F16" s="45"/>
      <c r="H16" s="45"/>
      <c r="J16" s="45"/>
    </row>
    <row r="17" spans="2:10">
      <c r="B17" s="52" t="s">
        <v>164</v>
      </c>
      <c r="C17" s="45"/>
      <c r="D17" s="88">
        <f>'1. CFR Return'!I142</f>
        <v>0</v>
      </c>
      <c r="E17" s="26"/>
      <c r="F17" s="88">
        <f>'1. CFR Return'!P142</f>
        <v>0</v>
      </c>
      <c r="H17" s="88"/>
      <c r="J17" s="88"/>
    </row>
    <row r="18" spans="2:10">
      <c r="B18" s="52" t="s">
        <v>165</v>
      </c>
      <c r="C18" s="45"/>
      <c r="D18" s="88">
        <f>'1. CFR Return'!I143</f>
        <v>0</v>
      </c>
      <c r="E18" s="26"/>
      <c r="F18" s="88">
        <f>'1. CFR Return'!P143</f>
        <v>0</v>
      </c>
      <c r="H18" s="88"/>
      <c r="J18" s="88"/>
    </row>
    <row r="19" spans="2:10">
      <c r="B19" s="51"/>
      <c r="C19" s="45"/>
      <c r="D19" s="46"/>
      <c r="E19" s="46"/>
      <c r="F19" s="46"/>
      <c r="H19" s="46"/>
      <c r="J19" s="46"/>
    </row>
    <row r="20" spans="2:10">
      <c r="B20" s="48" t="s">
        <v>166</v>
      </c>
      <c r="C20" s="45"/>
      <c r="D20" s="16">
        <f>'1. CFR Return'!I145</f>
        <v>0</v>
      </c>
      <c r="E20" s="418"/>
      <c r="F20" s="16">
        <f>'1. CFR Return'!P145</f>
        <v>0</v>
      </c>
      <c r="H20" s="16"/>
      <c r="J20" s="16"/>
    </row>
  </sheetData>
  <sheetProtection selectLockedCells="1"/>
  <conditionalFormatting sqref="D14:F14 H14 J14 D20:F20 H20 J20">
    <cfRule type="cellIs" dxfId="1" priority="3" operator="lessThan">
      <formula>-1</formula>
    </cfRule>
  </conditionalFormatting>
  <conditionalFormatting sqref="D17:F18 H17:H18 J17:J18">
    <cfRule type="cellIs" dxfId="0" priority="1" operator="lessThan">
      <formula>-1</formula>
    </cfRule>
  </conditionalFormatting>
  <pageMargins left="0.7" right="0.7" top="0.75" bottom="0.75" header="0.3" footer="0.3"/>
  <pageSetup paperSize="9" scale="79" orientation="portrait" verticalDpi="0" r:id="rId1"/>
  <headerFooter>
    <oddFooter>&amp;C_x000D_&amp;1#&amp;"Calibri"&amp;10&amp;K000000 OFFICIAL</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8720-CB08-42F5-8381-25349BABC30A}">
  <dimension ref="A1:Q43"/>
  <sheetViews>
    <sheetView workbookViewId="0">
      <selection activeCell="J10" sqref="J10"/>
    </sheetView>
  </sheetViews>
  <sheetFormatPr defaultRowHeight="14.5"/>
  <cols>
    <col min="1" max="1" width="20.54296875" bestFit="1" customWidth="1"/>
    <col min="2" max="2" width="11.81640625" customWidth="1"/>
    <col min="3" max="3" width="20.54296875" bestFit="1" customWidth="1"/>
    <col min="4" max="4" width="16.7265625" customWidth="1"/>
    <col min="5" max="5" width="21.26953125" customWidth="1"/>
    <col min="6" max="6" width="17.54296875" customWidth="1"/>
    <col min="9" max="9" width="13.453125" customWidth="1"/>
    <col min="10" max="10" width="16.7265625" customWidth="1"/>
    <col min="11" max="11" width="68.26953125" customWidth="1"/>
    <col min="12" max="12" width="24.1796875" bestFit="1" customWidth="1"/>
    <col min="13" max="13" width="22.81640625" customWidth="1"/>
    <col min="16" max="16" width="41.7265625" bestFit="1" customWidth="1"/>
  </cols>
  <sheetData>
    <row r="1" spans="1:17">
      <c r="A1" s="74" t="s">
        <v>207</v>
      </c>
      <c r="C1" s="74"/>
    </row>
    <row r="2" spans="1:17">
      <c r="A2" s="75" t="s">
        <v>208</v>
      </c>
      <c r="B2" s="76"/>
      <c r="C2" s="75" t="str">
        <f>'1. CFR Return'!C3</f>
        <v>0000</v>
      </c>
      <c r="D2" t="s">
        <v>209</v>
      </c>
    </row>
    <row r="3" spans="1:17">
      <c r="A3" s="73" t="s">
        <v>210</v>
      </c>
      <c r="B3" s="3"/>
      <c r="C3" s="73" t="str">
        <f>'1. CFR Return'!C2</f>
        <v>Select School</v>
      </c>
      <c r="D3" t="s">
        <v>6</v>
      </c>
    </row>
    <row r="5" spans="1:17">
      <c r="A5" t="s">
        <v>362</v>
      </c>
      <c r="J5" t="s">
        <v>320</v>
      </c>
    </row>
    <row r="6" spans="1:17">
      <c r="J6" s="167">
        <f>SUM(J10:J39)</f>
        <v>0</v>
      </c>
    </row>
    <row r="7" spans="1:17" ht="15" thickBot="1"/>
    <row r="8" spans="1:17" ht="28.5" thickBot="1">
      <c r="A8" s="156" t="s">
        <v>808</v>
      </c>
      <c r="B8" s="157" t="s">
        <v>321</v>
      </c>
      <c r="C8" s="156" t="s">
        <v>807</v>
      </c>
      <c r="D8" s="158" t="s">
        <v>809</v>
      </c>
      <c r="E8" s="158" t="s">
        <v>813</v>
      </c>
      <c r="F8" s="194" t="s">
        <v>817</v>
      </c>
      <c r="G8" s="158" t="s">
        <v>819</v>
      </c>
      <c r="H8" s="158" t="s">
        <v>820</v>
      </c>
      <c r="I8" s="892" t="s">
        <v>322</v>
      </c>
      <c r="J8" s="892"/>
      <c r="K8" s="893" t="s">
        <v>323</v>
      </c>
      <c r="L8" s="893">
        <v>2</v>
      </c>
    </row>
    <row r="9" spans="1:17" ht="69" customHeight="1">
      <c r="A9" s="159" t="s">
        <v>811</v>
      </c>
      <c r="B9" s="159"/>
      <c r="C9" s="159" t="s">
        <v>324</v>
      </c>
      <c r="D9" s="161" t="s">
        <v>812</v>
      </c>
      <c r="E9" s="161" t="s">
        <v>814</v>
      </c>
      <c r="F9" s="161" t="s">
        <v>818</v>
      </c>
      <c r="G9" s="159" t="s">
        <v>821</v>
      </c>
      <c r="H9" s="159" t="s">
        <v>822</v>
      </c>
      <c r="I9" s="160" t="s">
        <v>805</v>
      </c>
      <c r="J9" s="160" t="s">
        <v>806</v>
      </c>
      <c r="K9" s="161" t="s">
        <v>325</v>
      </c>
      <c r="L9" s="161"/>
    </row>
    <row r="10" spans="1:17" ht="15" customHeight="1">
      <c r="A10" s="162"/>
      <c r="B10" s="163">
        <f>VLOOKUP($C$2,Lookup!$B:$C,2,FALSE)</f>
        <v>0</v>
      </c>
      <c r="C10" s="345" t="s">
        <v>816</v>
      </c>
      <c r="D10" s="164" t="s">
        <v>810</v>
      </c>
      <c r="E10" s="164" t="s">
        <v>815</v>
      </c>
      <c r="F10" s="164"/>
      <c r="G10" s="164" t="s">
        <v>823</v>
      </c>
      <c r="H10" s="165" t="s">
        <v>824</v>
      </c>
      <c r="I10" s="339"/>
      <c r="J10" s="340">
        <f>ROUND(+'1. CFR Return'!I139,2)</f>
        <v>0</v>
      </c>
      <c r="K10" s="165" t="str">
        <f>Q10&amp;$C$3</f>
        <v>Main - Bank Balance as per bank statement  Select School</v>
      </c>
      <c r="L10" s="165"/>
      <c r="Q10" t="s">
        <v>345</v>
      </c>
    </row>
    <row r="11" spans="1:17" ht="15" customHeight="1">
      <c r="A11" s="162"/>
      <c r="B11" s="163">
        <f>VLOOKUP($C$2,Lookup!$B:$C,2,FALSE)</f>
        <v>0</v>
      </c>
      <c r="C11" s="345" t="s">
        <v>816</v>
      </c>
      <c r="D11" s="164" t="s">
        <v>810</v>
      </c>
      <c r="E11" s="164" t="s">
        <v>815</v>
      </c>
      <c r="F11" s="166"/>
      <c r="G11" s="164" t="s">
        <v>823</v>
      </c>
      <c r="H11" s="165" t="s">
        <v>824</v>
      </c>
      <c r="I11" s="339"/>
      <c r="J11" s="340">
        <f>ROUND(-'1. CFR Return'!I142,2)</f>
        <v>0</v>
      </c>
      <c r="K11" s="165" t="str">
        <f t="shared" ref="K11:K39" si="0">Q11&amp;$C$3</f>
        <v>Main - Less : Unpresented Cheques Select School</v>
      </c>
      <c r="L11" s="165"/>
      <c r="Q11" t="s">
        <v>327</v>
      </c>
    </row>
    <row r="12" spans="1:17" ht="15" customHeight="1">
      <c r="A12" s="162"/>
      <c r="B12" s="163">
        <f>VLOOKUP($C$2,Lookup!$B:$C,2,FALSE)</f>
        <v>0</v>
      </c>
      <c r="C12" s="345" t="s">
        <v>816</v>
      </c>
      <c r="D12" s="164" t="s">
        <v>810</v>
      </c>
      <c r="E12" s="164" t="s">
        <v>815</v>
      </c>
      <c r="F12" s="166"/>
      <c r="G12" s="164" t="s">
        <v>823</v>
      </c>
      <c r="H12" s="165" t="s">
        <v>824</v>
      </c>
      <c r="I12" s="339"/>
      <c r="J12" s="340">
        <f>ROUND(+'1. CFR Return'!I143,2)</f>
        <v>0</v>
      </c>
      <c r="K12" s="165" t="str">
        <f t="shared" si="0"/>
        <v>Main - Add : Uncredited Receipts Select School</v>
      </c>
      <c r="L12" s="165"/>
      <c r="Q12" t="s">
        <v>331</v>
      </c>
    </row>
    <row r="13" spans="1:17" ht="15" customHeight="1">
      <c r="A13" s="162"/>
      <c r="B13" s="163">
        <f>VLOOKUP($C$2,Lookup!$B:$C,2,FALSE)</f>
        <v>0</v>
      </c>
      <c r="C13" s="345" t="s">
        <v>816</v>
      </c>
      <c r="D13" s="164" t="s">
        <v>810</v>
      </c>
      <c r="E13" s="164" t="s">
        <v>815</v>
      </c>
      <c r="F13" s="166"/>
      <c r="G13" s="164" t="s">
        <v>823</v>
      </c>
      <c r="H13" s="165" t="s">
        <v>824</v>
      </c>
      <c r="I13" s="339"/>
      <c r="J13" s="340">
        <f>ROUND(+'1. CFR Return'!I147,2)</f>
        <v>0</v>
      </c>
      <c r="K13" s="165" t="str">
        <f t="shared" si="0"/>
        <v>Main - Closing Petty Cash Balance Select School</v>
      </c>
      <c r="L13" s="165"/>
      <c r="Q13" t="s">
        <v>346</v>
      </c>
    </row>
    <row r="14" spans="1:17" ht="15" customHeight="1">
      <c r="A14" s="162"/>
      <c r="B14" s="163">
        <f>VLOOKUP($C$2,Lookup!$B:$C,2,FALSE)</f>
        <v>0</v>
      </c>
      <c r="C14" s="345" t="s">
        <v>816</v>
      </c>
      <c r="D14" s="164" t="s">
        <v>810</v>
      </c>
      <c r="E14" s="164" t="s">
        <v>815</v>
      </c>
      <c r="F14" s="166"/>
      <c r="G14" s="164" t="s">
        <v>823</v>
      </c>
      <c r="H14" s="165" t="s">
        <v>824</v>
      </c>
      <c r="I14" s="339"/>
      <c r="J14" s="340">
        <f>ROUND(+'1. CFR Return'!I148,2)</f>
        <v>0</v>
      </c>
      <c r="K14" s="165" t="str">
        <f t="shared" si="0"/>
        <v>Main - VAT Reimbursement Feb 2023 Select School</v>
      </c>
      <c r="L14" s="165"/>
      <c r="Q14" t="s">
        <v>347</v>
      </c>
    </row>
    <row r="15" spans="1:17" ht="15" customHeight="1">
      <c r="A15" s="162"/>
      <c r="B15" s="163">
        <f>VLOOKUP($C$2,Lookup!$B:$C,2,FALSE)</f>
        <v>0</v>
      </c>
      <c r="C15" s="345" t="s">
        <v>816</v>
      </c>
      <c r="D15" s="164" t="s">
        <v>810</v>
      </c>
      <c r="E15" s="164" t="s">
        <v>815</v>
      </c>
      <c r="F15" s="166"/>
      <c r="G15" s="164" t="s">
        <v>823</v>
      </c>
      <c r="H15" s="165" t="s">
        <v>824</v>
      </c>
      <c r="I15" s="339"/>
      <c r="J15" s="340">
        <f>ROUND(+'1. CFR Return'!I149,2)</f>
        <v>0</v>
      </c>
      <c r="K15" s="165" t="str">
        <f t="shared" si="0"/>
        <v>Main - VAT Reimbursement March 2023 Select School</v>
      </c>
      <c r="L15" s="165"/>
      <c r="Q15" t="s">
        <v>348</v>
      </c>
    </row>
    <row r="16" spans="1:17" ht="15" customHeight="1">
      <c r="A16" s="162"/>
      <c r="B16" s="163">
        <f>VLOOKUP($C$2,Lookup!$B:$C,2,FALSE)</f>
        <v>0</v>
      </c>
      <c r="C16" s="345" t="s">
        <v>816</v>
      </c>
      <c r="D16" s="164" t="s">
        <v>810</v>
      </c>
      <c r="E16" s="164" t="s">
        <v>815</v>
      </c>
      <c r="F16" s="166"/>
      <c r="G16" s="164" t="s">
        <v>823</v>
      </c>
      <c r="H16" s="165" t="s">
        <v>824</v>
      </c>
      <c r="I16" s="339"/>
      <c r="J16" s="340">
        <f>ROUND(+'1. CFR Return'!I150,2)</f>
        <v>0</v>
      </c>
      <c r="K16" s="165" t="str">
        <f t="shared" si="0"/>
        <v>Main - VAT Reimbursement Select School</v>
      </c>
      <c r="L16" s="165"/>
      <c r="Q16" t="s">
        <v>328</v>
      </c>
    </row>
    <row r="17" spans="1:17" ht="15" customHeight="1">
      <c r="A17" s="162"/>
      <c r="B17" s="163">
        <f>VLOOKUP($C$2,Lookup!$B:$C,2,FALSE)</f>
        <v>0</v>
      </c>
      <c r="C17" s="345" t="s">
        <v>816</v>
      </c>
      <c r="D17" s="164" t="s">
        <v>810</v>
      </c>
      <c r="E17" s="164" t="s">
        <v>815</v>
      </c>
      <c r="F17" s="166"/>
      <c r="G17" s="164" t="s">
        <v>823</v>
      </c>
      <c r="H17" s="165" t="s">
        <v>824</v>
      </c>
      <c r="I17" s="339"/>
      <c r="J17" s="340">
        <f>ROUND(+'1. CFR Return'!I151,2)</f>
        <v>0</v>
      </c>
      <c r="K17" s="165" t="str">
        <f t="shared" si="0"/>
        <v>Main - Other adjustments Select School</v>
      </c>
      <c r="L17" s="165"/>
      <c r="Q17" t="s">
        <v>349</v>
      </c>
    </row>
    <row r="18" spans="1:17" ht="15" customHeight="1">
      <c r="A18" s="162"/>
      <c r="B18" s="163">
        <f>VLOOKUP($C$2,Lookup!$B:$C,2,FALSE)</f>
        <v>0</v>
      </c>
      <c r="C18" s="345" t="s">
        <v>816</v>
      </c>
      <c r="D18" s="164" t="s">
        <v>810</v>
      </c>
      <c r="E18" s="164" t="s">
        <v>815</v>
      </c>
      <c r="F18" s="164"/>
      <c r="G18" s="164" t="s">
        <v>823</v>
      </c>
      <c r="H18" s="165" t="s">
        <v>824</v>
      </c>
      <c r="I18" s="339"/>
      <c r="J18" s="340">
        <f>ROUND(+'1. CFR Return'!P139,2)</f>
        <v>0</v>
      </c>
      <c r="K18" s="165" t="str">
        <f t="shared" si="0"/>
        <v>Payroll - Bank Balance as per bank statement Select School</v>
      </c>
      <c r="L18" s="165"/>
      <c r="Q18" t="s">
        <v>326</v>
      </c>
    </row>
    <row r="19" spans="1:17" ht="15" customHeight="1">
      <c r="A19" s="162"/>
      <c r="B19" s="163">
        <f>VLOOKUP($C$2,Lookup!$B:$C,2,FALSE)</f>
        <v>0</v>
      </c>
      <c r="C19" s="345" t="s">
        <v>816</v>
      </c>
      <c r="D19" s="164" t="s">
        <v>810</v>
      </c>
      <c r="E19" s="164" t="s">
        <v>815</v>
      </c>
      <c r="F19" s="166"/>
      <c r="G19" s="164" t="s">
        <v>823</v>
      </c>
      <c r="H19" s="165" t="s">
        <v>824</v>
      </c>
      <c r="I19" s="339"/>
      <c r="J19" s="340">
        <f>ROUND(-'1. CFR Return'!P142,2)</f>
        <v>0</v>
      </c>
      <c r="K19" s="165" t="str">
        <f t="shared" si="0"/>
        <v>Payroll - Less : Unpresented Cheques Select School</v>
      </c>
      <c r="L19" s="165"/>
      <c r="Q19" t="s">
        <v>329</v>
      </c>
    </row>
    <row r="20" spans="1:17" ht="15" customHeight="1">
      <c r="A20" s="162"/>
      <c r="B20" s="163">
        <f>VLOOKUP($C$2,Lookup!$B:$C,2,FALSE)</f>
        <v>0</v>
      </c>
      <c r="C20" s="345" t="s">
        <v>816</v>
      </c>
      <c r="D20" s="164" t="s">
        <v>810</v>
      </c>
      <c r="E20" s="164" t="s">
        <v>815</v>
      </c>
      <c r="F20" s="166"/>
      <c r="G20" s="164" t="s">
        <v>823</v>
      </c>
      <c r="H20" s="165" t="s">
        <v>824</v>
      </c>
      <c r="I20" s="339"/>
      <c r="J20" s="340">
        <f>ROUND(+'1. CFR Return'!P143,2)</f>
        <v>0</v>
      </c>
      <c r="K20" s="165" t="str">
        <f t="shared" si="0"/>
        <v>Payroll - Add : Uncredited Receipts Select School</v>
      </c>
      <c r="L20" s="165"/>
      <c r="Q20" t="s">
        <v>330</v>
      </c>
    </row>
    <row r="21" spans="1:17" ht="15" customHeight="1">
      <c r="A21" s="162"/>
      <c r="B21" s="163">
        <f>VLOOKUP($C$2,Lookup!$B:$C,2,FALSE)</f>
        <v>0</v>
      </c>
      <c r="C21" s="345" t="s">
        <v>816</v>
      </c>
      <c r="D21" s="164" t="s">
        <v>810</v>
      </c>
      <c r="E21" s="164" t="s">
        <v>815</v>
      </c>
      <c r="F21" s="166"/>
      <c r="G21" s="164" t="s">
        <v>823</v>
      </c>
      <c r="H21" s="165" t="s">
        <v>824</v>
      </c>
      <c r="I21" s="339"/>
      <c r="J21" s="340">
        <f>ROUND(+'1. CFR Return'!P151,2)</f>
        <v>0</v>
      </c>
      <c r="K21" s="165" t="str">
        <f t="shared" si="0"/>
        <v>Payroll - Other adjustments Select School</v>
      </c>
      <c r="L21" s="165"/>
      <c r="Q21" t="s">
        <v>350</v>
      </c>
    </row>
    <row r="22" spans="1:17" ht="15" customHeight="1">
      <c r="A22" s="162"/>
      <c r="B22" s="163">
        <f>VLOOKUP($C$2,Lookup!$B:$C,2,FALSE)</f>
        <v>0</v>
      </c>
      <c r="C22" s="162"/>
      <c r="D22" s="164" t="s">
        <v>810</v>
      </c>
      <c r="E22" s="164" t="s">
        <v>815</v>
      </c>
      <c r="F22" s="166"/>
      <c r="G22" s="164" t="s">
        <v>823</v>
      </c>
      <c r="H22" s="165" t="s">
        <v>824</v>
      </c>
      <c r="I22" s="339">
        <f>ROUND(+'1. CFR Return'!P157,2)</f>
        <v>0</v>
      </c>
      <c r="J22" s="340"/>
      <c r="K22" s="165" t="str">
        <f t="shared" si="0"/>
        <v>Accruals - Debtors Non BCC Select School</v>
      </c>
      <c r="L22" s="165"/>
      <c r="Q22" t="s">
        <v>828</v>
      </c>
    </row>
    <row r="23" spans="1:17" ht="15" customHeight="1">
      <c r="A23" s="162"/>
      <c r="B23" s="163">
        <f>VLOOKUP($C$2,Lookup!$B:$C,2,FALSE)</f>
        <v>0</v>
      </c>
      <c r="C23" s="162"/>
      <c r="D23" s="164" t="s">
        <v>810</v>
      </c>
      <c r="E23" s="164" t="s">
        <v>815</v>
      </c>
      <c r="F23" s="166"/>
      <c r="G23" s="164" t="s">
        <v>823</v>
      </c>
      <c r="H23" s="165" t="s">
        <v>824</v>
      </c>
      <c r="I23" s="339">
        <f>ROUND(+'1. CFR Return'!P158,2)</f>
        <v>0</v>
      </c>
      <c r="J23" s="340"/>
      <c r="K23" s="165" t="str">
        <f t="shared" si="0"/>
        <v>Accruals - Debtors BCC Select School</v>
      </c>
      <c r="L23" s="165"/>
      <c r="Q23" t="s">
        <v>829</v>
      </c>
    </row>
    <row r="24" spans="1:17" ht="15" customHeight="1">
      <c r="A24" s="162"/>
      <c r="B24" s="163">
        <f>VLOOKUP($C$2,Lookup!$B:$C,2,FALSE)</f>
        <v>0</v>
      </c>
      <c r="C24" s="162"/>
      <c r="D24" s="164" t="s">
        <v>810</v>
      </c>
      <c r="E24" s="164" t="s">
        <v>815</v>
      </c>
      <c r="F24" s="166"/>
      <c r="G24" s="164" t="s">
        <v>823</v>
      </c>
      <c r="H24" s="165" t="s">
        <v>824</v>
      </c>
      <c r="I24" s="339">
        <f>ROUND(+'1. CFR Return'!P159,2)</f>
        <v>0</v>
      </c>
      <c r="J24" s="340"/>
      <c r="K24" s="165" t="str">
        <f t="shared" si="0"/>
        <v>Accruals - Payment in advance Non BCC Select School</v>
      </c>
      <c r="L24" s="165"/>
      <c r="Q24" t="s">
        <v>830</v>
      </c>
    </row>
    <row r="25" spans="1:17" ht="15" customHeight="1">
      <c r="A25" s="162"/>
      <c r="B25" s="163">
        <f>VLOOKUP($C$2,Lookup!$B:$C,2,FALSE)</f>
        <v>0</v>
      </c>
      <c r="C25" s="162"/>
      <c r="D25" s="164" t="s">
        <v>810</v>
      </c>
      <c r="E25" s="164" t="s">
        <v>815</v>
      </c>
      <c r="F25" s="166"/>
      <c r="G25" s="164" t="s">
        <v>823</v>
      </c>
      <c r="H25" s="165" t="s">
        <v>824</v>
      </c>
      <c r="I25" s="339">
        <f>ROUND(+'1. CFR Return'!P160,2)</f>
        <v>0</v>
      </c>
      <c r="J25" s="340"/>
      <c r="K25" s="165" t="str">
        <f t="shared" si="0"/>
        <v>Accruals - Payment in advance BCC Select School</v>
      </c>
      <c r="L25" s="165"/>
      <c r="Q25" t="s">
        <v>831</v>
      </c>
    </row>
    <row r="26" spans="1:17" ht="15" customHeight="1">
      <c r="A26" s="162"/>
      <c r="B26" s="163">
        <f>VLOOKUP($C$2,Lookup!$B:$C,2,FALSE)</f>
        <v>0</v>
      </c>
      <c r="C26" s="162"/>
      <c r="D26" s="164" t="s">
        <v>810</v>
      </c>
      <c r="E26" s="164" t="s">
        <v>815</v>
      </c>
      <c r="F26" s="166"/>
      <c r="G26" s="164" t="s">
        <v>823</v>
      </c>
      <c r="H26" s="165" t="s">
        <v>824</v>
      </c>
      <c r="I26" s="339"/>
      <c r="J26" s="340">
        <f>ROUND('1. CFR Return'!P161,2)</f>
        <v>0</v>
      </c>
      <c r="K26" s="165" t="str">
        <f t="shared" si="0"/>
        <v>Accruals - Creditors Non BCC Select School</v>
      </c>
      <c r="L26" s="165"/>
      <c r="Q26" t="s">
        <v>832</v>
      </c>
    </row>
    <row r="27" spans="1:17" ht="15" customHeight="1">
      <c r="A27" s="162"/>
      <c r="B27" s="163">
        <f>VLOOKUP($C$2,Lookup!$B:$C,2,FALSE)</f>
        <v>0</v>
      </c>
      <c r="C27" s="162"/>
      <c r="D27" s="164" t="s">
        <v>810</v>
      </c>
      <c r="E27" s="164" t="s">
        <v>815</v>
      </c>
      <c r="F27" s="166"/>
      <c r="G27" s="164" t="s">
        <v>823</v>
      </c>
      <c r="H27" s="165" t="s">
        <v>824</v>
      </c>
      <c r="I27" s="339"/>
      <c r="J27" s="340">
        <f>ROUND(+'1. CFR Return'!P162,2)</f>
        <v>0</v>
      </c>
      <c r="K27" s="165" t="str">
        <f t="shared" si="0"/>
        <v>Accruals - Creditors BCC Select School</v>
      </c>
      <c r="L27" s="165"/>
      <c r="Q27" t="s">
        <v>833</v>
      </c>
    </row>
    <row r="28" spans="1:17" ht="15" customHeight="1">
      <c r="A28" s="162"/>
      <c r="B28" s="163">
        <f>VLOOKUP($C$2,Lookup!$B:$C,2,FALSE)</f>
        <v>0</v>
      </c>
      <c r="C28" s="162"/>
      <c r="D28" s="164" t="s">
        <v>810</v>
      </c>
      <c r="E28" s="164" t="s">
        <v>815</v>
      </c>
      <c r="F28" s="166"/>
      <c r="G28" s="164" t="s">
        <v>823</v>
      </c>
      <c r="H28" s="165" t="s">
        <v>824</v>
      </c>
      <c r="I28" s="339"/>
      <c r="J28" s="340">
        <f>ROUND(+'1. CFR Return'!P163,2)</f>
        <v>0</v>
      </c>
      <c r="K28" s="165" t="str">
        <f t="shared" si="0"/>
        <v>Accruals - Income in advance Non BCC Select School</v>
      </c>
      <c r="L28" s="165"/>
      <c r="Q28" t="s">
        <v>834</v>
      </c>
    </row>
    <row r="29" spans="1:17" ht="15" customHeight="1">
      <c r="A29" s="162"/>
      <c r="B29" s="163">
        <f>VLOOKUP($C$2,Lookup!$B:$C,2,FALSE)</f>
        <v>0</v>
      </c>
      <c r="C29" s="162"/>
      <c r="D29" s="164" t="s">
        <v>810</v>
      </c>
      <c r="E29" s="164" t="s">
        <v>815</v>
      </c>
      <c r="F29" s="166"/>
      <c r="G29" s="164" t="s">
        <v>823</v>
      </c>
      <c r="H29" s="165" t="s">
        <v>824</v>
      </c>
      <c r="I29" s="339"/>
      <c r="J29" s="340">
        <f>ROUND(+'1. CFR Return'!P164,2)</f>
        <v>0</v>
      </c>
      <c r="K29" s="165" t="str">
        <f t="shared" si="0"/>
        <v>Accruals - Income in advance BCC Select School</v>
      </c>
      <c r="L29" s="165"/>
      <c r="Q29" t="s">
        <v>835</v>
      </c>
    </row>
    <row r="30" spans="1:17" ht="15" customHeight="1">
      <c r="A30" s="162"/>
      <c r="B30" s="163">
        <f>VLOOKUP($C$2,Lookup!$B:$C,2,FALSE)</f>
        <v>0</v>
      </c>
      <c r="C30" s="162"/>
      <c r="D30" s="164" t="s">
        <v>810</v>
      </c>
      <c r="E30" s="164" t="s">
        <v>815</v>
      </c>
      <c r="F30" s="166"/>
      <c r="G30" s="164" t="s">
        <v>823</v>
      </c>
      <c r="H30" s="165" t="s">
        <v>824</v>
      </c>
      <c r="I30" s="339">
        <f>ROUND(+'1. CFR Return'!P170,2)</f>
        <v>0</v>
      </c>
      <c r="J30" s="340"/>
      <c r="K30" s="165" t="str">
        <f t="shared" si="0"/>
        <v>Debtors Non BCC Select School</v>
      </c>
      <c r="L30" s="165" t="s">
        <v>843</v>
      </c>
      <c r="Q30" t="s">
        <v>836</v>
      </c>
    </row>
    <row r="31" spans="1:17" ht="15" customHeight="1">
      <c r="A31" s="162"/>
      <c r="B31" s="163">
        <f>VLOOKUP($C$2,Lookup!$B:$C,2,FALSE)</f>
        <v>0</v>
      </c>
      <c r="C31" s="162"/>
      <c r="D31" s="164" t="s">
        <v>810</v>
      </c>
      <c r="E31" s="164" t="s">
        <v>815</v>
      </c>
      <c r="F31" s="166"/>
      <c r="G31" s="164" t="s">
        <v>823</v>
      </c>
      <c r="H31" s="165" t="s">
        <v>824</v>
      </c>
      <c r="I31" s="339">
        <f>ROUND(+'1. CFR Return'!P171,2)</f>
        <v>0</v>
      </c>
      <c r="J31" s="340"/>
      <c r="K31" s="165" t="str">
        <f t="shared" si="0"/>
        <v>Debtors BCC Select School</v>
      </c>
      <c r="L31" s="165" t="s">
        <v>843</v>
      </c>
      <c r="Q31" t="s">
        <v>837</v>
      </c>
    </row>
    <row r="32" spans="1:17" ht="15" customHeight="1">
      <c r="A32" s="162"/>
      <c r="B32" s="163">
        <f>VLOOKUP($C$2,Lookup!$B:$C,2,FALSE)</f>
        <v>0</v>
      </c>
      <c r="C32" s="162"/>
      <c r="D32" s="164" t="s">
        <v>810</v>
      </c>
      <c r="E32" s="164" t="s">
        <v>815</v>
      </c>
      <c r="F32" s="166"/>
      <c r="G32" s="164" t="s">
        <v>823</v>
      </c>
      <c r="H32" s="165" t="s">
        <v>824</v>
      </c>
      <c r="I32" s="339"/>
      <c r="J32" s="340">
        <f>ROUND(+'1. CFR Return'!P174,2)</f>
        <v>0</v>
      </c>
      <c r="K32" s="165" t="str">
        <f t="shared" si="0"/>
        <v>Creditors Non BCC - March payroll accrual Select School</v>
      </c>
      <c r="L32" s="165" t="s">
        <v>844</v>
      </c>
      <c r="Q32" t="s">
        <v>838</v>
      </c>
    </row>
    <row r="33" spans="1:17" ht="15" customHeight="1">
      <c r="A33" s="162"/>
      <c r="B33" s="163">
        <f>VLOOKUP($C$2,Lookup!$B:$C,2,FALSE)</f>
        <v>0</v>
      </c>
      <c r="C33" s="162"/>
      <c r="D33" s="164" t="s">
        <v>810</v>
      </c>
      <c r="E33" s="164" t="s">
        <v>815</v>
      </c>
      <c r="F33" s="166"/>
      <c r="G33" s="164" t="s">
        <v>823</v>
      </c>
      <c r="H33" s="165" t="s">
        <v>824</v>
      </c>
      <c r="I33" s="339"/>
      <c r="J33" s="340">
        <f>ROUND(+'1. CFR Return'!P175,2)</f>
        <v>0</v>
      </c>
      <c r="K33" s="165" t="str">
        <f t="shared" si="0"/>
        <v>Creditors BCC Select School</v>
      </c>
      <c r="L33" s="165" t="s">
        <v>844</v>
      </c>
      <c r="Q33" t="s">
        <v>839</v>
      </c>
    </row>
    <row r="34" spans="1:17" ht="15" customHeight="1">
      <c r="A34" s="162"/>
      <c r="B34" s="163">
        <f>VLOOKUP($C$2,Lookup!$B:$C,2,FALSE)</f>
        <v>0</v>
      </c>
      <c r="C34" s="162"/>
      <c r="D34" s="164" t="s">
        <v>810</v>
      </c>
      <c r="E34" s="164" t="s">
        <v>815</v>
      </c>
      <c r="F34" s="166"/>
      <c r="G34" s="164" t="s">
        <v>823</v>
      </c>
      <c r="H34" s="165" t="s">
        <v>824</v>
      </c>
      <c r="I34" s="339"/>
      <c r="J34" s="340">
        <f>ROUND(+'1. CFR Return'!P177,2)</f>
        <v>0</v>
      </c>
      <c r="K34" s="165" t="str">
        <f t="shared" si="0"/>
        <v>Creditors Non BCC - March payroll accrual Select School</v>
      </c>
      <c r="L34" s="165" t="s">
        <v>845</v>
      </c>
      <c r="Q34" t="s">
        <v>838</v>
      </c>
    </row>
    <row r="35" spans="1:17" ht="15" customHeight="1">
      <c r="A35" s="162"/>
      <c r="B35" s="163">
        <f>VLOOKUP($C$2,Lookup!$B:$C,2,FALSE)</f>
        <v>0</v>
      </c>
      <c r="C35" s="162"/>
      <c r="D35" s="164" t="s">
        <v>810</v>
      </c>
      <c r="E35" s="164" t="s">
        <v>815</v>
      </c>
      <c r="F35" s="166"/>
      <c r="G35" s="164" t="s">
        <v>823</v>
      </c>
      <c r="H35" s="165" t="s">
        <v>824</v>
      </c>
      <c r="I35" s="339">
        <f>'1. CFR Return'!I69</f>
        <v>0</v>
      </c>
      <c r="J35" s="340"/>
      <c r="K35" s="165" t="s">
        <v>825</v>
      </c>
      <c r="L35" s="165"/>
    </row>
    <row r="36" spans="1:17" ht="15" customHeight="1">
      <c r="A36" s="326"/>
      <c r="B36" s="327">
        <f>VLOOKUP($C$2,Lookup!$B:$C,2,FALSE)</f>
        <v>0</v>
      </c>
      <c r="C36" s="326"/>
      <c r="D36" s="325" t="s">
        <v>827</v>
      </c>
      <c r="E36" s="325" t="s">
        <v>815</v>
      </c>
      <c r="F36" s="328"/>
      <c r="G36" s="325" t="s">
        <v>823</v>
      </c>
      <c r="H36" s="329" t="s">
        <v>824</v>
      </c>
      <c r="I36" s="341">
        <f>'1. CFR Return'!I96</f>
        <v>0</v>
      </c>
      <c r="J36" s="342"/>
      <c r="K36" s="329" t="s">
        <v>826</v>
      </c>
      <c r="L36" s="329"/>
    </row>
    <row r="37" spans="1:17" ht="15" customHeight="1">
      <c r="A37" s="326"/>
      <c r="B37" s="327">
        <f>VLOOKUP($C$2,Lookup!$B:$C,2,FALSE)</f>
        <v>0</v>
      </c>
      <c r="C37" s="326"/>
      <c r="D37" s="325" t="s">
        <v>827</v>
      </c>
      <c r="E37" s="325" t="s">
        <v>815</v>
      </c>
      <c r="F37" s="328"/>
      <c r="G37" s="325" t="s">
        <v>823</v>
      </c>
      <c r="H37" s="329" t="s">
        <v>824</v>
      </c>
      <c r="I37" s="341"/>
      <c r="J37" s="342">
        <f>'1. CFR Return'!I84</f>
        <v>0</v>
      </c>
      <c r="K37" s="329" t="s">
        <v>841</v>
      </c>
      <c r="L37" s="329"/>
    </row>
    <row r="38" spans="1:17" ht="15" customHeight="1">
      <c r="A38" s="162"/>
      <c r="B38" s="163">
        <f>VLOOKUP($C$2,Lookup!$B:$C,2,FALSE)</f>
        <v>0</v>
      </c>
      <c r="C38" s="162"/>
      <c r="D38" s="164" t="s">
        <v>810</v>
      </c>
      <c r="E38" s="164" t="s">
        <v>815</v>
      </c>
      <c r="F38" s="166"/>
      <c r="G38" s="164" t="s">
        <v>823</v>
      </c>
      <c r="H38" s="165" t="s">
        <v>824</v>
      </c>
      <c r="I38" s="339"/>
      <c r="J38" s="340">
        <f>'1. CFR Return'!I28</f>
        <v>0</v>
      </c>
      <c r="K38" s="165" t="s">
        <v>842</v>
      </c>
      <c r="L38" s="165"/>
    </row>
    <row r="39" spans="1:17" ht="15" customHeight="1">
      <c r="A39" s="162"/>
      <c r="B39" s="163">
        <f>VLOOKUP($C$2,Lookup!$B:$C,2,FALSE)</f>
        <v>0</v>
      </c>
      <c r="C39" s="162" t="s">
        <v>816</v>
      </c>
      <c r="D39" s="164" t="s">
        <v>810</v>
      </c>
      <c r="E39" s="164" t="s">
        <v>815</v>
      </c>
      <c r="F39" s="166"/>
      <c r="G39" s="164" t="s">
        <v>823</v>
      </c>
      <c r="H39" s="165" t="s">
        <v>824</v>
      </c>
      <c r="I39" s="343"/>
      <c r="J39" s="344">
        <f>ROUND(-'1. CFR Return'!P133,2)</f>
        <v>0</v>
      </c>
      <c r="K39" s="165" t="str">
        <f t="shared" si="0"/>
        <v>Posting to School Select School</v>
      </c>
      <c r="L39" s="165"/>
      <c r="Q39" t="s">
        <v>344</v>
      </c>
    </row>
    <row r="42" spans="1:17">
      <c r="C42" t="s">
        <v>847</v>
      </c>
      <c r="D42" t="s">
        <v>848</v>
      </c>
    </row>
    <row r="43" spans="1:17">
      <c r="C43" t="s">
        <v>816</v>
      </c>
      <c r="D43" t="s">
        <v>846</v>
      </c>
    </row>
  </sheetData>
  <autoFilter ref="A9:Q39" xr:uid="{C7E48720-CB08-42F5-8381-25349BABC30A}"/>
  <mergeCells count="2">
    <mergeCell ref="I8:J8"/>
    <mergeCell ref="K8:L8"/>
  </mergeCells>
  <phoneticPr fontId="50" type="noConversion"/>
  <pageMargins left="0.7" right="0.7" top="0.75" bottom="0.75" header="0.3" footer="0.3"/>
  <headerFooter>
    <oddFooter>&amp;C_x000D_&amp;1#&amp;"Calibri"&amp;10&amp;K000000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DZ7"/>
  <sheetViews>
    <sheetView workbookViewId="0">
      <selection activeCell="CT7" sqref="CT7"/>
    </sheetView>
  </sheetViews>
  <sheetFormatPr defaultRowHeight="14.5"/>
  <cols>
    <col min="2" max="2" width="35" customWidth="1"/>
    <col min="3" max="3" width="12.81640625" customWidth="1"/>
    <col min="4" max="4" width="11.81640625" bestFit="1" customWidth="1"/>
    <col min="7" max="7" width="10.7265625" bestFit="1" customWidth="1"/>
    <col min="22" max="22" width="10.7265625" bestFit="1" customWidth="1"/>
    <col min="62" max="63" width="10.7265625" bestFit="1" customWidth="1"/>
    <col min="89" max="89" width="10.7265625" bestFit="1" customWidth="1"/>
    <col min="94" max="95" width="10.7265625" bestFit="1" customWidth="1"/>
    <col min="98" max="98" width="10.7265625" bestFit="1" customWidth="1"/>
    <col min="104" max="104" width="10.7265625" bestFit="1" customWidth="1"/>
    <col min="112" max="112" width="9.7265625" bestFit="1" customWidth="1"/>
    <col min="129" max="129" width="10.7265625" bestFit="1" customWidth="1"/>
    <col min="130" max="130" width="13.7265625" bestFit="1" customWidth="1"/>
  </cols>
  <sheetData>
    <row r="1" spans="1:130" s="98" customFormat="1" ht="15.5">
      <c r="A1" s="96" t="s">
        <v>849</v>
      </c>
      <c r="B1" s="97"/>
    </row>
    <row r="2" spans="1:130" s="98" customFormat="1" ht="15.5">
      <c r="A2" s="96" t="s">
        <v>850</v>
      </c>
      <c r="B2" s="97"/>
    </row>
    <row r="3" spans="1:130" s="98" customFormat="1" ht="15.5">
      <c r="A3" s="119"/>
      <c r="B3" s="119"/>
    </row>
    <row r="4" spans="1:130" s="104" customFormat="1" ht="12.75" customHeight="1">
      <c r="A4" s="900" t="s">
        <v>226</v>
      </c>
      <c r="B4" s="901"/>
      <c r="C4" s="901"/>
      <c r="D4" s="901"/>
      <c r="E4" s="901"/>
      <c r="F4" s="902"/>
      <c r="G4" s="903" t="s">
        <v>227</v>
      </c>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c r="AH4" s="904"/>
      <c r="AI4" s="904"/>
      <c r="AJ4" s="904"/>
      <c r="AK4" s="904"/>
      <c r="AL4" s="904"/>
      <c r="AM4" s="904"/>
      <c r="AN4" s="904"/>
      <c r="AO4" s="904"/>
      <c r="AP4" s="904"/>
      <c r="AQ4" s="904"/>
      <c r="AR4" s="904"/>
      <c r="AS4" s="904"/>
      <c r="AT4" s="904"/>
      <c r="AU4" s="904"/>
      <c r="AV4" s="904"/>
      <c r="AW4" s="904"/>
      <c r="AX4" s="904"/>
      <c r="AY4" s="904"/>
      <c r="AZ4" s="904"/>
      <c r="BA4" s="904"/>
      <c r="BB4" s="904"/>
      <c r="BC4" s="904"/>
      <c r="BD4" s="904"/>
      <c r="BE4" s="904"/>
      <c r="BF4" s="904"/>
      <c r="BG4" s="904"/>
      <c r="BH4" s="904"/>
      <c r="BI4" s="904"/>
      <c r="BJ4" s="904"/>
      <c r="BK4" s="905"/>
      <c r="BL4" s="906" t="s">
        <v>228</v>
      </c>
      <c r="BM4" s="907"/>
      <c r="BN4" s="907"/>
      <c r="BO4" s="907"/>
      <c r="BP4" s="907"/>
      <c r="BQ4" s="907"/>
      <c r="BR4" s="907"/>
      <c r="BS4" s="907"/>
      <c r="BT4" s="907"/>
      <c r="BU4" s="907"/>
      <c r="BV4" s="907"/>
      <c r="BW4" s="907"/>
      <c r="BX4" s="907"/>
      <c r="BY4" s="907"/>
      <c r="BZ4" s="907"/>
      <c r="CA4" s="908"/>
      <c r="CB4" s="909" t="s">
        <v>229</v>
      </c>
      <c r="CC4" s="910"/>
      <c r="CD4" s="910"/>
      <c r="CE4" s="910"/>
      <c r="CF4" s="910"/>
      <c r="CG4" s="910"/>
      <c r="CH4" s="910"/>
      <c r="CI4" s="910"/>
      <c r="CJ4" s="911"/>
      <c r="CK4" s="912" t="s">
        <v>230</v>
      </c>
      <c r="CL4" s="912"/>
      <c r="CM4" s="912"/>
      <c r="CN4" s="912"/>
      <c r="CO4" s="912"/>
      <c r="CP4" s="912"/>
      <c r="CQ4" s="913" t="s">
        <v>231</v>
      </c>
      <c r="CR4" s="914"/>
      <c r="CS4" s="914"/>
      <c r="CT4" s="914"/>
      <c r="CU4" s="914"/>
      <c r="CV4" s="914"/>
      <c r="CW4" s="914"/>
      <c r="CX4" s="914"/>
      <c r="CY4" s="914"/>
      <c r="CZ4" s="915"/>
      <c r="DA4" s="894" t="s">
        <v>6503</v>
      </c>
      <c r="DB4" s="895"/>
      <c r="DC4" s="895"/>
      <c r="DD4" s="895"/>
      <c r="DE4" s="895"/>
      <c r="DF4" s="895"/>
      <c r="DG4" s="895"/>
      <c r="DH4" s="895"/>
      <c r="DI4" s="896"/>
      <c r="DJ4" s="897" t="s">
        <v>233</v>
      </c>
      <c r="DK4" s="897"/>
      <c r="DL4" s="897"/>
      <c r="DM4" s="897"/>
      <c r="DN4" s="897"/>
      <c r="DO4" s="897"/>
      <c r="DP4" s="897"/>
      <c r="DQ4" s="897"/>
      <c r="DR4" s="897"/>
      <c r="DS4" s="898" t="s">
        <v>234</v>
      </c>
      <c r="DT4" s="898"/>
      <c r="DU4" s="899" t="s">
        <v>235</v>
      </c>
      <c r="DV4" s="899"/>
      <c r="DW4" s="103"/>
      <c r="DX4" s="103"/>
    </row>
    <row r="5" spans="1:130" s="115" customFormat="1" ht="139.5">
      <c r="A5" s="105" t="s">
        <v>236</v>
      </c>
      <c r="B5" s="105" t="s">
        <v>210</v>
      </c>
      <c r="C5" s="105" t="s">
        <v>237</v>
      </c>
      <c r="D5" s="105" t="s">
        <v>6528</v>
      </c>
      <c r="E5" s="105" t="s">
        <v>239</v>
      </c>
      <c r="F5" s="105" t="s">
        <v>240</v>
      </c>
      <c r="G5" s="106" t="s">
        <v>241</v>
      </c>
      <c r="H5" s="106" t="s">
        <v>21</v>
      </c>
      <c r="I5" s="106" t="s">
        <v>242</v>
      </c>
      <c r="J5" s="106" t="s">
        <v>279</v>
      </c>
      <c r="K5" s="106" t="s">
        <v>25</v>
      </c>
      <c r="L5" s="106" t="s">
        <v>27</v>
      </c>
      <c r="M5" s="106" t="s">
        <v>243</v>
      </c>
      <c r="N5" s="106" t="s">
        <v>281</v>
      </c>
      <c r="O5" s="106" t="s">
        <v>280</v>
      </c>
      <c r="P5" s="106" t="s">
        <v>32</v>
      </c>
      <c r="Q5" s="106" t="s">
        <v>34</v>
      </c>
      <c r="R5" s="106" t="s">
        <v>36</v>
      </c>
      <c r="S5" s="106" t="s">
        <v>244</v>
      </c>
      <c r="T5" s="106" t="s">
        <v>40</v>
      </c>
      <c r="U5" s="106" t="s">
        <v>245</v>
      </c>
      <c r="V5" s="106" t="s">
        <v>246</v>
      </c>
      <c r="W5" s="106" t="s">
        <v>46</v>
      </c>
      <c r="X5" s="106" t="s">
        <v>247</v>
      </c>
      <c r="Y5" s="106" t="s">
        <v>50</v>
      </c>
      <c r="Z5" s="106" t="s">
        <v>52</v>
      </c>
      <c r="AA5" s="106" t="s">
        <v>54</v>
      </c>
      <c r="AB5" s="106" t="s">
        <v>56</v>
      </c>
      <c r="AC5" s="106" t="s">
        <v>58</v>
      </c>
      <c r="AD5" s="106" t="s">
        <v>60</v>
      </c>
      <c r="AE5" s="106" t="s">
        <v>248</v>
      </c>
      <c r="AF5" s="106" t="s">
        <v>64</v>
      </c>
      <c r="AG5" s="106" t="s">
        <v>66</v>
      </c>
      <c r="AH5" s="106" t="s">
        <v>68</v>
      </c>
      <c r="AI5" s="106" t="s">
        <v>70</v>
      </c>
      <c r="AJ5" s="106" t="s">
        <v>72</v>
      </c>
      <c r="AK5" s="106" t="s">
        <v>74</v>
      </c>
      <c r="AL5" s="106" t="s">
        <v>76</v>
      </c>
      <c r="AM5" s="106" t="s">
        <v>78</v>
      </c>
      <c r="AN5" s="106" t="s">
        <v>80</v>
      </c>
      <c r="AO5" s="106" t="s">
        <v>249</v>
      </c>
      <c r="AP5" s="106" t="s">
        <v>6485</v>
      </c>
      <c r="AQ5" s="106" t="s">
        <v>6486</v>
      </c>
      <c r="AR5" s="106" t="s">
        <v>6487</v>
      </c>
      <c r="AS5" s="106" t="s">
        <v>6488</v>
      </c>
      <c r="AT5" s="106" t="s">
        <v>6489</v>
      </c>
      <c r="AU5" s="106" t="s">
        <v>6490</v>
      </c>
      <c r="AV5" s="106" t="s">
        <v>6491</v>
      </c>
      <c r="AW5" s="106" t="s">
        <v>250</v>
      </c>
      <c r="AX5" s="106" t="s">
        <v>88</v>
      </c>
      <c r="AY5" s="106" t="s">
        <v>90</v>
      </c>
      <c r="AZ5" s="106" t="s">
        <v>92</v>
      </c>
      <c r="BA5" s="106" t="s">
        <v>94</v>
      </c>
      <c r="BB5" s="106" t="s">
        <v>96</v>
      </c>
      <c r="BC5" s="106" t="s">
        <v>98</v>
      </c>
      <c r="BD5" s="106" t="s">
        <v>294</v>
      </c>
      <c r="BE5" s="106" t="s">
        <v>295</v>
      </c>
      <c r="BF5" s="106" t="s">
        <v>101</v>
      </c>
      <c r="BG5" s="106" t="s">
        <v>103</v>
      </c>
      <c r="BH5" s="106" t="s">
        <v>251</v>
      </c>
      <c r="BI5" s="106" t="s">
        <v>252</v>
      </c>
      <c r="BJ5" s="106" t="s">
        <v>253</v>
      </c>
      <c r="BK5" s="106" t="s">
        <v>254</v>
      </c>
      <c r="BL5" s="107" t="s">
        <v>255</v>
      </c>
      <c r="BM5" s="107" t="s">
        <v>113</v>
      </c>
      <c r="BN5" s="107" t="s">
        <v>115</v>
      </c>
      <c r="BO5" s="107" t="s">
        <v>256</v>
      </c>
      <c r="BP5" s="107" t="s">
        <v>119</v>
      </c>
      <c r="BQ5" s="107" t="s">
        <v>257</v>
      </c>
      <c r="BR5" s="107" t="s">
        <v>123</v>
      </c>
      <c r="BS5" s="107" t="s">
        <v>6485</v>
      </c>
      <c r="BT5" s="107" t="s">
        <v>6486</v>
      </c>
      <c r="BU5" s="107" t="s">
        <v>6488</v>
      </c>
      <c r="BV5" s="107" t="s">
        <v>6497</v>
      </c>
      <c r="BW5" s="107" t="s">
        <v>6490</v>
      </c>
      <c r="BX5" s="107" t="s">
        <v>258</v>
      </c>
      <c r="BY5" s="107" t="s">
        <v>259</v>
      </c>
      <c r="BZ5" s="107" t="s">
        <v>260</v>
      </c>
      <c r="CA5" s="107" t="s">
        <v>261</v>
      </c>
      <c r="CB5" s="108" t="s">
        <v>262</v>
      </c>
      <c r="CC5" s="108" t="s">
        <v>135</v>
      </c>
      <c r="CD5" s="108" t="s">
        <v>263</v>
      </c>
      <c r="CE5" s="108" t="s">
        <v>139</v>
      </c>
      <c r="CF5" s="108" t="s">
        <v>141</v>
      </c>
      <c r="CG5" s="108" t="s">
        <v>264</v>
      </c>
      <c r="CH5" s="108" t="s">
        <v>265</v>
      </c>
      <c r="CI5" s="108" t="s">
        <v>266</v>
      </c>
      <c r="CJ5" s="108" t="s">
        <v>267</v>
      </c>
      <c r="CK5" s="99" t="s">
        <v>148</v>
      </c>
      <c r="CL5" s="99" t="s">
        <v>150</v>
      </c>
      <c r="CM5" s="99" t="s">
        <v>268</v>
      </c>
      <c r="CN5" s="99" t="s">
        <v>154</v>
      </c>
      <c r="CO5" s="99" t="s">
        <v>156</v>
      </c>
      <c r="CP5" s="99" t="s">
        <v>269</v>
      </c>
      <c r="CQ5" s="109" t="s">
        <v>270</v>
      </c>
      <c r="CR5" s="109" t="s">
        <v>271</v>
      </c>
      <c r="CS5" s="109" t="s">
        <v>272</v>
      </c>
      <c r="CT5" s="109" t="s">
        <v>166</v>
      </c>
      <c r="CU5" s="109" t="s">
        <v>167</v>
      </c>
      <c r="CV5" s="109" t="s">
        <v>6501</v>
      </c>
      <c r="CW5" s="109" t="s">
        <v>6502</v>
      </c>
      <c r="CX5" s="109" t="s">
        <v>273</v>
      </c>
      <c r="CY5" s="109" t="s">
        <v>168</v>
      </c>
      <c r="CZ5" s="109" t="s">
        <v>274</v>
      </c>
      <c r="DA5" s="110" t="s">
        <v>270</v>
      </c>
      <c r="DB5" s="110" t="s">
        <v>271</v>
      </c>
      <c r="DC5" s="110" t="s">
        <v>272</v>
      </c>
      <c r="DD5" s="110" t="s">
        <v>166</v>
      </c>
      <c r="DE5" s="110" t="s">
        <v>167</v>
      </c>
      <c r="DF5" s="110" t="s">
        <v>332</v>
      </c>
      <c r="DG5" s="110" t="s">
        <v>273</v>
      </c>
      <c r="DH5" s="110" t="s">
        <v>168</v>
      </c>
      <c r="DI5" s="110" t="s">
        <v>274</v>
      </c>
      <c r="DJ5" s="100" t="s">
        <v>802</v>
      </c>
      <c r="DK5" s="100" t="s">
        <v>803</v>
      </c>
      <c r="DL5" s="100" t="s">
        <v>6461</v>
      </c>
      <c r="DM5" s="100" t="s">
        <v>6462</v>
      </c>
      <c r="DN5" s="100" t="s">
        <v>800</v>
      </c>
      <c r="DO5" s="100" t="s">
        <v>801</v>
      </c>
      <c r="DP5" s="100" t="s">
        <v>6463</v>
      </c>
      <c r="DQ5" s="100" t="s">
        <v>804</v>
      </c>
      <c r="DR5" s="100" t="s">
        <v>275</v>
      </c>
      <c r="DS5" s="111" t="s">
        <v>802</v>
      </c>
      <c r="DT5" s="111" t="s">
        <v>803</v>
      </c>
      <c r="DU5" s="112" t="s">
        <v>800</v>
      </c>
      <c r="DV5" s="112" t="s">
        <v>801</v>
      </c>
      <c r="DW5" s="113" t="s">
        <v>6518</v>
      </c>
      <c r="DX5" s="113" t="s">
        <v>6464</v>
      </c>
      <c r="DY5" s="114" t="s">
        <v>277</v>
      </c>
    </row>
    <row r="6" spans="1:130" s="104" customFormat="1" ht="15.5">
      <c r="A6" s="120"/>
      <c r="B6" s="120"/>
      <c r="C6" s="120"/>
      <c r="D6" s="120"/>
      <c r="E6" s="120"/>
      <c r="F6" s="120"/>
      <c r="G6" s="121" t="s">
        <v>18</v>
      </c>
      <c r="H6" s="121" t="s">
        <v>20</v>
      </c>
      <c r="I6" s="121" t="s">
        <v>22</v>
      </c>
      <c r="J6" s="121" t="s">
        <v>278</v>
      </c>
      <c r="K6" s="121" t="s">
        <v>24</v>
      </c>
      <c r="L6" s="121" t="s">
        <v>26</v>
      </c>
      <c r="M6" s="121" t="s">
        <v>28</v>
      </c>
      <c r="N6" s="121" t="s">
        <v>292</v>
      </c>
      <c r="O6" s="121" t="s">
        <v>293</v>
      </c>
      <c r="P6" s="121" t="s">
        <v>31</v>
      </c>
      <c r="Q6" s="121" t="s">
        <v>33</v>
      </c>
      <c r="R6" s="121" t="s">
        <v>35</v>
      </c>
      <c r="S6" s="121" t="s">
        <v>37</v>
      </c>
      <c r="T6" s="121" t="s">
        <v>39</v>
      </c>
      <c r="U6" s="121" t="s">
        <v>41</v>
      </c>
      <c r="V6" s="122"/>
      <c r="W6" s="121" t="s">
        <v>45</v>
      </c>
      <c r="X6" s="121" t="s">
        <v>47</v>
      </c>
      <c r="Y6" s="121" t="s">
        <v>49</v>
      </c>
      <c r="Z6" s="121" t="s">
        <v>51</v>
      </c>
      <c r="AA6" s="121" t="s">
        <v>53</v>
      </c>
      <c r="AB6" s="121" t="s">
        <v>55</v>
      </c>
      <c r="AC6" s="121" t="s">
        <v>57</v>
      </c>
      <c r="AD6" s="121" t="s">
        <v>59</v>
      </c>
      <c r="AE6" s="121" t="s">
        <v>61</v>
      </c>
      <c r="AF6" s="121" t="s">
        <v>63</v>
      </c>
      <c r="AG6" s="121" t="s">
        <v>65</v>
      </c>
      <c r="AH6" s="121" t="s">
        <v>67</v>
      </c>
      <c r="AI6" s="121" t="s">
        <v>69</v>
      </c>
      <c r="AJ6" s="121" t="s">
        <v>71</v>
      </c>
      <c r="AK6" s="121" t="s">
        <v>73</v>
      </c>
      <c r="AL6" s="121" t="s">
        <v>75</v>
      </c>
      <c r="AM6" s="121" t="s">
        <v>77</v>
      </c>
      <c r="AN6" s="121" t="s">
        <v>79</v>
      </c>
      <c r="AO6" s="121" t="s">
        <v>81</v>
      </c>
      <c r="AP6" s="121" t="s">
        <v>6478</v>
      </c>
      <c r="AQ6" s="121" t="s">
        <v>6479</v>
      </c>
      <c r="AR6" s="121" t="s">
        <v>6480</v>
      </c>
      <c r="AS6" s="121" t="s">
        <v>6481</v>
      </c>
      <c r="AT6" s="121" t="s">
        <v>6482</v>
      </c>
      <c r="AU6" s="121" t="s">
        <v>6483</v>
      </c>
      <c r="AV6" s="121" t="s">
        <v>6484</v>
      </c>
      <c r="AW6" s="121" t="s">
        <v>85</v>
      </c>
      <c r="AX6" s="121" t="s">
        <v>87</v>
      </c>
      <c r="AY6" s="121" t="s">
        <v>89</v>
      </c>
      <c r="AZ6" s="121" t="s">
        <v>91</v>
      </c>
      <c r="BA6" s="121" t="s">
        <v>93</v>
      </c>
      <c r="BB6" s="121" t="s">
        <v>95</v>
      </c>
      <c r="BC6" s="121" t="s">
        <v>97</v>
      </c>
      <c r="BD6" s="121" t="s">
        <v>290</v>
      </c>
      <c r="BE6" s="121" t="s">
        <v>291</v>
      </c>
      <c r="BF6" s="121" t="s">
        <v>100</v>
      </c>
      <c r="BG6" s="121" t="s">
        <v>102</v>
      </c>
      <c r="BH6" s="121"/>
      <c r="BI6" s="121"/>
      <c r="BJ6" s="121"/>
      <c r="BK6" s="121"/>
      <c r="BL6" s="123" t="s">
        <v>110</v>
      </c>
      <c r="BM6" s="123" t="s">
        <v>112</v>
      </c>
      <c r="BN6" s="123" t="s">
        <v>114</v>
      </c>
      <c r="BO6" s="123"/>
      <c r="BP6" s="123" t="s">
        <v>118</v>
      </c>
      <c r="BQ6" s="123" t="s">
        <v>120</v>
      </c>
      <c r="BR6" s="123" t="s">
        <v>122</v>
      </c>
      <c r="BS6" s="123" t="s">
        <v>6492</v>
      </c>
      <c r="BT6" s="123" t="s">
        <v>6493</v>
      </c>
      <c r="BU6" s="123" t="s">
        <v>6494</v>
      </c>
      <c r="BV6" s="123" t="s">
        <v>6495</v>
      </c>
      <c r="BW6" s="123" t="s">
        <v>6496</v>
      </c>
      <c r="BX6" s="123"/>
      <c r="BY6" s="123"/>
      <c r="BZ6" s="123"/>
      <c r="CA6" s="123"/>
      <c r="CB6" s="124" t="s">
        <v>132</v>
      </c>
      <c r="CC6" s="124" t="s">
        <v>134</v>
      </c>
      <c r="CD6" s="124"/>
      <c r="CE6" s="124" t="s">
        <v>138</v>
      </c>
      <c r="CF6" s="124" t="s">
        <v>140</v>
      </c>
      <c r="CG6" s="124"/>
      <c r="CH6" s="124"/>
      <c r="CI6" s="124"/>
      <c r="CJ6" s="124"/>
      <c r="CK6" s="125" t="s">
        <v>147</v>
      </c>
      <c r="CL6" s="125" t="s">
        <v>149</v>
      </c>
      <c r="CM6" s="125" t="s">
        <v>151</v>
      </c>
      <c r="CN6" s="125" t="s">
        <v>153</v>
      </c>
      <c r="CO6" s="125" t="s">
        <v>155</v>
      </c>
      <c r="CP6" s="125"/>
      <c r="CQ6" s="126"/>
      <c r="CR6" s="126"/>
      <c r="CS6" s="126"/>
      <c r="CT6" s="126"/>
      <c r="CU6" s="126"/>
      <c r="CV6" s="126"/>
      <c r="CW6" s="126"/>
      <c r="CX6" s="126"/>
      <c r="CY6" s="126"/>
      <c r="CZ6" s="126"/>
      <c r="DA6" s="127"/>
      <c r="DB6" s="127"/>
      <c r="DC6" s="127"/>
      <c r="DD6" s="127"/>
      <c r="DE6" s="127"/>
      <c r="DF6" s="127"/>
      <c r="DG6" s="127"/>
      <c r="DH6" s="127"/>
      <c r="DI6" s="127"/>
      <c r="DJ6" s="128"/>
      <c r="DK6" s="128"/>
      <c r="DL6" s="128"/>
      <c r="DM6" s="128"/>
      <c r="DN6" s="128"/>
      <c r="DO6" s="128"/>
      <c r="DP6" s="128"/>
      <c r="DQ6" s="128"/>
      <c r="DR6" s="128"/>
      <c r="DS6" s="101"/>
      <c r="DT6" s="101"/>
      <c r="DU6" s="102"/>
      <c r="DV6" s="102"/>
      <c r="DW6" s="129"/>
      <c r="DX6" s="129"/>
      <c r="DY6" s="130"/>
    </row>
    <row r="7" spans="1:130" s="104" customFormat="1" ht="40" customHeight="1">
      <c r="A7" s="117" t="str">
        <f>'1. CFR Return'!C3</f>
        <v>0000</v>
      </c>
      <c r="B7" s="117" t="str">
        <f>'1. CFR Return'!C2</f>
        <v>Select School</v>
      </c>
      <c r="C7" s="117" t="s">
        <v>6529</v>
      </c>
      <c r="D7" s="840">
        <f>Checklist!C10</f>
        <v>0</v>
      </c>
      <c r="E7" s="117" t="str">
        <f>'1. CFR Return'!C4</f>
        <v>Final Accounts</v>
      </c>
      <c r="F7" s="117"/>
      <c r="G7" s="118">
        <f>IFERROR(INDEX('1. CFR Return'!$AB:$AB,MATCH('Revised Outturn'!G6,'1. CFR Return'!$B:$B,0)),0)</f>
        <v>0</v>
      </c>
      <c r="H7" s="118">
        <f>IFERROR(INDEX('1. CFR Return'!$AB:$AB,MATCH('Revised Outturn'!H6,'1. CFR Return'!$B:$B,0)),0)</f>
        <v>0</v>
      </c>
      <c r="I7" s="118">
        <f>IFERROR(INDEX('1. CFR Return'!$AB:$AB,MATCH('Revised Outturn'!I6,'1. CFR Return'!$B:$B,0)),0)</f>
        <v>0</v>
      </c>
      <c r="J7" s="118">
        <f>IFERROR(INDEX('1. CFR Return'!$AB:$AB,MATCH('Revised Outturn'!J6,'1. CFR Return'!$B:$B,0)),0)</f>
        <v>0</v>
      </c>
      <c r="K7" s="118">
        <f>IFERROR(INDEX('1. CFR Return'!$AB:$AB,MATCH('Revised Outturn'!K6,'1. CFR Return'!$B:$B,0)),0)</f>
        <v>0</v>
      </c>
      <c r="L7" s="118">
        <f>IFERROR(INDEX('1. CFR Return'!$AB:$AB,MATCH('Revised Outturn'!L6,'1. CFR Return'!$B:$B,0)),0)</f>
        <v>0</v>
      </c>
      <c r="M7" s="118">
        <f>IFERROR(INDEX('1. CFR Return'!$AB:$AB,MATCH('Revised Outturn'!M6,'1. CFR Return'!$B:$B,0)),0)</f>
        <v>0</v>
      </c>
      <c r="N7" s="118">
        <f>IFERROR(INDEX('1. CFR Return'!$AB:$AB,MATCH('Revised Outturn'!N6,'1. CFR Return'!$B:$B,0)),0)</f>
        <v>0</v>
      </c>
      <c r="O7" s="118">
        <f>IFERROR(INDEX('1. CFR Return'!$AB:$AB,MATCH('Revised Outturn'!O6,'1. CFR Return'!$B:$B,0)),0)</f>
        <v>0</v>
      </c>
      <c r="P7" s="118">
        <f>IFERROR(INDEX('1. CFR Return'!$AB:$AB,MATCH('Revised Outturn'!P6,'1. CFR Return'!$B:$B,0)),0)</f>
        <v>0</v>
      </c>
      <c r="Q7" s="118">
        <f>IFERROR(INDEX('1. CFR Return'!$AB:$AB,MATCH('Revised Outturn'!Q6,'1. CFR Return'!$B:$B,0)),0)</f>
        <v>0</v>
      </c>
      <c r="R7" s="118">
        <f>IFERROR(INDEX('1. CFR Return'!$AB:$AB,MATCH('Revised Outturn'!R6,'1. CFR Return'!$B:$B,0)),0)</f>
        <v>0</v>
      </c>
      <c r="S7" s="118">
        <f>IFERROR(INDEX('1. CFR Return'!$AB:$AB,MATCH('Revised Outturn'!S6,'1. CFR Return'!$B:$B,0)),0)</f>
        <v>0</v>
      </c>
      <c r="T7" s="118">
        <f>IFERROR(INDEX('1. CFR Return'!$AB:$AB,MATCH('Revised Outturn'!T6,'1. CFR Return'!$B:$B,0)),0)</f>
        <v>0</v>
      </c>
      <c r="U7" s="118">
        <f>IFERROR(INDEX('1. CFR Return'!$AB:$AB,MATCH('Revised Outturn'!U6,'1. CFR Return'!$B:$B,0)),0)</f>
        <v>0</v>
      </c>
      <c r="V7" s="118">
        <f>SUM(G7:U7)</f>
        <v>0</v>
      </c>
      <c r="W7" s="118">
        <f>IFERROR(INDEX('1. CFR Return'!$AB:$AB,MATCH('Revised Outturn'!W6,'1. CFR Return'!$B:$B,0)),0)</f>
        <v>0</v>
      </c>
      <c r="X7" s="118">
        <f>IFERROR(INDEX('1. CFR Return'!$AB:$AB,MATCH('Revised Outturn'!X6,'1. CFR Return'!$B:$B,0)),0)</f>
        <v>0</v>
      </c>
      <c r="Y7" s="118">
        <f>IFERROR(INDEX('1. CFR Return'!$AB:$AB,MATCH('Revised Outturn'!Y6,'1. CFR Return'!$B:$B,0)),0)</f>
        <v>0</v>
      </c>
      <c r="Z7" s="118">
        <f>IFERROR(INDEX('1. CFR Return'!$AB:$AB,MATCH('Revised Outturn'!Z6,'1. CFR Return'!$B:$B,0)),0)</f>
        <v>0</v>
      </c>
      <c r="AA7" s="118">
        <f>IFERROR(INDEX('1. CFR Return'!$AB:$AB,MATCH('Revised Outturn'!AA6,'1. CFR Return'!$B:$B,0)),0)</f>
        <v>0</v>
      </c>
      <c r="AB7" s="118">
        <f>IFERROR(INDEX('1. CFR Return'!$AB:$AB,MATCH('Revised Outturn'!AB6,'1. CFR Return'!$B:$B,0)),0)</f>
        <v>0</v>
      </c>
      <c r="AC7" s="118">
        <f>IFERROR(INDEX('1. CFR Return'!$AB:$AB,MATCH('Revised Outturn'!AC6,'1. CFR Return'!$B:$B,0)),0)</f>
        <v>0</v>
      </c>
      <c r="AD7" s="118">
        <f>IFERROR(INDEX('1. CFR Return'!$AB:$AB,MATCH('Revised Outturn'!AD6,'1. CFR Return'!$B:$B,0)),0)</f>
        <v>0</v>
      </c>
      <c r="AE7" s="118">
        <f>IFERROR(INDEX('1. CFR Return'!$AB:$AB,MATCH('Revised Outturn'!AE6,'1. CFR Return'!$B:$B,0)),0)</f>
        <v>0</v>
      </c>
      <c r="AF7" s="118">
        <f>IFERROR(INDEX('1. CFR Return'!$AB:$AB,MATCH('Revised Outturn'!AF6,'1. CFR Return'!$B:$B,0)),0)</f>
        <v>0</v>
      </c>
      <c r="AG7" s="118">
        <f>IFERROR(INDEX('1. CFR Return'!$AB:$AB,MATCH('Revised Outturn'!AG6,'1. CFR Return'!$B:$B,0)),0)</f>
        <v>0</v>
      </c>
      <c r="AH7" s="118">
        <f>IFERROR(INDEX('1. CFR Return'!$AB:$AB,MATCH('Revised Outturn'!AH6,'1. CFR Return'!$B:$B,0)),0)</f>
        <v>0</v>
      </c>
      <c r="AI7" s="118">
        <f>IFERROR(INDEX('1. CFR Return'!$AB:$AB,MATCH('Revised Outturn'!AI6,'1. CFR Return'!$B:$B,0)),0)</f>
        <v>0</v>
      </c>
      <c r="AJ7" s="118">
        <f>IFERROR(INDEX('1. CFR Return'!$AB:$AB,MATCH('Revised Outturn'!AJ6,'1. CFR Return'!$B:$B,0)),0)</f>
        <v>0</v>
      </c>
      <c r="AK7" s="118">
        <f>IFERROR(INDEX('1. CFR Return'!$AB:$AB,MATCH('Revised Outturn'!AK6,'1. CFR Return'!$B:$B,0)),0)</f>
        <v>0</v>
      </c>
      <c r="AL7" s="118">
        <f>IFERROR(INDEX('1. CFR Return'!$AB:$AB,MATCH('Revised Outturn'!AL6,'1. CFR Return'!$B:$B,0)),0)</f>
        <v>0</v>
      </c>
      <c r="AM7" s="118">
        <f>IFERROR(INDEX('1. CFR Return'!$AB:$AB,MATCH('Revised Outturn'!AM6,'1. CFR Return'!$B:$B,0)),0)</f>
        <v>0</v>
      </c>
      <c r="AN7" s="118">
        <f>IFERROR(INDEX('1. CFR Return'!$AB:$AB,MATCH('Revised Outturn'!AN6,'1. CFR Return'!$B:$B,0)),0)</f>
        <v>0</v>
      </c>
      <c r="AO7" s="118">
        <f>IFERROR(INDEX('1. CFR Return'!$AB:$AB,MATCH('Revised Outturn'!AO6,'1. CFR Return'!$B:$B,0)),0)</f>
        <v>0</v>
      </c>
      <c r="AP7" s="118">
        <f>IFERROR(INDEX('1. CFR Return'!$AB:$AB,MATCH('Revised Outturn'!AP6,'1. CFR Return'!$B:$B,0)),0)</f>
        <v>0</v>
      </c>
      <c r="AQ7" s="118">
        <f>IFERROR(INDEX('1. CFR Return'!$AB:$AB,MATCH('Revised Outturn'!AQ6,'1. CFR Return'!$B:$B,0)),0)</f>
        <v>0</v>
      </c>
      <c r="AR7" s="118">
        <f>IFERROR(INDEX('1. CFR Return'!$AB:$AB,MATCH('Revised Outturn'!AR6,'1. CFR Return'!$B:$B,0)),0)</f>
        <v>0</v>
      </c>
      <c r="AS7" s="118">
        <f>IFERROR(INDEX('1. CFR Return'!$AB:$AB,MATCH('Revised Outturn'!AS6,'1. CFR Return'!$B:$B,0)),0)</f>
        <v>0</v>
      </c>
      <c r="AT7" s="118">
        <f>IFERROR(INDEX('1. CFR Return'!$AB:$AB,MATCH('Revised Outturn'!AT6,'1. CFR Return'!$B:$B,0)),0)</f>
        <v>0</v>
      </c>
      <c r="AU7" s="118">
        <f>IFERROR(INDEX('1. CFR Return'!$AB:$AB,MATCH('Revised Outturn'!AU6,'1. CFR Return'!$B:$B,0)),0)</f>
        <v>0</v>
      </c>
      <c r="AV7" s="118">
        <f>IFERROR(INDEX('1. CFR Return'!$AB:$AB,MATCH('Revised Outturn'!AV6,'1. CFR Return'!$B:$B,0)),0)</f>
        <v>0</v>
      </c>
      <c r="AW7" s="118">
        <f>IFERROR(INDEX('1. CFR Return'!$AB:$AB,MATCH('Revised Outturn'!AW6,'1. CFR Return'!$B:$B,0)),0)</f>
        <v>0</v>
      </c>
      <c r="AX7" s="118">
        <f>IFERROR(INDEX('1. CFR Return'!$AB:$AB,MATCH('Revised Outturn'!AX6,'1. CFR Return'!$B:$B,0)),0)</f>
        <v>0</v>
      </c>
      <c r="AY7" s="118">
        <f>IFERROR(INDEX('1. CFR Return'!$AB:$AB,MATCH('Revised Outturn'!AY6,'1. CFR Return'!$B:$B,0)),0)</f>
        <v>0</v>
      </c>
      <c r="AZ7" s="118">
        <f>IFERROR(INDEX('1. CFR Return'!$AB:$AB,MATCH('Revised Outturn'!AZ6,'1. CFR Return'!$B:$B,0)),0)</f>
        <v>0</v>
      </c>
      <c r="BA7" s="118">
        <f>IFERROR(INDEX('1. CFR Return'!$AB:$AB,MATCH('Revised Outturn'!BA6,'1. CFR Return'!$B:$B,0)),0)</f>
        <v>0</v>
      </c>
      <c r="BB7" s="118">
        <f>IFERROR(INDEX('1. CFR Return'!$AB:$AB,MATCH('Revised Outturn'!BB6,'1. CFR Return'!$B:$B,0)),0)</f>
        <v>0</v>
      </c>
      <c r="BC7" s="118">
        <f>IFERROR(INDEX('1. CFR Return'!$AB:$AB,MATCH('Revised Outturn'!BC6,'1. CFR Return'!$B:$B,0)),0)</f>
        <v>0</v>
      </c>
      <c r="BD7" s="118">
        <f>IFERROR(INDEX('1. CFR Return'!$AB:$AB,MATCH('Revised Outturn'!BD6,'1. CFR Return'!$B:$B,0)),0)</f>
        <v>0</v>
      </c>
      <c r="BE7" s="118">
        <f>IFERROR(INDEX('1. CFR Return'!$AB:$AB,MATCH('Revised Outturn'!BE6,'1. CFR Return'!$B:$B,0)),0)</f>
        <v>0</v>
      </c>
      <c r="BF7" s="118">
        <f>IFERROR(INDEX('1. CFR Return'!$AB:$AB,MATCH('Revised Outturn'!BF6,'1. CFR Return'!$B:$B,0)),0)</f>
        <v>0</v>
      </c>
      <c r="BG7" s="118">
        <f>IFERROR(INDEX('1. CFR Return'!$AB:$AB,MATCH('Revised Outturn'!BG6,'1. CFR Return'!$B:$B,0)),0)</f>
        <v>0</v>
      </c>
      <c r="BH7" s="118">
        <f>SUM(W7:BG7)</f>
        <v>0</v>
      </c>
      <c r="BI7" s="118">
        <f>'1. CFR Return'!$AB10</f>
        <v>0</v>
      </c>
      <c r="BJ7" s="118">
        <f>V7-BH7</f>
        <v>0</v>
      </c>
      <c r="BK7" s="118">
        <f>BI7+BJ7</f>
        <v>0</v>
      </c>
      <c r="BL7" s="118">
        <f>IFERROR(INDEX('1. CFR Return'!$AB:$AB,MATCH('Revised Outturn'!BL6,'1. CFR Return'!$B:$B,0)),0)</f>
        <v>0</v>
      </c>
      <c r="BM7" s="118">
        <f>IFERROR(INDEX('1. CFR Return'!$AB:$AB,MATCH('Revised Outturn'!BM6,'1. CFR Return'!$B:$B,0)),0)</f>
        <v>0</v>
      </c>
      <c r="BN7" s="118">
        <f>IFERROR(INDEX('1. CFR Return'!$AB:$AB,MATCH('Revised Outturn'!BN6,'1. CFR Return'!$B:$B,0)),0)</f>
        <v>0</v>
      </c>
      <c r="BO7" s="118">
        <f>SUM(BL7:BN7)</f>
        <v>0</v>
      </c>
      <c r="BP7" s="118">
        <f>IFERROR(INDEX('1. CFR Return'!$AB:$AB,MATCH('Revised Outturn'!BP6,'1. CFR Return'!$B:$B,0)),0)</f>
        <v>0</v>
      </c>
      <c r="BQ7" s="118">
        <f>IFERROR(INDEX('1. CFR Return'!$AB:$AB,MATCH('Revised Outturn'!BQ6,'1. CFR Return'!$B:$B,0)),0)</f>
        <v>0</v>
      </c>
      <c r="BR7" s="118">
        <f>IFERROR(INDEX('1. CFR Return'!$AB:$AB,MATCH('Revised Outturn'!BR6,'1. CFR Return'!$B:$B,0)),0)</f>
        <v>0</v>
      </c>
      <c r="BS7" s="118">
        <f>IFERROR(INDEX('1. CFR Return'!$AB:$AB,MATCH('Revised Outturn'!BS6,'1. CFR Return'!$B:$B,0)),0)</f>
        <v>0</v>
      </c>
      <c r="BT7" s="118">
        <f>IFERROR(INDEX('1. CFR Return'!$AB:$AB,MATCH('Revised Outturn'!BT6,'1. CFR Return'!$B:$B,0)),0)</f>
        <v>0</v>
      </c>
      <c r="BU7" s="118">
        <f>IFERROR(INDEX('1. CFR Return'!$AB:$AB,MATCH('Revised Outturn'!BU6,'1. CFR Return'!$B:$B,0)),0)</f>
        <v>0</v>
      </c>
      <c r="BV7" s="118">
        <f>IFERROR(INDEX('1. CFR Return'!$AB:$AB,MATCH('Revised Outturn'!BV6,'1. CFR Return'!$B:$B,0)),0)</f>
        <v>0</v>
      </c>
      <c r="BW7" s="118">
        <f>IFERROR(INDEX('1. CFR Return'!$AB:$AB,MATCH('Revised Outturn'!BW6,'1. CFR Return'!$B:$B,0)),0)</f>
        <v>0</v>
      </c>
      <c r="BX7" s="118">
        <f>SUM(BP7:BW7)</f>
        <v>0</v>
      </c>
      <c r="BY7" s="118">
        <f>'1. CFR Return'!$AB77</f>
        <v>0</v>
      </c>
      <c r="BZ7" s="118">
        <f>BO7-BX7</f>
        <v>0</v>
      </c>
      <c r="CA7" s="118">
        <f>BY7+BZ7</f>
        <v>0</v>
      </c>
      <c r="CB7" s="118">
        <f>IFERROR(INDEX('1. CFR Return'!$AB:$AB,MATCH('Revised Outturn'!CB6,'1. CFR Return'!$B:$B,0)),0)</f>
        <v>0</v>
      </c>
      <c r="CC7" s="118">
        <f>IFERROR(INDEX('1. CFR Return'!$AB:$AB,MATCH('Revised Outturn'!CC6,'1. CFR Return'!$B:$B,0)),0)</f>
        <v>0</v>
      </c>
      <c r="CD7" s="118">
        <f>CB7+CC7</f>
        <v>0</v>
      </c>
      <c r="CE7" s="118">
        <f>IFERROR(INDEX('1. CFR Return'!$AB:$AB,MATCH('Revised Outturn'!CE6,'1. CFR Return'!$B:$B,0)),0)</f>
        <v>0</v>
      </c>
      <c r="CF7" s="118">
        <f>IFERROR(INDEX('1. CFR Return'!$AB:$AB,MATCH('Revised Outturn'!CF6,'1. CFR Return'!$B:$B,0)),0)</f>
        <v>0</v>
      </c>
      <c r="CG7" s="118">
        <f>CE7+CF7</f>
        <v>0</v>
      </c>
      <c r="CH7" s="118">
        <f>'1. CFR Return'!$AB104</f>
        <v>0</v>
      </c>
      <c r="CI7" s="118">
        <f>CD7-CG7</f>
        <v>0</v>
      </c>
      <c r="CJ7" s="118">
        <f>CH7+CI7</f>
        <v>0</v>
      </c>
      <c r="CK7" s="118">
        <f>IFERROR(INDEX('1. CFR Return'!$AB:$AB,MATCH('Revised Outturn'!CK6,'1. CFR Return'!$B:$B,0)),0)</f>
        <v>0</v>
      </c>
      <c r="CL7" s="118">
        <f>IFERROR(INDEX('1. CFR Return'!$AB:$AB,MATCH('Revised Outturn'!CL6,'1. CFR Return'!$B:$B,0)),0)</f>
        <v>0</v>
      </c>
      <c r="CM7" s="118">
        <f>IFERROR(INDEX('1. CFR Return'!$AB:$AB,MATCH('Revised Outturn'!CM6,'1. CFR Return'!$B:$B,0)),0)</f>
        <v>0</v>
      </c>
      <c r="CN7" s="118">
        <f>IFERROR(INDEX('1. CFR Return'!$AB:$AB,MATCH('Revised Outturn'!CN6,'1. CFR Return'!$B:$B,0)),0)</f>
        <v>0</v>
      </c>
      <c r="CO7" s="118">
        <f>IFERROR(INDEX('1. CFR Return'!$AB:$AB,MATCH('Revised Outturn'!CO6,'1. CFR Return'!$B:$B,0)),0)</f>
        <v>0</v>
      </c>
      <c r="CP7" s="118">
        <f>SUM(CK7:CO7)</f>
        <v>0</v>
      </c>
      <c r="CQ7" s="118">
        <f>+'1. CFR Return'!AB139</f>
        <v>0</v>
      </c>
      <c r="CR7" s="118">
        <f>+'1. CFR Return'!AB142</f>
        <v>0</v>
      </c>
      <c r="CS7" s="118">
        <f>+'1. CFR Return'!AB143</f>
        <v>0</v>
      </c>
      <c r="CT7" s="118">
        <f>CQ7-CR7+CS7</f>
        <v>0</v>
      </c>
      <c r="CU7" s="118">
        <f>+'1. CFR Return'!AB147</f>
        <v>0</v>
      </c>
      <c r="CV7" s="118">
        <f>'1. CFR Return'!AB148</f>
        <v>0</v>
      </c>
      <c r="CW7" s="118">
        <f>'1. CFR Return'!AB149</f>
        <v>0</v>
      </c>
      <c r="CX7" s="118">
        <f>+'1. CFR Return'!AB150</f>
        <v>0</v>
      </c>
      <c r="CY7" s="118">
        <f>+'1. CFR Return'!AB151</f>
        <v>0</v>
      </c>
      <c r="CZ7" s="118">
        <f>SUM(CT7:CY7)</f>
        <v>0</v>
      </c>
      <c r="DA7" s="118">
        <f>+'1. CFR Return'!AD139</f>
        <v>0</v>
      </c>
      <c r="DB7" s="118">
        <f>+'1. CFR Return'!AD142</f>
        <v>0</v>
      </c>
      <c r="DC7" s="118">
        <f>+'1. CFR Return'!AD143</f>
        <v>0</v>
      </c>
      <c r="DD7" s="118">
        <f>DA7-DB7+DC7</f>
        <v>0</v>
      </c>
      <c r="DE7" s="118"/>
      <c r="DF7" s="118"/>
      <c r="DG7" s="118"/>
      <c r="DH7" s="118">
        <f>+'1. CFR Return'!AD151</f>
        <v>0</v>
      </c>
      <c r="DI7" s="118">
        <f>SUM(DD7:DH7)</f>
        <v>0</v>
      </c>
      <c r="DJ7" s="118">
        <f>+'1. CFR Return'!$AB157</f>
        <v>0</v>
      </c>
      <c r="DK7" s="118">
        <f>+'1. CFR Return'!$AB158</f>
        <v>0</v>
      </c>
      <c r="DL7" s="118">
        <f>+'1. CFR Return'!$AB159</f>
        <v>0</v>
      </c>
      <c r="DM7" s="118">
        <f>+'1. CFR Return'!$AB160</f>
        <v>0</v>
      </c>
      <c r="DN7" s="118">
        <f>+'1. CFR Return'!$AB161</f>
        <v>0</v>
      </c>
      <c r="DO7" s="118">
        <f>+'1. CFR Return'!$AB162</f>
        <v>0</v>
      </c>
      <c r="DP7" s="118">
        <f>+'1. CFR Return'!$AB163</f>
        <v>0</v>
      </c>
      <c r="DQ7" s="118">
        <f>+'1. CFR Return'!$AB164</f>
        <v>0</v>
      </c>
      <c r="DR7" s="118">
        <f>SUM(DJ7:DQ7)</f>
        <v>0</v>
      </c>
      <c r="DS7" s="118">
        <f>+'1. CFR Return'!AB170</f>
        <v>0</v>
      </c>
      <c r="DT7" s="118">
        <f>+'1. CFR Return'!AB171</f>
        <v>0</v>
      </c>
      <c r="DU7" s="118">
        <f>+'1. CFR Return'!AB174</f>
        <v>0</v>
      </c>
      <c r="DV7" s="118">
        <f>+'1. CFR Return'!AB175</f>
        <v>0</v>
      </c>
      <c r="DW7" s="118">
        <f>+'1. CFR Return'!AB177</f>
        <v>0</v>
      </c>
      <c r="DX7" s="118">
        <f>+'1. CFR Return'!AB178</f>
        <v>0</v>
      </c>
      <c r="DY7" s="118">
        <f>+'1. CFR Return'!AB182</f>
        <v>0</v>
      </c>
      <c r="DZ7" s="131">
        <f>+CP7-CZ7-DI7-DR7-DS7-DT7-DU7-DV7-DW7-DX7</f>
        <v>0</v>
      </c>
    </row>
  </sheetData>
  <mergeCells count="10">
    <mergeCell ref="DA4:DI4"/>
    <mergeCell ref="DJ4:DR4"/>
    <mergeCell ref="DS4:DT4"/>
    <mergeCell ref="DU4:DV4"/>
    <mergeCell ref="A4:F4"/>
    <mergeCell ref="G4:BK4"/>
    <mergeCell ref="BL4:CA4"/>
    <mergeCell ref="CB4:CJ4"/>
    <mergeCell ref="CK4:CP4"/>
    <mergeCell ref="CQ4:CZ4"/>
  </mergeCells>
  <phoneticPr fontId="50" type="noConversion"/>
  <pageMargins left="0.7" right="0.7" top="0.75" bottom="0.75" header="0.3" footer="0.3"/>
  <headerFoot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C8EB8-B1F0-4DBA-A5F0-FDF65574C3DA}">
  <sheetPr>
    <tabColor rgb="FFFFCCFF"/>
  </sheetPr>
  <dimension ref="A1:IR219"/>
  <sheetViews>
    <sheetView zoomScale="80" zoomScaleNormal="80" workbookViewId="0">
      <pane ySplit="1" topLeftCell="A2" activePane="bottomLeft" state="frozen"/>
      <selection activeCell="CB1" sqref="CB1"/>
      <selection pane="bottomLeft" activeCell="HK6" sqref="HK6"/>
    </sheetView>
  </sheetViews>
  <sheetFormatPr defaultRowHeight="14.5"/>
  <cols>
    <col min="1" max="1" width="9.54296875" customWidth="1"/>
    <col min="2" max="2" width="7.7265625" bestFit="1" customWidth="1"/>
    <col min="3" max="3" width="12" bestFit="1" customWidth="1"/>
    <col min="4" max="4" width="75" bestFit="1" customWidth="1"/>
    <col min="5" max="5" width="22" customWidth="1"/>
    <col min="6" max="6" width="14.26953125" bestFit="1" customWidth="1"/>
    <col min="7" max="7" width="2.26953125" bestFit="1" customWidth="1"/>
    <col min="8" max="8" width="13" bestFit="1" customWidth="1"/>
    <col min="9" max="10" width="13.7265625" bestFit="1" customWidth="1"/>
    <col min="11" max="11" width="14.7265625" customWidth="1"/>
    <col min="12" max="12" width="3.453125" bestFit="1" customWidth="1"/>
    <col min="13" max="13" width="16" customWidth="1"/>
    <col min="14" max="14" width="13" bestFit="1" customWidth="1"/>
    <col min="15" max="15" width="8.26953125" bestFit="1" customWidth="1"/>
    <col min="16" max="16" width="10.54296875" bestFit="1" customWidth="1"/>
    <col min="17" max="17" width="12" bestFit="1" customWidth="1"/>
    <col min="18" max="18" width="13.1796875" customWidth="1"/>
    <col min="19" max="19" width="11" bestFit="1" customWidth="1"/>
    <col min="20" max="20" width="13" bestFit="1" customWidth="1"/>
    <col min="21" max="21" width="22.26953125" bestFit="1" customWidth="1"/>
    <col min="22" max="22" width="9.453125" bestFit="1" customWidth="1"/>
    <col min="23" max="25" width="13.7265625" bestFit="1" customWidth="1"/>
    <col min="26" max="26" width="11.54296875" bestFit="1" customWidth="1"/>
    <col min="27" max="27" width="13.7265625" bestFit="1" customWidth="1"/>
    <col min="28" max="28" width="11.54296875" bestFit="1" customWidth="1"/>
    <col min="29" max="29" width="13" bestFit="1" customWidth="1"/>
    <col min="30" max="30" width="14.54296875" bestFit="1" customWidth="1"/>
    <col min="31" max="31" width="13" bestFit="1" customWidth="1"/>
    <col min="32" max="32" width="8.54296875" bestFit="1" customWidth="1"/>
    <col min="33" max="33" width="10.54296875" bestFit="1" customWidth="1"/>
    <col min="35" max="35" width="13" bestFit="1" customWidth="1"/>
    <col min="36" max="36" width="9.453125" bestFit="1" customWidth="1"/>
    <col min="37" max="37" width="13" bestFit="1" customWidth="1"/>
    <col min="38" max="38" width="22.26953125" bestFit="1" customWidth="1"/>
    <col min="39" max="39" width="9.453125" bestFit="1" customWidth="1"/>
    <col min="40" max="40" width="12.7265625" bestFit="1" customWidth="1"/>
    <col min="41" max="42" width="13.7265625" bestFit="1" customWidth="1"/>
    <col min="43" max="43" width="11.54296875" bestFit="1" customWidth="1"/>
    <col min="44" max="44" width="13.7265625" bestFit="1" customWidth="1"/>
    <col min="46" max="46" width="13" bestFit="1" customWidth="1"/>
    <col min="47" max="47" width="14.54296875" bestFit="1" customWidth="1"/>
    <col min="48" max="48" width="13" bestFit="1" customWidth="1"/>
    <col min="49" max="49" width="8.54296875" bestFit="1" customWidth="1"/>
    <col min="50" max="50" width="10.54296875" bestFit="1" customWidth="1"/>
    <col min="52" max="52" width="13" bestFit="1" customWidth="1"/>
    <col min="53" max="53" width="9.453125" bestFit="1" customWidth="1"/>
    <col min="54" max="54" width="13" bestFit="1" customWidth="1"/>
    <col min="55" max="55" width="22.26953125" bestFit="1" customWidth="1"/>
    <col min="56" max="56" width="9.453125" bestFit="1" customWidth="1"/>
    <col min="57" max="59" width="13.7265625" bestFit="1" customWidth="1"/>
    <col min="60" max="60" width="11.54296875" bestFit="1" customWidth="1"/>
    <col min="61" max="61" width="13.7265625" bestFit="1" customWidth="1"/>
    <col min="63" max="63" width="12.453125" bestFit="1" customWidth="1"/>
    <col min="64" max="64" width="14.54296875" bestFit="1" customWidth="1"/>
    <col min="65" max="65" width="13" bestFit="1" customWidth="1"/>
    <col min="66" max="66" width="8.54296875" bestFit="1" customWidth="1"/>
    <col min="67" max="67" width="10.54296875" bestFit="1" customWidth="1"/>
    <col min="69" max="71" width="13" bestFit="1" customWidth="1"/>
    <col min="72" max="72" width="23.54296875" bestFit="1" customWidth="1"/>
    <col min="73" max="73" width="12" bestFit="1" customWidth="1"/>
    <col min="74" max="76" width="13.7265625" bestFit="1" customWidth="1"/>
    <col min="77" max="77" width="11.54296875" bestFit="1" customWidth="1"/>
    <col min="78" max="78" width="13.7265625" bestFit="1" customWidth="1"/>
    <col min="80" max="80" width="13" bestFit="1" customWidth="1"/>
    <col min="81" max="81" width="14.54296875" bestFit="1" customWidth="1"/>
    <col min="82" max="82" width="13" bestFit="1" customWidth="1"/>
    <col min="83" max="83" width="8.54296875" bestFit="1" customWidth="1"/>
    <col min="84" max="84" width="10.54296875" bestFit="1" customWidth="1"/>
    <col min="86" max="88" width="13" bestFit="1" customWidth="1"/>
    <col min="89" max="89" width="23.54296875" bestFit="1" customWidth="1"/>
    <col min="90" max="90" width="13" bestFit="1" customWidth="1"/>
    <col min="91" max="93" width="13.7265625" bestFit="1" customWidth="1"/>
    <col min="94" max="94" width="11.54296875" bestFit="1" customWidth="1"/>
    <col min="95" max="95" width="13.7265625" bestFit="1" customWidth="1"/>
    <col min="97" max="97" width="13" bestFit="1" customWidth="1"/>
    <col min="98" max="98" width="14.54296875" bestFit="1" customWidth="1"/>
    <col min="99" max="99" width="13" bestFit="1" customWidth="1"/>
    <col min="100" max="100" width="8.54296875" bestFit="1" customWidth="1"/>
    <col min="101" max="101" width="10.54296875" bestFit="1" customWidth="1"/>
    <col min="103" max="105" width="13" bestFit="1" customWidth="1"/>
    <col min="106" max="106" width="23.54296875" bestFit="1" customWidth="1"/>
    <col min="107" max="107" width="13" bestFit="1" customWidth="1"/>
    <col min="108" max="110" width="13.7265625" bestFit="1" customWidth="1"/>
    <col min="111" max="111" width="11.54296875" bestFit="1" customWidth="1"/>
    <col min="112" max="112" width="13.7265625" bestFit="1" customWidth="1"/>
    <col min="114" max="114" width="13" bestFit="1" customWidth="1"/>
    <col min="115" max="115" width="14.54296875" bestFit="1" customWidth="1"/>
    <col min="116" max="116" width="13" bestFit="1" customWidth="1"/>
    <col min="117" max="117" width="8.54296875" bestFit="1" customWidth="1"/>
    <col min="118" max="118" width="10.54296875" bestFit="1" customWidth="1"/>
    <col min="120" max="122" width="13" bestFit="1" customWidth="1"/>
    <col min="123" max="123" width="23.54296875" bestFit="1" customWidth="1"/>
    <col min="124" max="124" width="13" bestFit="1" customWidth="1"/>
    <col min="125" max="127" width="13.7265625" bestFit="1" customWidth="1"/>
    <col min="128" max="128" width="11.54296875" bestFit="1" customWidth="1"/>
    <col min="129" max="129" width="13.7265625" bestFit="1" customWidth="1"/>
    <col min="131" max="131" width="13" bestFit="1" customWidth="1"/>
    <col min="132" max="132" width="14.54296875" bestFit="1" customWidth="1"/>
    <col min="133" max="133" width="13" bestFit="1" customWidth="1"/>
    <col min="134" max="134" width="8.54296875" bestFit="1" customWidth="1"/>
    <col min="135" max="135" width="10.54296875" bestFit="1" customWidth="1"/>
    <col min="137" max="139" width="13" bestFit="1" customWidth="1"/>
    <col min="140" max="140" width="23.54296875" bestFit="1" customWidth="1"/>
    <col min="141" max="141" width="13" bestFit="1" customWidth="1"/>
    <col min="142" max="144" width="13.7265625" bestFit="1" customWidth="1"/>
    <col min="145" max="145" width="11.54296875" bestFit="1" customWidth="1"/>
    <col min="146" max="146" width="13.7265625" bestFit="1" customWidth="1"/>
    <col min="147" max="147" width="12.26953125" bestFit="1" customWidth="1"/>
    <col min="148" max="148" width="13" bestFit="1" customWidth="1"/>
    <col min="149" max="149" width="14.54296875" bestFit="1" customWidth="1"/>
    <col min="150" max="150" width="13" bestFit="1" customWidth="1"/>
    <col min="151" max="151" width="8.54296875" bestFit="1" customWidth="1"/>
    <col min="152" max="152" width="10.54296875" bestFit="1" customWidth="1"/>
    <col min="154" max="156" width="13" bestFit="1" customWidth="1"/>
    <col min="157" max="157" width="23.54296875" bestFit="1" customWidth="1"/>
    <col min="158" max="158" width="13" bestFit="1" customWidth="1"/>
    <col min="159" max="159" width="13.7265625" bestFit="1" customWidth="1"/>
    <col min="160" max="160" width="12.7265625" bestFit="1" customWidth="1"/>
    <col min="161" max="161" width="8.7265625" bestFit="1" customWidth="1"/>
    <col min="162" max="162" width="10.1796875" bestFit="1" customWidth="1"/>
    <col min="163" max="163" width="13.7265625" bestFit="1" customWidth="1"/>
    <col min="164" max="164" width="12.26953125" bestFit="1" customWidth="1"/>
    <col min="165" max="165" width="13" bestFit="1" customWidth="1"/>
    <col min="166" max="166" width="14.54296875" bestFit="1" customWidth="1"/>
    <col min="167" max="167" width="13.7265625" bestFit="1" customWidth="1"/>
    <col min="168" max="168" width="10.1796875" bestFit="1" customWidth="1"/>
    <col min="169" max="169" width="10.54296875" bestFit="1" customWidth="1"/>
    <col min="170" max="170" width="10.1796875" bestFit="1" customWidth="1"/>
    <col min="171" max="173" width="13" bestFit="1" customWidth="1"/>
    <col min="174" max="174" width="23.54296875" bestFit="1" customWidth="1"/>
    <col min="175" max="175" width="13" bestFit="1" customWidth="1"/>
    <col min="176" max="177" width="13.7265625" bestFit="1" customWidth="1"/>
    <col min="178" max="178" width="9.81640625" bestFit="1" customWidth="1"/>
    <col min="179" max="179" width="10.54296875" bestFit="1" customWidth="1"/>
    <col min="180" max="180" width="13.7265625" bestFit="1" customWidth="1"/>
    <col min="181" max="181" width="12.7265625" bestFit="1" customWidth="1"/>
    <col min="182" max="182" width="13" bestFit="1" customWidth="1"/>
    <col min="183" max="183" width="14.54296875" bestFit="1" customWidth="1"/>
    <col min="184" max="184" width="13" bestFit="1" customWidth="1"/>
    <col min="185" max="185" width="10.1796875" bestFit="1" customWidth="1"/>
    <col min="186" max="186" width="10.54296875" bestFit="1" customWidth="1"/>
    <col min="187" max="187" width="10.1796875" bestFit="1" customWidth="1"/>
    <col min="188" max="190" width="13" bestFit="1" customWidth="1"/>
    <col min="191" max="191" width="23.54296875" bestFit="1" customWidth="1"/>
    <col min="192" max="192" width="12" bestFit="1" customWidth="1"/>
    <col min="193" max="194" width="13.7265625" bestFit="1" customWidth="1"/>
    <col min="195" max="196" width="9.81640625" bestFit="1" customWidth="1"/>
    <col min="197" max="197" width="13.7265625" bestFit="1" customWidth="1"/>
    <col min="198" max="198" width="12.7265625" bestFit="1" customWidth="1"/>
    <col min="199" max="199" width="13" bestFit="1" customWidth="1"/>
    <col min="200" max="200" width="14.54296875" bestFit="1" customWidth="1"/>
    <col min="201" max="201" width="13" bestFit="1" customWidth="1"/>
    <col min="202" max="202" width="10.1796875" bestFit="1" customWidth="1"/>
    <col min="203" max="203" width="10.54296875" bestFit="1" customWidth="1"/>
    <col min="204" max="204" width="10.1796875" bestFit="1" customWidth="1"/>
    <col min="205" max="207" width="13" bestFit="1" customWidth="1"/>
    <col min="208" max="208" width="23.54296875" bestFit="1" customWidth="1"/>
    <col min="209" max="209" width="12" bestFit="1" customWidth="1"/>
    <col min="210" max="211" width="13.7265625" bestFit="1" customWidth="1"/>
    <col min="212" max="213" width="9.81640625" bestFit="1" customWidth="1"/>
    <col min="214" max="214" width="13.7265625" bestFit="1" customWidth="1"/>
    <col min="215" max="215" width="9.81640625" bestFit="1" customWidth="1"/>
    <col min="216" max="216" width="13" bestFit="1" customWidth="1"/>
    <col min="217" max="217" width="5" bestFit="1" customWidth="1"/>
    <col min="218" max="218" width="17.26953125" bestFit="1" customWidth="1"/>
    <col min="219" max="219" width="14.81640625" bestFit="1" customWidth="1"/>
    <col min="220" max="220" width="16" bestFit="1" customWidth="1"/>
    <col min="221" max="223" width="15.7265625" bestFit="1" customWidth="1"/>
    <col min="224" max="224" width="12.453125" bestFit="1" customWidth="1"/>
    <col min="225" max="225" width="15.7265625" bestFit="1" customWidth="1"/>
    <col min="226" max="226" width="6" bestFit="1" customWidth="1"/>
    <col min="227" max="227" width="16" bestFit="1" customWidth="1"/>
    <col min="228" max="228" width="12.81640625" bestFit="1" customWidth="1"/>
    <col min="229" max="229" width="16" bestFit="1" customWidth="1"/>
    <col min="230" max="230" width="12.81640625" bestFit="1" customWidth="1"/>
    <col min="231" max="234" width="14.81640625" bestFit="1" customWidth="1"/>
    <col min="235" max="235" width="6" bestFit="1" customWidth="1"/>
    <col min="236" max="236" width="17.26953125" bestFit="1" customWidth="1"/>
    <col min="237" max="237" width="6" bestFit="1" customWidth="1"/>
    <col min="238" max="238" width="17" bestFit="1" customWidth="1"/>
    <col min="239" max="239" width="6" bestFit="1" customWidth="1"/>
    <col min="240" max="240" width="8.54296875" bestFit="1" customWidth="1"/>
    <col min="241" max="241" width="6" bestFit="1" customWidth="1"/>
    <col min="242" max="242" width="11.1796875" bestFit="1" customWidth="1"/>
    <col min="243" max="243" width="4.453125" bestFit="1" customWidth="1"/>
    <col min="244" max="244" width="12.81640625" bestFit="1" customWidth="1"/>
    <col min="245" max="245" width="4.453125" bestFit="1" customWidth="1"/>
    <col min="246" max="246" width="14.81640625" bestFit="1" customWidth="1"/>
    <col min="247" max="247" width="4.453125" bestFit="1" customWidth="1"/>
    <col min="248" max="248" width="16" bestFit="1" customWidth="1"/>
    <col min="249" max="250" width="6" bestFit="1" customWidth="1"/>
    <col min="251" max="252" width="4.453125" bestFit="1" customWidth="1"/>
  </cols>
  <sheetData>
    <row r="1" spans="1:252">
      <c r="A1" s="76" t="s">
        <v>862</v>
      </c>
      <c r="B1" s="76"/>
      <c r="HR1" s="263"/>
    </row>
    <row r="2" spans="1:252">
      <c r="A2">
        <v>1</v>
      </c>
      <c r="B2">
        <v>2</v>
      </c>
      <c r="C2">
        <v>3</v>
      </c>
      <c r="D2">
        <v>4</v>
      </c>
      <c r="E2">
        <v>5</v>
      </c>
      <c r="F2">
        <v>6</v>
      </c>
      <c r="G2">
        <v>7</v>
      </c>
      <c r="H2">
        <v>8</v>
      </c>
      <c r="I2">
        <v>9</v>
      </c>
      <c r="J2">
        <v>10</v>
      </c>
      <c r="K2">
        <v>11</v>
      </c>
      <c r="L2">
        <v>12</v>
      </c>
      <c r="M2">
        <v>13</v>
      </c>
      <c r="N2">
        <v>14</v>
      </c>
      <c r="O2">
        <v>15</v>
      </c>
      <c r="P2">
        <v>16</v>
      </c>
      <c r="Q2">
        <v>17</v>
      </c>
      <c r="R2">
        <v>18</v>
      </c>
      <c r="S2">
        <v>19</v>
      </c>
      <c r="T2">
        <v>20</v>
      </c>
      <c r="U2">
        <v>21</v>
      </c>
      <c r="V2">
        <v>22</v>
      </c>
      <c r="W2">
        <v>23</v>
      </c>
      <c r="X2">
        <v>24</v>
      </c>
      <c r="Y2">
        <v>25</v>
      </c>
      <c r="Z2">
        <v>26</v>
      </c>
      <c r="AA2">
        <v>27</v>
      </c>
      <c r="AB2">
        <v>28</v>
      </c>
      <c r="AC2">
        <v>29</v>
      </c>
      <c r="AD2">
        <v>30</v>
      </c>
      <c r="AE2">
        <v>31</v>
      </c>
      <c r="AF2">
        <v>32</v>
      </c>
      <c r="AG2">
        <v>33</v>
      </c>
      <c r="AH2">
        <v>34</v>
      </c>
      <c r="AI2">
        <v>35</v>
      </c>
      <c r="AJ2">
        <v>36</v>
      </c>
      <c r="AK2">
        <v>37</v>
      </c>
      <c r="AL2">
        <v>38</v>
      </c>
      <c r="AM2">
        <v>39</v>
      </c>
      <c r="AN2">
        <v>40</v>
      </c>
      <c r="AO2">
        <v>41</v>
      </c>
      <c r="AP2">
        <v>42</v>
      </c>
      <c r="AQ2">
        <v>43</v>
      </c>
      <c r="AR2">
        <v>44</v>
      </c>
      <c r="AS2">
        <v>45</v>
      </c>
      <c r="AT2">
        <v>46</v>
      </c>
      <c r="AU2">
        <v>47</v>
      </c>
      <c r="AV2">
        <v>48</v>
      </c>
      <c r="AW2">
        <v>49</v>
      </c>
      <c r="AX2">
        <v>50</v>
      </c>
      <c r="AY2">
        <v>51</v>
      </c>
      <c r="AZ2">
        <v>52</v>
      </c>
      <c r="BA2">
        <v>53</v>
      </c>
      <c r="BB2">
        <v>54</v>
      </c>
      <c r="BC2">
        <v>55</v>
      </c>
      <c r="BD2">
        <v>56</v>
      </c>
      <c r="BE2">
        <v>57</v>
      </c>
      <c r="BF2">
        <v>58</v>
      </c>
      <c r="BG2">
        <v>59</v>
      </c>
      <c r="BH2">
        <v>60</v>
      </c>
      <c r="BI2">
        <v>61</v>
      </c>
      <c r="BJ2">
        <v>62</v>
      </c>
      <c r="BK2">
        <v>63</v>
      </c>
      <c r="BL2">
        <v>64</v>
      </c>
      <c r="BM2">
        <v>65</v>
      </c>
      <c r="BN2">
        <v>66</v>
      </c>
      <c r="BO2">
        <v>67</v>
      </c>
      <c r="BP2">
        <v>68</v>
      </c>
      <c r="BQ2">
        <v>69</v>
      </c>
      <c r="BR2">
        <v>70</v>
      </c>
      <c r="BS2">
        <v>71</v>
      </c>
      <c r="BT2">
        <v>72</v>
      </c>
      <c r="BU2">
        <v>73</v>
      </c>
      <c r="BV2">
        <v>74</v>
      </c>
      <c r="BW2">
        <v>75</v>
      </c>
      <c r="BX2">
        <v>76</v>
      </c>
      <c r="BY2">
        <v>77</v>
      </c>
      <c r="BZ2">
        <v>78</v>
      </c>
      <c r="CA2">
        <v>79</v>
      </c>
      <c r="CB2">
        <v>80</v>
      </c>
      <c r="CC2">
        <v>81</v>
      </c>
      <c r="CD2">
        <v>82</v>
      </c>
      <c r="CE2">
        <v>83</v>
      </c>
      <c r="CF2">
        <v>84</v>
      </c>
      <c r="CG2">
        <v>85</v>
      </c>
      <c r="CH2">
        <v>86</v>
      </c>
      <c r="CI2">
        <v>87</v>
      </c>
      <c r="CJ2">
        <v>88</v>
      </c>
      <c r="CK2">
        <v>89</v>
      </c>
      <c r="CL2">
        <v>90</v>
      </c>
      <c r="CM2">
        <v>91</v>
      </c>
      <c r="CN2">
        <v>92</v>
      </c>
      <c r="CO2">
        <v>93</v>
      </c>
      <c r="CP2">
        <v>94</v>
      </c>
      <c r="CQ2">
        <v>95</v>
      </c>
      <c r="CR2">
        <v>96</v>
      </c>
      <c r="CS2">
        <v>97</v>
      </c>
      <c r="CT2">
        <v>98</v>
      </c>
      <c r="CU2">
        <v>99</v>
      </c>
      <c r="CV2">
        <v>100</v>
      </c>
      <c r="CW2">
        <v>101</v>
      </c>
      <c r="CX2">
        <v>102</v>
      </c>
      <c r="CY2">
        <v>103</v>
      </c>
      <c r="CZ2">
        <v>104</v>
      </c>
      <c r="DA2">
        <v>105</v>
      </c>
      <c r="DB2">
        <v>106</v>
      </c>
      <c r="DC2">
        <v>107</v>
      </c>
      <c r="DD2">
        <v>108</v>
      </c>
      <c r="DE2">
        <v>109</v>
      </c>
      <c r="DF2">
        <v>110</v>
      </c>
      <c r="DG2">
        <v>111</v>
      </c>
      <c r="DH2">
        <v>112</v>
      </c>
      <c r="DI2">
        <v>113</v>
      </c>
      <c r="DJ2">
        <v>114</v>
      </c>
      <c r="DK2">
        <v>115</v>
      </c>
      <c r="DL2">
        <v>116</v>
      </c>
      <c r="DM2">
        <v>117</v>
      </c>
      <c r="DN2">
        <v>118</v>
      </c>
      <c r="DO2">
        <v>119</v>
      </c>
      <c r="DP2">
        <v>120</v>
      </c>
      <c r="DQ2">
        <v>121</v>
      </c>
      <c r="DR2">
        <v>122</v>
      </c>
      <c r="DS2">
        <v>123</v>
      </c>
      <c r="DT2">
        <v>124</v>
      </c>
      <c r="DU2">
        <v>125</v>
      </c>
      <c r="DV2">
        <v>126</v>
      </c>
      <c r="DW2">
        <v>127</v>
      </c>
      <c r="DX2">
        <v>128</v>
      </c>
      <c r="DY2">
        <v>129</v>
      </c>
      <c r="DZ2">
        <v>130</v>
      </c>
      <c r="EA2">
        <v>131</v>
      </c>
      <c r="EB2">
        <v>132</v>
      </c>
      <c r="EC2">
        <v>133</v>
      </c>
      <c r="ED2">
        <v>134</v>
      </c>
      <c r="EE2">
        <v>135</v>
      </c>
      <c r="EF2">
        <v>136</v>
      </c>
      <c r="EG2">
        <v>137</v>
      </c>
      <c r="EH2">
        <v>138</v>
      </c>
      <c r="EI2">
        <v>139</v>
      </c>
      <c r="EJ2">
        <v>140</v>
      </c>
      <c r="EK2">
        <v>141</v>
      </c>
      <c r="EL2">
        <v>142</v>
      </c>
      <c r="EM2">
        <v>143</v>
      </c>
      <c r="EN2">
        <v>144</v>
      </c>
      <c r="EO2">
        <v>145</v>
      </c>
      <c r="EP2">
        <v>146</v>
      </c>
      <c r="EQ2">
        <v>147</v>
      </c>
      <c r="ER2">
        <v>148</v>
      </c>
      <c r="ES2">
        <v>149</v>
      </c>
      <c r="ET2">
        <v>150</v>
      </c>
      <c r="EU2">
        <v>151</v>
      </c>
      <c r="EV2">
        <v>152</v>
      </c>
      <c r="EW2">
        <v>153</v>
      </c>
      <c r="EX2">
        <v>154</v>
      </c>
      <c r="EY2">
        <v>155</v>
      </c>
      <c r="EZ2">
        <v>156</v>
      </c>
      <c r="FA2">
        <v>157</v>
      </c>
      <c r="FB2">
        <v>158</v>
      </c>
      <c r="FC2">
        <v>159</v>
      </c>
      <c r="FD2">
        <v>160</v>
      </c>
      <c r="FE2">
        <v>161</v>
      </c>
      <c r="FF2">
        <v>162</v>
      </c>
      <c r="FG2">
        <v>163</v>
      </c>
      <c r="FH2">
        <v>164</v>
      </c>
      <c r="FI2">
        <v>165</v>
      </c>
      <c r="FJ2">
        <v>166</v>
      </c>
      <c r="FK2">
        <v>167</v>
      </c>
      <c r="FL2">
        <v>168</v>
      </c>
      <c r="FM2">
        <v>169</v>
      </c>
      <c r="FN2">
        <v>170</v>
      </c>
      <c r="FO2">
        <v>171</v>
      </c>
      <c r="FP2">
        <v>172</v>
      </c>
      <c r="FQ2">
        <v>173</v>
      </c>
      <c r="FR2">
        <v>174</v>
      </c>
      <c r="FS2">
        <v>175</v>
      </c>
      <c r="FT2">
        <v>176</v>
      </c>
      <c r="FU2">
        <v>177</v>
      </c>
      <c r="FV2">
        <v>178</v>
      </c>
      <c r="FW2">
        <v>179</v>
      </c>
      <c r="FX2">
        <v>180</v>
      </c>
      <c r="FY2">
        <v>181</v>
      </c>
      <c r="FZ2">
        <v>182</v>
      </c>
      <c r="GA2">
        <v>183</v>
      </c>
      <c r="GB2">
        <v>184</v>
      </c>
      <c r="GC2">
        <v>185</v>
      </c>
      <c r="GD2">
        <v>186</v>
      </c>
      <c r="GE2">
        <v>187</v>
      </c>
      <c r="GF2">
        <v>188</v>
      </c>
      <c r="GG2">
        <v>189</v>
      </c>
      <c r="GH2">
        <v>190</v>
      </c>
      <c r="GI2">
        <v>191</v>
      </c>
      <c r="GJ2">
        <v>192</v>
      </c>
      <c r="GK2">
        <v>193</v>
      </c>
      <c r="GL2">
        <v>194</v>
      </c>
      <c r="GM2">
        <v>195</v>
      </c>
      <c r="GN2">
        <v>196</v>
      </c>
      <c r="GO2">
        <v>197</v>
      </c>
      <c r="GP2">
        <v>198</v>
      </c>
      <c r="GQ2">
        <v>199</v>
      </c>
      <c r="GR2">
        <v>200</v>
      </c>
      <c r="GS2">
        <v>201</v>
      </c>
      <c r="GT2">
        <v>202</v>
      </c>
      <c r="GU2">
        <v>203</v>
      </c>
      <c r="GV2">
        <v>204</v>
      </c>
      <c r="GW2">
        <v>205</v>
      </c>
      <c r="GX2">
        <v>206</v>
      </c>
      <c r="GY2">
        <v>207</v>
      </c>
      <c r="GZ2">
        <v>208</v>
      </c>
      <c r="HA2">
        <v>209</v>
      </c>
      <c r="HB2">
        <v>210</v>
      </c>
      <c r="HC2">
        <v>211</v>
      </c>
      <c r="HD2">
        <v>212</v>
      </c>
      <c r="HE2">
        <v>213</v>
      </c>
      <c r="HF2">
        <v>214</v>
      </c>
      <c r="HG2">
        <v>215</v>
      </c>
      <c r="HH2">
        <v>216</v>
      </c>
      <c r="HI2">
        <v>217</v>
      </c>
      <c r="HJ2">
        <v>218</v>
      </c>
      <c r="HK2">
        <v>219</v>
      </c>
      <c r="HL2">
        <v>220</v>
      </c>
      <c r="HM2">
        <v>221</v>
      </c>
      <c r="HN2">
        <v>222</v>
      </c>
      <c r="HO2">
        <v>223</v>
      </c>
      <c r="HP2">
        <v>224</v>
      </c>
      <c r="HQ2">
        <v>225</v>
      </c>
      <c r="HR2">
        <v>226</v>
      </c>
      <c r="HS2">
        <v>227</v>
      </c>
      <c r="HT2">
        <v>228</v>
      </c>
      <c r="HU2">
        <v>229</v>
      </c>
      <c r="HV2">
        <v>230</v>
      </c>
      <c r="HW2">
        <v>231</v>
      </c>
      <c r="HX2">
        <v>232</v>
      </c>
      <c r="HY2">
        <v>233</v>
      </c>
      <c r="HZ2">
        <v>234</v>
      </c>
      <c r="IA2">
        <v>235</v>
      </c>
      <c r="IB2">
        <v>236</v>
      </c>
      <c r="IC2">
        <v>237</v>
      </c>
      <c r="ID2">
        <v>238</v>
      </c>
      <c r="IE2">
        <v>239</v>
      </c>
      <c r="IF2">
        <v>240</v>
      </c>
      <c r="IG2">
        <v>241</v>
      </c>
      <c r="IH2">
        <v>242</v>
      </c>
      <c r="II2">
        <v>243</v>
      </c>
      <c r="IJ2">
        <v>244</v>
      </c>
      <c r="IK2">
        <v>245</v>
      </c>
      <c r="IL2">
        <v>246</v>
      </c>
      <c r="IM2">
        <v>247</v>
      </c>
      <c r="IN2">
        <v>248</v>
      </c>
      <c r="IO2">
        <v>249</v>
      </c>
      <c r="IP2">
        <v>250</v>
      </c>
      <c r="IQ2">
        <v>251</v>
      </c>
      <c r="IR2">
        <v>252</v>
      </c>
    </row>
    <row r="3" spans="1:252">
      <c r="D3" s="252"/>
      <c r="HR3" s="264"/>
      <c r="HS3" s="264"/>
      <c r="HT3" s="264"/>
      <c r="HU3" s="264"/>
      <c r="HV3" s="264"/>
      <c r="HW3" s="264"/>
      <c r="HX3" s="264"/>
      <c r="HY3" s="264"/>
      <c r="HZ3" s="264"/>
      <c r="IA3" s="264"/>
      <c r="IB3" s="264"/>
      <c r="ID3" s="264"/>
      <c r="IF3" s="264"/>
      <c r="IH3" s="264"/>
      <c r="IJ3" s="264"/>
      <c r="IL3" s="264"/>
      <c r="IN3" s="264"/>
      <c r="IP3" s="264"/>
      <c r="IR3" s="264"/>
    </row>
    <row r="4" spans="1:252" ht="23.5" thickBot="1">
      <c r="A4" t="s">
        <v>863</v>
      </c>
      <c r="D4" s="252"/>
      <c r="M4" s="201" t="s">
        <v>864</v>
      </c>
      <c r="N4" s="134" t="s">
        <v>864</v>
      </c>
      <c r="O4" s="134" t="s">
        <v>864</v>
      </c>
      <c r="P4" s="134" t="s">
        <v>864</v>
      </c>
      <c r="Q4" s="134" t="s">
        <v>864</v>
      </c>
      <c r="R4" s="134" t="s">
        <v>864</v>
      </c>
      <c r="S4" s="134" t="s">
        <v>864</v>
      </c>
      <c r="T4" s="134" t="s">
        <v>864</v>
      </c>
      <c r="U4" s="134" t="s">
        <v>864</v>
      </c>
      <c r="V4" s="134" t="s">
        <v>864</v>
      </c>
      <c r="W4" s="134" t="s">
        <v>864</v>
      </c>
      <c r="X4" s="84" t="s">
        <v>864</v>
      </c>
      <c r="Y4" s="84" t="s">
        <v>864</v>
      </c>
      <c r="Z4" s="84" t="s">
        <v>864</v>
      </c>
      <c r="AA4" s="84" t="s">
        <v>864</v>
      </c>
      <c r="AB4" s="84" t="s">
        <v>864</v>
      </c>
      <c r="AD4" s="202" t="s">
        <v>864</v>
      </c>
      <c r="AE4" s="203" t="s">
        <v>864</v>
      </c>
      <c r="AF4" s="203" t="s">
        <v>864</v>
      </c>
      <c r="AG4" s="203" t="s">
        <v>864</v>
      </c>
      <c r="AH4" s="203" t="s">
        <v>864</v>
      </c>
      <c r="AI4" s="203" t="s">
        <v>864</v>
      </c>
      <c r="AJ4" s="203" t="s">
        <v>864</v>
      </c>
      <c r="AK4" s="203" t="s">
        <v>864</v>
      </c>
      <c r="AL4" s="203" t="s">
        <v>864</v>
      </c>
      <c r="AM4" s="203" t="s">
        <v>864</v>
      </c>
      <c r="AN4" s="203" t="s">
        <v>864</v>
      </c>
      <c r="AO4" s="74" t="s">
        <v>864</v>
      </c>
      <c r="AP4" s="74" t="s">
        <v>864</v>
      </c>
      <c r="AQ4" s="74" t="s">
        <v>864</v>
      </c>
      <c r="AR4" s="74" t="s">
        <v>864</v>
      </c>
      <c r="AS4" s="74" t="s">
        <v>864</v>
      </c>
      <c r="AU4" s="204" t="s">
        <v>864</v>
      </c>
      <c r="AV4" s="205" t="s">
        <v>864</v>
      </c>
      <c r="AW4" s="205" t="s">
        <v>864</v>
      </c>
      <c r="AX4" s="205" t="s">
        <v>864</v>
      </c>
      <c r="AY4" s="205" t="s">
        <v>864</v>
      </c>
      <c r="AZ4" s="205" t="s">
        <v>864</v>
      </c>
      <c r="BA4" s="205" t="s">
        <v>864</v>
      </c>
      <c r="BB4" s="205" t="s">
        <v>864</v>
      </c>
      <c r="BC4" s="205" t="s">
        <v>864</v>
      </c>
      <c r="BD4" s="205" t="s">
        <v>864</v>
      </c>
      <c r="BE4" s="205" t="s">
        <v>864</v>
      </c>
      <c r="BF4" s="196" t="s">
        <v>864</v>
      </c>
      <c r="BG4" s="196" t="s">
        <v>864</v>
      </c>
      <c r="BH4" s="196" t="s">
        <v>864</v>
      </c>
      <c r="BI4" s="196" t="s">
        <v>864</v>
      </c>
      <c r="BJ4" s="196" t="s">
        <v>864</v>
      </c>
      <c r="BL4" s="206" t="s">
        <v>864</v>
      </c>
      <c r="BM4" s="207" t="s">
        <v>864</v>
      </c>
      <c r="BN4" s="207" t="s">
        <v>864</v>
      </c>
      <c r="BO4" s="207" t="s">
        <v>864</v>
      </c>
      <c r="BP4" s="207" t="s">
        <v>864</v>
      </c>
      <c r="BQ4" s="207" t="s">
        <v>864</v>
      </c>
      <c r="BR4" s="207" t="s">
        <v>864</v>
      </c>
      <c r="BS4" s="207" t="s">
        <v>864</v>
      </c>
      <c r="BT4" s="207" t="s">
        <v>864</v>
      </c>
      <c r="BU4" s="207" t="s">
        <v>864</v>
      </c>
      <c r="BV4" s="207" t="s">
        <v>864</v>
      </c>
      <c r="BW4" s="197" t="s">
        <v>864</v>
      </c>
      <c r="BX4" s="197" t="s">
        <v>864</v>
      </c>
      <c r="BY4" s="197" t="s">
        <v>864</v>
      </c>
      <c r="BZ4" s="197" t="s">
        <v>864</v>
      </c>
      <c r="CA4" s="197" t="s">
        <v>864</v>
      </c>
      <c r="CC4" s="208" t="s">
        <v>864</v>
      </c>
      <c r="CD4" s="209" t="s">
        <v>864</v>
      </c>
      <c r="CE4" s="209" t="s">
        <v>864</v>
      </c>
      <c r="CF4" s="209" t="s">
        <v>864</v>
      </c>
      <c r="CG4" s="209" t="s">
        <v>864</v>
      </c>
      <c r="CH4" s="209" t="s">
        <v>864</v>
      </c>
      <c r="CI4" s="209" t="s">
        <v>864</v>
      </c>
      <c r="CJ4" s="209" t="s">
        <v>864</v>
      </c>
      <c r="CK4" s="209" t="s">
        <v>864</v>
      </c>
      <c r="CL4" s="209" t="s">
        <v>864</v>
      </c>
      <c r="CM4" s="209" t="s">
        <v>864</v>
      </c>
      <c r="CN4" s="198" t="s">
        <v>864</v>
      </c>
      <c r="CO4" s="198" t="s">
        <v>864</v>
      </c>
      <c r="CP4" s="198" t="s">
        <v>864</v>
      </c>
      <c r="CQ4" s="198" t="s">
        <v>864</v>
      </c>
      <c r="CR4" s="198" t="s">
        <v>864</v>
      </c>
      <c r="CT4" s="210" t="s">
        <v>864</v>
      </c>
      <c r="CU4" s="211" t="s">
        <v>864</v>
      </c>
      <c r="CV4" s="211" t="s">
        <v>864</v>
      </c>
      <c r="CW4" s="211" t="s">
        <v>864</v>
      </c>
      <c r="CX4" s="211" t="s">
        <v>864</v>
      </c>
      <c r="CY4" s="211" t="s">
        <v>864</v>
      </c>
      <c r="CZ4" s="211" t="s">
        <v>864</v>
      </c>
      <c r="DA4" s="211" t="s">
        <v>864</v>
      </c>
      <c r="DB4" s="211" t="s">
        <v>864</v>
      </c>
      <c r="DC4" s="211" t="s">
        <v>864</v>
      </c>
      <c r="DD4" s="211" t="s">
        <v>864</v>
      </c>
      <c r="DE4" s="199" t="s">
        <v>864</v>
      </c>
      <c r="DF4" s="199" t="s">
        <v>864</v>
      </c>
      <c r="DG4" s="199" t="s">
        <v>864</v>
      </c>
      <c r="DH4" s="199" t="s">
        <v>864</v>
      </c>
      <c r="DI4" s="199" t="s">
        <v>864</v>
      </c>
      <c r="DK4" s="135" t="s">
        <v>864</v>
      </c>
      <c r="DL4" s="136" t="s">
        <v>864</v>
      </c>
      <c r="DM4" s="136" t="s">
        <v>864</v>
      </c>
      <c r="DN4" s="136" t="s">
        <v>864</v>
      </c>
      <c r="DO4" s="136" t="s">
        <v>864</v>
      </c>
      <c r="DP4" s="136" t="s">
        <v>864</v>
      </c>
      <c r="DQ4" s="136" t="s">
        <v>864</v>
      </c>
      <c r="DR4" s="136" t="s">
        <v>864</v>
      </c>
      <c r="DS4" s="136" t="s">
        <v>864</v>
      </c>
      <c r="DT4" s="136" t="s">
        <v>864</v>
      </c>
      <c r="DU4" s="136" t="s">
        <v>864</v>
      </c>
      <c r="DV4" s="200" t="s">
        <v>864</v>
      </c>
      <c r="DW4" s="200" t="s">
        <v>864</v>
      </c>
      <c r="DX4" s="200" t="s">
        <v>864</v>
      </c>
      <c r="DY4" s="200" t="s">
        <v>864</v>
      </c>
      <c r="DZ4" s="200" t="s">
        <v>864</v>
      </c>
      <c r="EB4" s="212" t="s">
        <v>864</v>
      </c>
      <c r="EC4" s="213" t="s">
        <v>864</v>
      </c>
      <c r="ED4" s="213" t="s">
        <v>864</v>
      </c>
      <c r="EE4" s="213" t="s">
        <v>864</v>
      </c>
      <c r="EF4" s="213" t="s">
        <v>864</v>
      </c>
      <c r="EG4" s="213" t="s">
        <v>864</v>
      </c>
      <c r="EH4" s="213" t="s">
        <v>864</v>
      </c>
      <c r="EI4" s="213" t="s">
        <v>864</v>
      </c>
      <c r="EJ4" s="213" t="s">
        <v>864</v>
      </c>
      <c r="EK4" s="213" t="s">
        <v>864</v>
      </c>
      <c r="EL4" s="213" t="s">
        <v>864</v>
      </c>
      <c r="EM4" s="179" t="s">
        <v>864</v>
      </c>
      <c r="EN4" s="179" t="s">
        <v>864</v>
      </c>
      <c r="EO4" s="179" t="s">
        <v>864</v>
      </c>
      <c r="EP4" s="179" t="s">
        <v>864</v>
      </c>
      <c r="EQ4" s="179" t="s">
        <v>864</v>
      </c>
      <c r="ES4" s="202" t="s">
        <v>864</v>
      </c>
      <c r="ET4" s="203" t="s">
        <v>864</v>
      </c>
      <c r="EU4" s="203" t="s">
        <v>864</v>
      </c>
      <c r="EV4" s="203" t="s">
        <v>864</v>
      </c>
      <c r="EW4" s="203" t="s">
        <v>864</v>
      </c>
      <c r="EX4" s="203" t="s">
        <v>864</v>
      </c>
      <c r="EY4" s="203" t="s">
        <v>864</v>
      </c>
      <c r="EZ4" s="203" t="s">
        <v>864</v>
      </c>
      <c r="FA4" s="203" t="s">
        <v>864</v>
      </c>
      <c r="FB4" s="203" t="s">
        <v>864</v>
      </c>
      <c r="FC4" s="203" t="s">
        <v>864</v>
      </c>
      <c r="FD4" s="74" t="s">
        <v>864</v>
      </c>
      <c r="FE4" s="74" t="s">
        <v>864</v>
      </c>
      <c r="FF4" s="74" t="s">
        <v>864</v>
      </c>
      <c r="FG4" s="74" t="s">
        <v>864</v>
      </c>
      <c r="FH4" s="74" t="s">
        <v>864</v>
      </c>
      <c r="FJ4" s="204" t="s">
        <v>865</v>
      </c>
      <c r="FK4" s="205" t="s">
        <v>865</v>
      </c>
      <c r="FL4" s="205" t="s">
        <v>865</v>
      </c>
      <c r="FM4" s="205" t="s">
        <v>865</v>
      </c>
      <c r="FN4" s="205" t="s">
        <v>865</v>
      </c>
      <c r="FO4" s="205" t="s">
        <v>865</v>
      </c>
      <c r="FP4" s="205" t="s">
        <v>865</v>
      </c>
      <c r="FQ4" s="205" t="s">
        <v>865</v>
      </c>
      <c r="FR4" s="205" t="s">
        <v>865</v>
      </c>
      <c r="FS4" s="205" t="s">
        <v>865</v>
      </c>
      <c r="FT4" s="205" t="s">
        <v>865</v>
      </c>
      <c r="FU4" s="196" t="s">
        <v>865</v>
      </c>
      <c r="FV4" s="196" t="s">
        <v>865</v>
      </c>
      <c r="FW4" s="196" t="s">
        <v>865</v>
      </c>
      <c r="FX4" s="196" t="s">
        <v>865</v>
      </c>
      <c r="FY4" s="196" t="s">
        <v>865</v>
      </c>
      <c r="GA4" s="206" t="s">
        <v>865</v>
      </c>
      <c r="GB4" s="207" t="s">
        <v>865</v>
      </c>
      <c r="GC4" s="207" t="s">
        <v>865</v>
      </c>
      <c r="GD4" s="207" t="s">
        <v>865</v>
      </c>
      <c r="GE4" s="207" t="s">
        <v>865</v>
      </c>
      <c r="GF4" s="207" t="s">
        <v>865</v>
      </c>
      <c r="GG4" s="207" t="s">
        <v>865</v>
      </c>
      <c r="GH4" s="207" t="s">
        <v>865</v>
      </c>
      <c r="GI4" s="207" t="s">
        <v>865</v>
      </c>
      <c r="GJ4" s="207" t="s">
        <v>865</v>
      </c>
      <c r="GK4" s="207" t="s">
        <v>865</v>
      </c>
      <c r="GL4" s="197" t="s">
        <v>865</v>
      </c>
      <c r="GM4" s="197" t="s">
        <v>865</v>
      </c>
      <c r="GN4" s="197" t="s">
        <v>865</v>
      </c>
      <c r="GO4" s="197" t="s">
        <v>865</v>
      </c>
      <c r="GP4" s="197" t="s">
        <v>865</v>
      </c>
      <c r="GR4" s="208" t="s">
        <v>865</v>
      </c>
      <c r="GS4" s="209" t="s">
        <v>865</v>
      </c>
      <c r="GT4" s="209" t="s">
        <v>865</v>
      </c>
      <c r="GU4" s="209" t="s">
        <v>865</v>
      </c>
      <c r="GV4" s="209" t="s">
        <v>865</v>
      </c>
      <c r="GW4" s="209" t="s">
        <v>865</v>
      </c>
      <c r="GX4" s="209" t="s">
        <v>865</v>
      </c>
      <c r="GY4" s="209" t="s">
        <v>865</v>
      </c>
      <c r="GZ4" s="209" t="s">
        <v>865</v>
      </c>
      <c r="HA4" s="209" t="s">
        <v>865</v>
      </c>
      <c r="HB4" s="209" t="s">
        <v>865</v>
      </c>
      <c r="HC4" s="198" t="s">
        <v>865</v>
      </c>
      <c r="HD4" s="198" t="s">
        <v>865</v>
      </c>
      <c r="HE4" s="198" t="s">
        <v>865</v>
      </c>
      <c r="HF4" s="198" t="s">
        <v>865</v>
      </c>
      <c r="HG4" s="198" t="s">
        <v>865</v>
      </c>
      <c r="HR4" s="265"/>
      <c r="HS4" s="423" t="s">
        <v>866</v>
      </c>
      <c r="HT4" s="423"/>
      <c r="HU4" s="423"/>
      <c r="HV4" s="423"/>
      <c r="HW4" s="423"/>
      <c r="HX4" s="423"/>
      <c r="HY4" s="423"/>
      <c r="HZ4" s="423"/>
      <c r="IA4" s="265"/>
    </row>
    <row r="5" spans="1:252" ht="43" thickBot="1">
      <c r="H5" s="214"/>
      <c r="I5" s="215"/>
      <c r="J5" s="215"/>
      <c r="K5" s="215"/>
      <c r="M5" s="137" t="s">
        <v>867</v>
      </c>
      <c r="N5" s="137"/>
      <c r="O5" s="137"/>
      <c r="P5" s="137"/>
      <c r="Q5" s="137"/>
      <c r="R5" s="137"/>
      <c r="S5" s="137"/>
      <c r="T5" s="137"/>
      <c r="U5" s="137"/>
      <c r="V5" s="137"/>
      <c r="W5" s="137"/>
      <c r="X5" s="137"/>
      <c r="Y5" s="137"/>
      <c r="Z5" s="137"/>
      <c r="AA5" s="137"/>
      <c r="AB5" s="137"/>
      <c r="AC5" s="137"/>
      <c r="AD5" s="216" t="s">
        <v>868</v>
      </c>
      <c r="AE5" s="216"/>
      <c r="AF5" s="216"/>
      <c r="AG5" s="216"/>
      <c r="AH5" s="216"/>
      <c r="AI5" s="216"/>
      <c r="AJ5" s="216"/>
      <c r="AK5" s="216"/>
      <c r="AL5" s="216"/>
      <c r="AM5" s="216"/>
      <c r="AN5" s="216"/>
      <c r="AO5" s="216"/>
      <c r="AP5" s="216"/>
      <c r="AQ5" s="216"/>
      <c r="AR5" s="216"/>
      <c r="AS5" s="216"/>
      <c r="AT5" s="216"/>
      <c r="AU5" s="217" t="s">
        <v>869</v>
      </c>
      <c r="AV5" s="217"/>
      <c r="AW5" s="217"/>
      <c r="AX5" s="217"/>
      <c r="AY5" s="217"/>
      <c r="AZ5" s="217"/>
      <c r="BA5" s="217"/>
      <c r="BB5" s="217"/>
      <c r="BC5" s="217"/>
      <c r="BD5" s="217"/>
      <c r="BE5" s="217"/>
      <c r="BF5" s="217"/>
      <c r="BG5" s="217"/>
      <c r="BH5" s="217"/>
      <c r="BI5" s="217"/>
      <c r="BJ5" s="217"/>
      <c r="BK5" s="217"/>
      <c r="BL5" s="218" t="s">
        <v>870</v>
      </c>
      <c r="BM5" s="218"/>
      <c r="BN5" s="218"/>
      <c r="BO5" s="218"/>
      <c r="BP5" s="218"/>
      <c r="BQ5" s="218"/>
      <c r="BR5" s="218"/>
      <c r="BS5" s="218"/>
      <c r="BT5" s="218"/>
      <c r="BU5" s="218"/>
      <c r="BV5" s="218"/>
      <c r="BW5" s="218"/>
      <c r="BX5" s="218"/>
      <c r="BY5" s="218"/>
      <c r="BZ5" s="218"/>
      <c r="CA5" s="218"/>
      <c r="CB5" s="218"/>
      <c r="CC5" s="219" t="s">
        <v>871</v>
      </c>
      <c r="CD5" s="219"/>
      <c r="CE5" s="219"/>
      <c r="CF5" s="219"/>
      <c r="CG5" s="219"/>
      <c r="CH5" s="219"/>
      <c r="CI5" s="219"/>
      <c r="CJ5" s="219"/>
      <c r="CK5" s="219"/>
      <c r="CL5" s="219"/>
      <c r="CM5" s="219"/>
      <c r="CN5" s="219"/>
      <c r="CO5" s="219"/>
      <c r="CP5" s="219"/>
      <c r="CQ5" s="219"/>
      <c r="CR5" s="219"/>
      <c r="CS5" s="219"/>
      <c r="CT5" s="220" t="s">
        <v>872</v>
      </c>
      <c r="CU5" s="220"/>
      <c r="CV5" s="220"/>
      <c r="CW5" s="220"/>
      <c r="CX5" s="220"/>
      <c r="CY5" s="220"/>
      <c r="CZ5" s="220"/>
      <c r="DA5" s="220"/>
      <c r="DB5" s="220"/>
      <c r="DC5" s="220"/>
      <c r="DD5" s="220"/>
      <c r="DE5" s="220"/>
      <c r="DF5" s="220"/>
      <c r="DG5" s="220"/>
      <c r="DH5" s="220"/>
      <c r="DI5" s="220"/>
      <c r="DJ5" s="220"/>
      <c r="DK5" s="138" t="s">
        <v>873</v>
      </c>
      <c r="DL5" s="138"/>
      <c r="DM5" s="138"/>
      <c r="DN5" s="138"/>
      <c r="DO5" s="138"/>
      <c r="DP5" s="138"/>
      <c r="DQ5" s="138"/>
      <c r="DR5" s="138"/>
      <c r="DS5" s="138"/>
      <c r="DT5" s="138"/>
      <c r="DU5" s="138"/>
      <c r="DV5" s="138"/>
      <c r="DW5" s="138"/>
      <c r="DX5" s="138"/>
      <c r="DY5" s="138"/>
      <c r="DZ5" s="138"/>
      <c r="EA5" s="138"/>
      <c r="EB5" s="221" t="s">
        <v>874</v>
      </c>
      <c r="EC5" s="221"/>
      <c r="ED5" s="221"/>
      <c r="EE5" s="221"/>
      <c r="EF5" s="221"/>
      <c r="EG5" s="221"/>
      <c r="EH5" s="221"/>
      <c r="EI5" s="221"/>
      <c r="EJ5" s="221"/>
      <c r="EK5" s="221"/>
      <c r="EL5" s="221"/>
      <c r="EM5" s="221"/>
      <c r="EN5" s="221"/>
      <c r="EO5" s="221"/>
      <c r="EP5" s="221"/>
      <c r="EQ5" s="221"/>
      <c r="ER5" s="221"/>
      <c r="ES5" s="216" t="s">
        <v>875</v>
      </c>
      <c r="ET5" s="216"/>
      <c r="EU5" s="216"/>
      <c r="EV5" s="216"/>
      <c r="EW5" s="216"/>
      <c r="EX5" s="216"/>
      <c r="EY5" s="216"/>
      <c r="EZ5" s="216"/>
      <c r="FA5" s="216"/>
      <c r="FB5" s="216"/>
      <c r="FC5" s="216"/>
      <c r="FD5" s="216"/>
      <c r="FE5" s="216"/>
      <c r="FF5" s="216"/>
      <c r="FG5" s="216"/>
      <c r="FH5" s="216"/>
      <c r="FI5" s="216"/>
      <c r="FJ5" s="217" t="s">
        <v>876</v>
      </c>
      <c r="FK5" s="217"/>
      <c r="FL5" s="217"/>
      <c r="FM5" s="217"/>
      <c r="FN5" s="217"/>
      <c r="FO5" s="217"/>
      <c r="FP5" s="217"/>
      <c r="FQ5" s="217"/>
      <c r="FR5" s="217"/>
      <c r="FS5" s="217"/>
      <c r="FT5" s="217"/>
      <c r="FU5" s="217"/>
      <c r="FV5" s="217"/>
      <c r="FW5" s="217"/>
      <c r="FX5" s="217"/>
      <c r="FY5" s="217"/>
      <c r="FZ5" s="217"/>
      <c r="GA5" s="218" t="s">
        <v>877</v>
      </c>
      <c r="GB5" s="218"/>
      <c r="GC5" s="218"/>
      <c r="GD5" s="218"/>
      <c r="GE5" s="218"/>
      <c r="GF5" s="218"/>
      <c r="GG5" s="218"/>
      <c r="GH5" s="218"/>
      <c r="GI5" s="218"/>
      <c r="GJ5" s="218"/>
      <c r="GK5" s="218"/>
      <c r="GL5" s="218"/>
      <c r="GM5" s="218"/>
      <c r="GN5" s="218"/>
      <c r="GO5" s="218"/>
      <c r="GP5" s="218"/>
      <c r="GQ5" s="218"/>
      <c r="GR5" s="219" t="s">
        <v>878</v>
      </c>
      <c r="GS5" s="219"/>
      <c r="GT5" s="219"/>
      <c r="GU5" s="219"/>
      <c r="GV5" s="219"/>
      <c r="GW5" s="219"/>
      <c r="GX5" s="219"/>
      <c r="GY5" s="219"/>
      <c r="GZ5" s="219"/>
      <c r="HA5" s="219"/>
      <c r="HB5" s="219"/>
      <c r="HC5" s="219"/>
      <c r="HD5" s="219"/>
      <c r="HE5" s="219"/>
      <c r="HF5" s="219"/>
      <c r="HG5" s="219"/>
      <c r="HH5" s="219"/>
      <c r="HJ5" s="266"/>
      <c r="HK5" s="267"/>
      <c r="HL5" s="267"/>
      <c r="HM5" s="267"/>
      <c r="HN5" s="267"/>
      <c r="HO5" s="267"/>
      <c r="HP5" s="267"/>
      <c r="HQ5" s="268"/>
      <c r="HR5" s="272"/>
      <c r="HS5" s="269"/>
      <c r="HT5" s="270"/>
      <c r="HU5" s="270"/>
      <c r="HV5" s="270"/>
      <c r="HW5" s="270"/>
      <c r="HX5" s="270"/>
      <c r="HY5" s="270"/>
      <c r="HZ5" s="271"/>
      <c r="IA5" s="272"/>
      <c r="IB5" s="273" t="s">
        <v>879</v>
      </c>
      <c r="IC5" s="274"/>
      <c r="ID5" s="273" t="s">
        <v>880</v>
      </c>
      <c r="IE5" s="274"/>
      <c r="IF5" s="275" t="s">
        <v>881</v>
      </c>
      <c r="IG5" s="276"/>
      <c r="IH5" s="275" t="s">
        <v>882</v>
      </c>
      <c r="II5" s="274"/>
      <c r="IJ5" s="275" t="s">
        <v>883</v>
      </c>
      <c r="IK5" s="274"/>
      <c r="IL5" s="275" t="s">
        <v>884</v>
      </c>
      <c r="IM5" s="274"/>
      <c r="IN5" s="275" t="s">
        <v>885</v>
      </c>
      <c r="IO5" s="274"/>
      <c r="IP5" s="275"/>
      <c r="IQ5" s="274"/>
      <c r="IR5" s="275"/>
    </row>
    <row r="6" spans="1:252" s="428" customFormat="1" ht="80.25" customHeight="1" thickBot="1">
      <c r="A6" s="424"/>
      <c r="B6" s="425"/>
      <c r="C6" s="426"/>
      <c r="D6" s="427"/>
      <c r="E6" s="426"/>
      <c r="F6" s="427"/>
      <c r="H6" s="428" t="s">
        <v>886</v>
      </c>
      <c r="I6" s="428" t="s">
        <v>887</v>
      </c>
      <c r="J6" s="428" t="s">
        <v>888</v>
      </c>
      <c r="K6" s="417" t="s">
        <v>889</v>
      </c>
      <c r="M6" s="429" t="s">
        <v>890</v>
      </c>
      <c r="N6" s="429" t="s">
        <v>891</v>
      </c>
      <c r="O6" s="429" t="s">
        <v>892</v>
      </c>
      <c r="P6" s="429" t="s">
        <v>893</v>
      </c>
      <c r="Q6" s="429" t="s">
        <v>894</v>
      </c>
      <c r="R6" s="429" t="s">
        <v>895</v>
      </c>
      <c r="S6" s="429" t="s">
        <v>896</v>
      </c>
      <c r="T6" s="429" t="s">
        <v>897</v>
      </c>
      <c r="U6" s="429" t="s">
        <v>898</v>
      </c>
      <c r="V6" s="429" t="s">
        <v>899</v>
      </c>
      <c r="W6" s="429" t="s">
        <v>900</v>
      </c>
      <c r="X6" s="429" t="s">
        <v>888</v>
      </c>
      <c r="Y6" s="429" t="s">
        <v>901</v>
      </c>
      <c r="Z6" s="429" t="s">
        <v>902</v>
      </c>
      <c r="AA6" s="429" t="s">
        <v>903</v>
      </c>
      <c r="AB6" s="430" t="s">
        <v>904</v>
      </c>
      <c r="AC6" s="430" t="s">
        <v>905</v>
      </c>
      <c r="AD6" s="431" t="s">
        <v>890</v>
      </c>
      <c r="AE6" s="431" t="s">
        <v>891</v>
      </c>
      <c r="AF6" s="431" t="s">
        <v>892</v>
      </c>
      <c r="AG6" s="431" t="s">
        <v>893</v>
      </c>
      <c r="AH6" s="431" t="s">
        <v>894</v>
      </c>
      <c r="AI6" s="431" t="s">
        <v>895</v>
      </c>
      <c r="AJ6" s="431" t="s">
        <v>896</v>
      </c>
      <c r="AK6" s="431" t="s">
        <v>897</v>
      </c>
      <c r="AL6" s="431" t="s">
        <v>898</v>
      </c>
      <c r="AM6" s="431" t="s">
        <v>899</v>
      </c>
      <c r="AN6" s="431" t="s">
        <v>900</v>
      </c>
      <c r="AO6" s="431" t="s">
        <v>888</v>
      </c>
      <c r="AP6" s="431" t="s">
        <v>901</v>
      </c>
      <c r="AQ6" s="431" t="s">
        <v>902</v>
      </c>
      <c r="AR6" s="431" t="s">
        <v>903</v>
      </c>
      <c r="AS6" s="432" t="s">
        <v>904</v>
      </c>
      <c r="AT6" s="432" t="s">
        <v>906</v>
      </c>
      <c r="AU6" s="433" t="s">
        <v>890</v>
      </c>
      <c r="AV6" s="433" t="s">
        <v>891</v>
      </c>
      <c r="AW6" s="433" t="s">
        <v>892</v>
      </c>
      <c r="AX6" s="433" t="s">
        <v>893</v>
      </c>
      <c r="AY6" s="433" t="s">
        <v>894</v>
      </c>
      <c r="AZ6" s="433" t="s">
        <v>895</v>
      </c>
      <c r="BA6" s="433" t="s">
        <v>896</v>
      </c>
      <c r="BB6" s="433" t="s">
        <v>897</v>
      </c>
      <c r="BC6" s="433" t="s">
        <v>898</v>
      </c>
      <c r="BD6" s="433" t="s">
        <v>899</v>
      </c>
      <c r="BE6" s="433" t="s">
        <v>900</v>
      </c>
      <c r="BF6" s="433" t="s">
        <v>888</v>
      </c>
      <c r="BG6" s="433" t="s">
        <v>901</v>
      </c>
      <c r="BH6" s="433" t="s">
        <v>902</v>
      </c>
      <c r="BI6" s="433" t="s">
        <v>903</v>
      </c>
      <c r="BJ6" s="434" t="s">
        <v>904</v>
      </c>
      <c r="BK6" s="434" t="s">
        <v>907</v>
      </c>
      <c r="BL6" s="435" t="s">
        <v>890</v>
      </c>
      <c r="BM6" s="435" t="s">
        <v>891</v>
      </c>
      <c r="BN6" s="435" t="s">
        <v>892</v>
      </c>
      <c r="BO6" s="435" t="s">
        <v>893</v>
      </c>
      <c r="BP6" s="435" t="s">
        <v>894</v>
      </c>
      <c r="BQ6" s="435" t="s">
        <v>895</v>
      </c>
      <c r="BR6" s="435" t="s">
        <v>896</v>
      </c>
      <c r="BS6" s="435" t="s">
        <v>897</v>
      </c>
      <c r="BT6" s="435" t="s">
        <v>908</v>
      </c>
      <c r="BU6" s="435" t="s">
        <v>899</v>
      </c>
      <c r="BV6" s="435" t="s">
        <v>900</v>
      </c>
      <c r="BW6" s="435" t="s">
        <v>888</v>
      </c>
      <c r="BX6" s="435" t="s">
        <v>901</v>
      </c>
      <c r="BY6" s="435" t="s">
        <v>902</v>
      </c>
      <c r="BZ6" s="435" t="s">
        <v>903</v>
      </c>
      <c r="CA6" s="436" t="s">
        <v>904</v>
      </c>
      <c r="CB6" s="436" t="s">
        <v>909</v>
      </c>
      <c r="CC6" s="437" t="s">
        <v>890</v>
      </c>
      <c r="CD6" s="437" t="s">
        <v>891</v>
      </c>
      <c r="CE6" s="437" t="s">
        <v>892</v>
      </c>
      <c r="CF6" s="437" t="s">
        <v>893</v>
      </c>
      <c r="CG6" s="437" t="s">
        <v>894</v>
      </c>
      <c r="CH6" s="437" t="s">
        <v>895</v>
      </c>
      <c r="CI6" s="437" t="s">
        <v>896</v>
      </c>
      <c r="CJ6" s="437" t="s">
        <v>897</v>
      </c>
      <c r="CK6" s="437" t="s">
        <v>908</v>
      </c>
      <c r="CL6" s="437" t="s">
        <v>899</v>
      </c>
      <c r="CM6" s="437" t="s">
        <v>900</v>
      </c>
      <c r="CN6" s="437" t="s">
        <v>888</v>
      </c>
      <c r="CO6" s="437" t="s">
        <v>901</v>
      </c>
      <c r="CP6" s="437" t="s">
        <v>902</v>
      </c>
      <c r="CQ6" s="437" t="s">
        <v>903</v>
      </c>
      <c r="CR6" s="438" t="s">
        <v>904</v>
      </c>
      <c r="CS6" s="438" t="s">
        <v>910</v>
      </c>
      <c r="CT6" s="439" t="s">
        <v>890</v>
      </c>
      <c r="CU6" s="439" t="s">
        <v>891</v>
      </c>
      <c r="CV6" s="439" t="s">
        <v>892</v>
      </c>
      <c r="CW6" s="439" t="s">
        <v>893</v>
      </c>
      <c r="CX6" s="439" t="s">
        <v>894</v>
      </c>
      <c r="CY6" s="439" t="s">
        <v>895</v>
      </c>
      <c r="CZ6" s="439" t="s">
        <v>896</v>
      </c>
      <c r="DA6" s="439" t="s">
        <v>897</v>
      </c>
      <c r="DB6" s="439" t="s">
        <v>908</v>
      </c>
      <c r="DC6" s="439" t="s">
        <v>899</v>
      </c>
      <c r="DD6" s="439" t="s">
        <v>900</v>
      </c>
      <c r="DE6" s="439" t="s">
        <v>888</v>
      </c>
      <c r="DF6" s="439" t="s">
        <v>901</v>
      </c>
      <c r="DG6" s="439" t="s">
        <v>902</v>
      </c>
      <c r="DH6" s="439" t="s">
        <v>903</v>
      </c>
      <c r="DI6" s="440" t="s">
        <v>904</v>
      </c>
      <c r="DJ6" s="440" t="s">
        <v>911</v>
      </c>
      <c r="DK6" s="441" t="s">
        <v>890</v>
      </c>
      <c r="DL6" s="441" t="s">
        <v>891</v>
      </c>
      <c r="DM6" s="441" t="s">
        <v>892</v>
      </c>
      <c r="DN6" s="441" t="s">
        <v>893</v>
      </c>
      <c r="DO6" s="441" t="s">
        <v>894</v>
      </c>
      <c r="DP6" s="441" t="s">
        <v>895</v>
      </c>
      <c r="DQ6" s="441" t="s">
        <v>896</v>
      </c>
      <c r="DR6" s="441" t="s">
        <v>897</v>
      </c>
      <c r="DS6" s="441" t="s">
        <v>908</v>
      </c>
      <c r="DT6" s="441" t="s">
        <v>899</v>
      </c>
      <c r="DU6" s="441" t="s">
        <v>900</v>
      </c>
      <c r="DV6" s="441" t="s">
        <v>888</v>
      </c>
      <c r="DW6" s="441" t="s">
        <v>901</v>
      </c>
      <c r="DX6" s="441" t="s">
        <v>902</v>
      </c>
      <c r="DY6" s="441" t="s">
        <v>903</v>
      </c>
      <c r="DZ6" s="442" t="s">
        <v>904</v>
      </c>
      <c r="EA6" s="442" t="s">
        <v>912</v>
      </c>
      <c r="EB6" s="443" t="s">
        <v>890</v>
      </c>
      <c r="EC6" s="443" t="s">
        <v>891</v>
      </c>
      <c r="ED6" s="443" t="s">
        <v>892</v>
      </c>
      <c r="EE6" s="443" t="s">
        <v>893</v>
      </c>
      <c r="EF6" s="443" t="s">
        <v>894</v>
      </c>
      <c r="EG6" s="443" t="s">
        <v>895</v>
      </c>
      <c r="EH6" s="443" t="s">
        <v>896</v>
      </c>
      <c r="EI6" s="443" t="s">
        <v>897</v>
      </c>
      <c r="EJ6" s="443" t="s">
        <v>908</v>
      </c>
      <c r="EK6" s="443" t="s">
        <v>899</v>
      </c>
      <c r="EL6" s="443" t="s">
        <v>900</v>
      </c>
      <c r="EM6" s="443" t="s">
        <v>888</v>
      </c>
      <c r="EN6" s="443" t="s">
        <v>901</v>
      </c>
      <c r="EO6" s="443" t="s">
        <v>902</v>
      </c>
      <c r="EP6" s="443" t="s">
        <v>903</v>
      </c>
      <c r="EQ6" s="443" t="s">
        <v>913</v>
      </c>
      <c r="ER6" s="444" t="s">
        <v>914</v>
      </c>
      <c r="ES6" s="431" t="s">
        <v>890</v>
      </c>
      <c r="ET6" s="431" t="s">
        <v>891</v>
      </c>
      <c r="EU6" s="431" t="s">
        <v>892</v>
      </c>
      <c r="EV6" s="431" t="s">
        <v>893</v>
      </c>
      <c r="EW6" s="431" t="s">
        <v>894</v>
      </c>
      <c r="EX6" s="431" t="s">
        <v>895</v>
      </c>
      <c r="EY6" s="431" t="s">
        <v>896</v>
      </c>
      <c r="EZ6" s="431" t="s">
        <v>897</v>
      </c>
      <c r="FA6" s="431" t="s">
        <v>908</v>
      </c>
      <c r="FB6" s="431" t="s">
        <v>899</v>
      </c>
      <c r="FC6" s="431" t="s">
        <v>900</v>
      </c>
      <c r="FD6" s="431" t="s">
        <v>888</v>
      </c>
      <c r="FE6" s="431" t="s">
        <v>901</v>
      </c>
      <c r="FF6" s="431" t="s">
        <v>902</v>
      </c>
      <c r="FG6" s="431" t="s">
        <v>903</v>
      </c>
      <c r="FH6" s="432" t="s">
        <v>913</v>
      </c>
      <c r="FI6" s="432" t="s">
        <v>915</v>
      </c>
      <c r="FJ6" s="433" t="s">
        <v>890</v>
      </c>
      <c r="FK6" s="433" t="s">
        <v>891</v>
      </c>
      <c r="FL6" s="433" t="s">
        <v>892</v>
      </c>
      <c r="FM6" s="433" t="s">
        <v>893</v>
      </c>
      <c r="FN6" s="433" t="s">
        <v>894</v>
      </c>
      <c r="FO6" s="433" t="s">
        <v>895</v>
      </c>
      <c r="FP6" s="433" t="s">
        <v>896</v>
      </c>
      <c r="FQ6" s="433" t="s">
        <v>897</v>
      </c>
      <c r="FR6" s="433" t="s">
        <v>908</v>
      </c>
      <c r="FS6" s="433" t="s">
        <v>899</v>
      </c>
      <c r="FT6" s="433" t="s">
        <v>900</v>
      </c>
      <c r="FU6" s="433" t="s">
        <v>888</v>
      </c>
      <c r="FV6" s="433" t="s">
        <v>901</v>
      </c>
      <c r="FW6" s="433" t="s">
        <v>902</v>
      </c>
      <c r="FX6" s="433" t="s">
        <v>903</v>
      </c>
      <c r="FY6" s="434" t="s">
        <v>913</v>
      </c>
      <c r="FZ6" s="434" t="s">
        <v>916</v>
      </c>
      <c r="GA6" s="435" t="s">
        <v>890</v>
      </c>
      <c r="GB6" s="435" t="s">
        <v>891</v>
      </c>
      <c r="GC6" s="435" t="s">
        <v>892</v>
      </c>
      <c r="GD6" s="435" t="s">
        <v>893</v>
      </c>
      <c r="GE6" s="435" t="s">
        <v>894</v>
      </c>
      <c r="GF6" s="435" t="s">
        <v>895</v>
      </c>
      <c r="GG6" s="435" t="s">
        <v>896</v>
      </c>
      <c r="GH6" s="435" t="s">
        <v>897</v>
      </c>
      <c r="GI6" s="435" t="s">
        <v>908</v>
      </c>
      <c r="GJ6" s="435" t="s">
        <v>899</v>
      </c>
      <c r="GK6" s="435" t="s">
        <v>900</v>
      </c>
      <c r="GL6" s="435" t="s">
        <v>888</v>
      </c>
      <c r="GM6" s="435" t="s">
        <v>901</v>
      </c>
      <c r="GN6" s="435" t="s">
        <v>902</v>
      </c>
      <c r="GO6" s="435" t="s">
        <v>903</v>
      </c>
      <c r="GP6" s="436" t="s">
        <v>917</v>
      </c>
      <c r="GQ6" s="436" t="s">
        <v>918</v>
      </c>
      <c r="GR6" s="437" t="s">
        <v>890</v>
      </c>
      <c r="GS6" s="437" t="s">
        <v>891</v>
      </c>
      <c r="GT6" s="437" t="s">
        <v>892</v>
      </c>
      <c r="GU6" s="437" t="s">
        <v>893</v>
      </c>
      <c r="GV6" s="437" t="s">
        <v>894</v>
      </c>
      <c r="GW6" s="437" t="s">
        <v>895</v>
      </c>
      <c r="GX6" s="437" t="s">
        <v>896</v>
      </c>
      <c r="GY6" s="437" t="s">
        <v>897</v>
      </c>
      <c r="GZ6" s="437" t="s">
        <v>908</v>
      </c>
      <c r="HA6" s="437" t="s">
        <v>899</v>
      </c>
      <c r="HB6" s="437" t="s">
        <v>900</v>
      </c>
      <c r="HC6" s="437" t="s">
        <v>888</v>
      </c>
      <c r="HD6" s="437" t="s">
        <v>901</v>
      </c>
      <c r="HE6" s="437" t="s">
        <v>902</v>
      </c>
      <c r="HF6" s="437" t="s">
        <v>903</v>
      </c>
      <c r="HG6" s="438" t="s">
        <v>904</v>
      </c>
      <c r="HH6" s="438" t="s">
        <v>919</v>
      </c>
      <c r="HJ6" s="445" t="s">
        <v>18</v>
      </c>
      <c r="HK6" s="446" t="s">
        <v>20</v>
      </c>
      <c r="HL6" s="446" t="s">
        <v>22</v>
      </c>
      <c r="HM6" s="446" t="s">
        <v>97</v>
      </c>
      <c r="HN6" s="446" t="s">
        <v>77</v>
      </c>
      <c r="HO6" s="446" t="s">
        <v>89</v>
      </c>
      <c r="HP6" s="446" t="s">
        <v>75</v>
      </c>
      <c r="HQ6" s="447" t="s">
        <v>291</v>
      </c>
      <c r="HR6" s="448"/>
      <c r="HS6" s="449" t="s">
        <v>18</v>
      </c>
      <c r="HT6" s="448" t="s">
        <v>20</v>
      </c>
      <c r="HU6" s="448" t="s">
        <v>24</v>
      </c>
      <c r="HV6" s="448" t="s">
        <v>26</v>
      </c>
      <c r="HW6" s="448" t="s">
        <v>22</v>
      </c>
      <c r="HX6" s="448" t="s">
        <v>284</v>
      </c>
      <c r="HY6" s="448" t="s">
        <v>285</v>
      </c>
      <c r="HZ6" s="450" t="s">
        <v>110</v>
      </c>
      <c r="IA6" s="448"/>
      <c r="IB6" s="451"/>
      <c r="ID6" s="451"/>
      <c r="IF6" s="451"/>
      <c r="IH6" s="451"/>
      <c r="IJ6" s="451" t="s">
        <v>18</v>
      </c>
      <c r="IL6" s="451" t="s">
        <v>18</v>
      </c>
      <c r="IN6" s="451" t="s">
        <v>22</v>
      </c>
      <c r="IP6" s="451"/>
      <c r="IR6" s="451"/>
    </row>
    <row r="7" spans="1:252">
      <c r="A7" s="294" t="s">
        <v>783</v>
      </c>
      <c r="B7" s="141" t="s">
        <v>784</v>
      </c>
      <c r="C7" s="141" t="s">
        <v>240</v>
      </c>
      <c r="D7" s="141" t="s">
        <v>223</v>
      </c>
      <c r="E7" s="226" t="s">
        <v>785</v>
      </c>
      <c r="F7" s="245" t="s">
        <v>920</v>
      </c>
      <c r="H7" s="227"/>
      <c r="I7" s="227"/>
      <c r="J7" s="227"/>
      <c r="K7" s="227"/>
      <c r="M7" s="228" t="s">
        <v>18</v>
      </c>
      <c r="N7" s="228" t="s">
        <v>18</v>
      </c>
      <c r="O7" s="229" t="s">
        <v>18</v>
      </c>
      <c r="P7" s="229" t="s">
        <v>18</v>
      </c>
      <c r="Q7" s="229" t="s">
        <v>18</v>
      </c>
      <c r="R7" s="229" t="s">
        <v>18</v>
      </c>
      <c r="S7" s="229" t="s">
        <v>18</v>
      </c>
      <c r="T7" s="229" t="s">
        <v>20</v>
      </c>
      <c r="U7" s="229" t="s">
        <v>22</v>
      </c>
      <c r="V7" s="229" t="s">
        <v>22</v>
      </c>
      <c r="W7" s="228" t="s">
        <v>97</v>
      </c>
      <c r="X7" s="228" t="s">
        <v>77</v>
      </c>
      <c r="Y7" s="229" t="s">
        <v>89</v>
      </c>
      <c r="Z7" s="229" t="s">
        <v>75</v>
      </c>
      <c r="AA7" s="229" t="s">
        <v>291</v>
      </c>
      <c r="AB7" s="229"/>
      <c r="AC7" s="228"/>
      <c r="AD7" s="230" t="s">
        <v>18</v>
      </c>
      <c r="AE7" s="230" t="s">
        <v>18</v>
      </c>
      <c r="AF7" s="231" t="s">
        <v>18</v>
      </c>
      <c r="AG7" s="231" t="s">
        <v>18</v>
      </c>
      <c r="AH7" s="231" t="s">
        <v>18</v>
      </c>
      <c r="AI7" s="231" t="s">
        <v>18</v>
      </c>
      <c r="AJ7" s="231" t="s">
        <v>18</v>
      </c>
      <c r="AK7" s="231" t="s">
        <v>20</v>
      </c>
      <c r="AL7" s="231" t="s">
        <v>22</v>
      </c>
      <c r="AM7" s="231" t="s">
        <v>22</v>
      </c>
      <c r="AN7" s="230" t="s">
        <v>97</v>
      </c>
      <c r="AO7" s="230" t="s">
        <v>77</v>
      </c>
      <c r="AP7" s="231" t="s">
        <v>89</v>
      </c>
      <c r="AQ7" s="231" t="s">
        <v>75</v>
      </c>
      <c r="AR7" s="231" t="s">
        <v>291</v>
      </c>
      <c r="AS7" s="231"/>
      <c r="AT7" s="230"/>
      <c r="AU7" s="232" t="s">
        <v>18</v>
      </c>
      <c r="AV7" s="232" t="s">
        <v>18</v>
      </c>
      <c r="AW7" s="233" t="s">
        <v>18</v>
      </c>
      <c r="AX7" s="233" t="s">
        <v>18</v>
      </c>
      <c r="AY7" s="233" t="s">
        <v>18</v>
      </c>
      <c r="AZ7" s="233" t="s">
        <v>18</v>
      </c>
      <c r="BA7" s="233" t="s">
        <v>18</v>
      </c>
      <c r="BB7" s="233" t="s">
        <v>20</v>
      </c>
      <c r="BC7" s="233" t="s">
        <v>22</v>
      </c>
      <c r="BD7" s="233" t="s">
        <v>22</v>
      </c>
      <c r="BE7" s="232" t="s">
        <v>97</v>
      </c>
      <c r="BF7" s="232" t="s">
        <v>77</v>
      </c>
      <c r="BG7" s="233" t="s">
        <v>89</v>
      </c>
      <c r="BH7" s="233" t="s">
        <v>75</v>
      </c>
      <c r="BI7" s="233" t="s">
        <v>291</v>
      </c>
      <c r="BJ7" s="233"/>
      <c r="BK7" s="232"/>
      <c r="BL7" s="234" t="s">
        <v>18</v>
      </c>
      <c r="BM7" s="234" t="s">
        <v>18</v>
      </c>
      <c r="BN7" s="235" t="s">
        <v>18</v>
      </c>
      <c r="BO7" s="235" t="s">
        <v>18</v>
      </c>
      <c r="BP7" s="235" t="s">
        <v>18</v>
      </c>
      <c r="BQ7" s="235" t="s">
        <v>18</v>
      </c>
      <c r="BR7" s="235" t="s">
        <v>18</v>
      </c>
      <c r="BS7" s="235" t="s">
        <v>20</v>
      </c>
      <c r="BT7" s="235" t="s">
        <v>22</v>
      </c>
      <c r="BU7" s="235" t="s">
        <v>22</v>
      </c>
      <c r="BV7" s="234" t="s">
        <v>97</v>
      </c>
      <c r="BW7" s="234" t="s">
        <v>77</v>
      </c>
      <c r="BX7" s="235" t="s">
        <v>89</v>
      </c>
      <c r="BY7" s="235" t="s">
        <v>75</v>
      </c>
      <c r="BZ7" s="235" t="s">
        <v>291</v>
      </c>
      <c r="CA7" s="235"/>
      <c r="CB7" s="234"/>
      <c r="CC7" s="236" t="s">
        <v>18</v>
      </c>
      <c r="CD7" s="236" t="s">
        <v>18</v>
      </c>
      <c r="CE7" s="237" t="s">
        <v>18</v>
      </c>
      <c r="CF7" s="237" t="s">
        <v>18</v>
      </c>
      <c r="CG7" s="237" t="s">
        <v>18</v>
      </c>
      <c r="CH7" s="237" t="s">
        <v>18</v>
      </c>
      <c r="CI7" s="237" t="s">
        <v>18</v>
      </c>
      <c r="CJ7" s="237" t="s">
        <v>20</v>
      </c>
      <c r="CK7" s="237" t="s">
        <v>22</v>
      </c>
      <c r="CL7" s="237" t="s">
        <v>22</v>
      </c>
      <c r="CM7" s="236" t="s">
        <v>97</v>
      </c>
      <c r="CN7" s="236" t="s">
        <v>77</v>
      </c>
      <c r="CO7" s="237" t="s">
        <v>89</v>
      </c>
      <c r="CP7" s="237" t="s">
        <v>75</v>
      </c>
      <c r="CQ7" s="237" t="s">
        <v>291</v>
      </c>
      <c r="CR7" s="237"/>
      <c r="CS7" s="236"/>
      <c r="CT7" s="238" t="s">
        <v>18</v>
      </c>
      <c r="CU7" s="238" t="s">
        <v>18</v>
      </c>
      <c r="CV7" s="239" t="s">
        <v>18</v>
      </c>
      <c r="CW7" s="239" t="s">
        <v>18</v>
      </c>
      <c r="CX7" s="239" t="s">
        <v>18</v>
      </c>
      <c r="CY7" s="239" t="s">
        <v>18</v>
      </c>
      <c r="CZ7" s="239" t="s">
        <v>18</v>
      </c>
      <c r="DA7" s="239" t="s">
        <v>20</v>
      </c>
      <c r="DB7" s="239" t="s">
        <v>22</v>
      </c>
      <c r="DC7" s="239" t="s">
        <v>22</v>
      </c>
      <c r="DD7" s="238" t="s">
        <v>97</v>
      </c>
      <c r="DE7" s="238" t="s">
        <v>77</v>
      </c>
      <c r="DF7" s="239" t="s">
        <v>89</v>
      </c>
      <c r="DG7" s="239" t="s">
        <v>75</v>
      </c>
      <c r="DH7" s="239" t="s">
        <v>291</v>
      </c>
      <c r="DI7" s="239"/>
      <c r="DJ7" s="238"/>
      <c r="DK7" s="240" t="s">
        <v>18</v>
      </c>
      <c r="DL7" s="240" t="s">
        <v>18</v>
      </c>
      <c r="DM7" s="241" t="s">
        <v>18</v>
      </c>
      <c r="DN7" s="241" t="s">
        <v>18</v>
      </c>
      <c r="DO7" s="241" t="s">
        <v>18</v>
      </c>
      <c r="DP7" s="241" t="s">
        <v>18</v>
      </c>
      <c r="DQ7" s="241" t="s">
        <v>18</v>
      </c>
      <c r="DR7" s="241" t="s">
        <v>20</v>
      </c>
      <c r="DS7" s="241" t="s">
        <v>22</v>
      </c>
      <c r="DT7" s="241" t="s">
        <v>22</v>
      </c>
      <c r="DU7" s="240" t="s">
        <v>97</v>
      </c>
      <c r="DV7" s="240" t="s">
        <v>77</v>
      </c>
      <c r="DW7" s="241" t="s">
        <v>89</v>
      </c>
      <c r="DX7" s="241" t="s">
        <v>75</v>
      </c>
      <c r="DY7" s="241" t="s">
        <v>291</v>
      </c>
      <c r="DZ7" s="241"/>
      <c r="EA7" s="240"/>
      <c r="EB7" s="242" t="s">
        <v>18</v>
      </c>
      <c r="EC7" s="242" t="s">
        <v>18</v>
      </c>
      <c r="ED7" s="243" t="s">
        <v>18</v>
      </c>
      <c r="EE7" s="243" t="s">
        <v>18</v>
      </c>
      <c r="EF7" s="243" t="s">
        <v>18</v>
      </c>
      <c r="EG7" s="243" t="s">
        <v>18</v>
      </c>
      <c r="EH7" s="243" t="s">
        <v>18</v>
      </c>
      <c r="EI7" s="243" t="s">
        <v>20</v>
      </c>
      <c r="EJ7" s="243" t="s">
        <v>22</v>
      </c>
      <c r="EK7" s="243" t="s">
        <v>22</v>
      </c>
      <c r="EL7" s="242" t="s">
        <v>97</v>
      </c>
      <c r="EM7" s="242" t="s">
        <v>77</v>
      </c>
      <c r="EN7" s="243" t="s">
        <v>89</v>
      </c>
      <c r="EO7" s="243" t="s">
        <v>75</v>
      </c>
      <c r="EP7" s="243" t="s">
        <v>291</v>
      </c>
      <c r="EQ7" s="243"/>
      <c r="ER7" s="242"/>
      <c r="ES7" s="230" t="s">
        <v>18</v>
      </c>
      <c r="ET7" s="230" t="s">
        <v>18</v>
      </c>
      <c r="EU7" s="231" t="s">
        <v>18</v>
      </c>
      <c r="EV7" s="231" t="s">
        <v>18</v>
      </c>
      <c r="EW7" s="231" t="s">
        <v>18</v>
      </c>
      <c r="EX7" s="231" t="s">
        <v>18</v>
      </c>
      <c r="EY7" s="231" t="s">
        <v>18</v>
      </c>
      <c r="EZ7" s="231" t="s">
        <v>20</v>
      </c>
      <c r="FA7" s="231" t="s">
        <v>22</v>
      </c>
      <c r="FB7" s="231" t="s">
        <v>22</v>
      </c>
      <c r="FC7" s="230" t="s">
        <v>97</v>
      </c>
      <c r="FD7" s="230" t="s">
        <v>77</v>
      </c>
      <c r="FE7" s="231" t="s">
        <v>89</v>
      </c>
      <c r="FF7" s="231" t="s">
        <v>75</v>
      </c>
      <c r="FG7" s="231" t="s">
        <v>291</v>
      </c>
      <c r="FH7" s="231"/>
      <c r="FI7" s="230"/>
      <c r="FJ7" s="232" t="s">
        <v>18</v>
      </c>
      <c r="FK7" s="232" t="s">
        <v>18</v>
      </c>
      <c r="FL7" s="233" t="s">
        <v>18</v>
      </c>
      <c r="FM7" s="233" t="s">
        <v>18</v>
      </c>
      <c r="FN7" s="233" t="s">
        <v>18</v>
      </c>
      <c r="FO7" s="233" t="s">
        <v>18</v>
      </c>
      <c r="FP7" s="233" t="s">
        <v>18</v>
      </c>
      <c r="FQ7" s="233" t="s">
        <v>20</v>
      </c>
      <c r="FR7" s="233" t="s">
        <v>22</v>
      </c>
      <c r="FS7" s="233" t="s">
        <v>22</v>
      </c>
      <c r="FT7" s="232" t="s">
        <v>97</v>
      </c>
      <c r="FU7" s="232" t="s">
        <v>77</v>
      </c>
      <c r="FV7" s="233" t="s">
        <v>89</v>
      </c>
      <c r="FW7" s="233" t="s">
        <v>75</v>
      </c>
      <c r="FX7" s="233" t="s">
        <v>291</v>
      </c>
      <c r="FY7" s="233"/>
      <c r="FZ7" s="232"/>
      <c r="GA7" s="234" t="s">
        <v>18</v>
      </c>
      <c r="GB7" s="234" t="s">
        <v>18</v>
      </c>
      <c r="GC7" s="235" t="s">
        <v>18</v>
      </c>
      <c r="GD7" s="235" t="s">
        <v>18</v>
      </c>
      <c r="GE7" s="235" t="s">
        <v>18</v>
      </c>
      <c r="GF7" s="235" t="s">
        <v>18</v>
      </c>
      <c r="GG7" s="235" t="s">
        <v>18</v>
      </c>
      <c r="GH7" s="235" t="s">
        <v>20</v>
      </c>
      <c r="GI7" s="235" t="s">
        <v>22</v>
      </c>
      <c r="GJ7" s="235" t="s">
        <v>22</v>
      </c>
      <c r="GK7" s="234" t="s">
        <v>97</v>
      </c>
      <c r="GL7" s="234" t="s">
        <v>77</v>
      </c>
      <c r="GM7" s="235" t="s">
        <v>89</v>
      </c>
      <c r="GN7" s="235" t="s">
        <v>75</v>
      </c>
      <c r="GO7" s="235" t="s">
        <v>291</v>
      </c>
      <c r="GP7" s="235"/>
      <c r="GQ7" s="234"/>
      <c r="GR7" s="236" t="s">
        <v>18</v>
      </c>
      <c r="GS7" s="236" t="s">
        <v>18</v>
      </c>
      <c r="GT7" s="237" t="s">
        <v>18</v>
      </c>
      <c r="GU7" s="237" t="s">
        <v>18</v>
      </c>
      <c r="GV7" s="237" t="s">
        <v>18</v>
      </c>
      <c r="GW7" s="237" t="s">
        <v>18</v>
      </c>
      <c r="GX7" s="237" t="s">
        <v>18</v>
      </c>
      <c r="GY7" s="237" t="s">
        <v>20</v>
      </c>
      <c r="GZ7" s="237" t="s">
        <v>22</v>
      </c>
      <c r="HA7" s="237" t="s">
        <v>22</v>
      </c>
      <c r="HB7" s="236" t="s">
        <v>97</v>
      </c>
      <c r="HC7" s="236" t="s">
        <v>77</v>
      </c>
      <c r="HD7" s="237" t="s">
        <v>89</v>
      </c>
      <c r="HE7" s="237" t="s">
        <v>75</v>
      </c>
      <c r="HF7" s="237" t="s">
        <v>291</v>
      </c>
      <c r="HG7" s="237"/>
      <c r="HH7" s="236"/>
      <c r="HJ7" s="281"/>
      <c r="HK7" s="282"/>
      <c r="HL7" s="282"/>
      <c r="HM7" s="282"/>
      <c r="HN7" s="282"/>
      <c r="HO7" s="282"/>
      <c r="HP7" s="282"/>
      <c r="HQ7" s="283"/>
      <c r="HR7" s="278"/>
      <c r="HS7" s="277">
        <v>0</v>
      </c>
      <c r="HT7" s="278"/>
      <c r="HU7" s="278"/>
      <c r="HV7" s="278"/>
      <c r="HW7" s="278"/>
      <c r="HX7" s="278"/>
      <c r="HY7" s="278"/>
      <c r="HZ7" s="279"/>
      <c r="IA7" s="278"/>
      <c r="IB7" s="280"/>
      <c r="ID7" s="280"/>
      <c r="IF7" s="280"/>
      <c r="IH7" s="280"/>
      <c r="IJ7" s="280"/>
      <c r="IL7" s="280"/>
      <c r="IN7" s="280"/>
      <c r="IP7" s="280"/>
      <c r="IR7" s="280"/>
    </row>
    <row r="8" spans="1:252">
      <c r="A8" s="479" t="s">
        <v>4</v>
      </c>
      <c r="B8" s="249"/>
      <c r="C8" s="249"/>
      <c r="D8" s="249" t="s">
        <v>1</v>
      </c>
      <c r="E8" s="226"/>
      <c r="F8" s="251"/>
      <c r="H8" s="227"/>
      <c r="I8" s="227"/>
      <c r="J8" s="227"/>
      <c r="K8" s="227"/>
      <c r="M8" s="228"/>
      <c r="N8" s="228"/>
      <c r="O8" s="229"/>
      <c r="P8" s="229"/>
      <c r="Q8" s="229"/>
      <c r="R8" s="229"/>
      <c r="S8" s="229"/>
      <c r="T8" s="229"/>
      <c r="U8" s="229"/>
      <c r="V8" s="229"/>
      <c r="W8" s="228"/>
      <c r="X8" s="228"/>
      <c r="Y8" s="229"/>
      <c r="Z8" s="229"/>
      <c r="AA8" s="229"/>
      <c r="AB8" s="229"/>
      <c r="AC8" s="228"/>
      <c r="AD8" s="230"/>
      <c r="AE8" s="230"/>
      <c r="AF8" s="231"/>
      <c r="AG8" s="231"/>
      <c r="AH8" s="231"/>
      <c r="AI8" s="231"/>
      <c r="AJ8" s="231"/>
      <c r="AK8" s="231"/>
      <c r="AL8" s="231"/>
      <c r="AM8" s="231"/>
      <c r="AN8" s="230"/>
      <c r="AO8" s="230"/>
      <c r="AP8" s="231"/>
      <c r="AQ8" s="231"/>
      <c r="AR8" s="231"/>
      <c r="AS8" s="231"/>
      <c r="AT8" s="230"/>
      <c r="AU8" s="232"/>
      <c r="AV8" s="232"/>
      <c r="AW8" s="233"/>
      <c r="AX8" s="233"/>
      <c r="AY8" s="233"/>
      <c r="AZ8" s="233"/>
      <c r="BA8" s="233"/>
      <c r="BB8" s="233"/>
      <c r="BC8" s="233"/>
      <c r="BD8" s="233"/>
      <c r="BE8" s="232"/>
      <c r="BF8" s="232"/>
      <c r="BG8" s="233"/>
      <c r="BH8" s="233"/>
      <c r="BI8" s="233"/>
      <c r="BJ8" s="233"/>
      <c r="BK8" s="232"/>
      <c r="BL8" s="234"/>
      <c r="BM8" s="234"/>
      <c r="BN8" s="235"/>
      <c r="BO8" s="235"/>
      <c r="BP8" s="235"/>
      <c r="BQ8" s="235"/>
      <c r="BR8" s="235"/>
      <c r="BS8" s="235"/>
      <c r="BT8" s="235"/>
      <c r="BU8" s="235"/>
      <c r="BV8" s="234"/>
      <c r="BW8" s="234"/>
      <c r="BX8" s="235"/>
      <c r="BY8" s="235"/>
      <c r="BZ8" s="235"/>
      <c r="CA8" s="235"/>
      <c r="CB8" s="234"/>
      <c r="CC8" s="236"/>
      <c r="CD8" s="236"/>
      <c r="CE8" s="237"/>
      <c r="CF8" s="237"/>
      <c r="CG8" s="237"/>
      <c r="CH8" s="237"/>
      <c r="CI8" s="237"/>
      <c r="CJ8" s="237"/>
      <c r="CK8" s="237"/>
      <c r="CL8" s="237"/>
      <c r="CM8" s="236"/>
      <c r="CN8" s="236"/>
      <c r="CO8" s="237"/>
      <c r="CP8" s="237"/>
      <c r="CQ8" s="237"/>
      <c r="CR8" s="237"/>
      <c r="CS8" s="236"/>
      <c r="CT8" s="238"/>
      <c r="CU8" s="238"/>
      <c r="CV8" s="239"/>
      <c r="CW8" s="239"/>
      <c r="CX8" s="239"/>
      <c r="CY8" s="239"/>
      <c r="CZ8" s="239"/>
      <c r="DA8" s="239"/>
      <c r="DB8" s="239"/>
      <c r="DC8" s="239"/>
      <c r="DD8" s="238"/>
      <c r="DE8" s="238"/>
      <c r="DF8" s="239"/>
      <c r="DG8" s="239"/>
      <c r="DH8" s="239"/>
      <c r="DI8" s="239"/>
      <c r="DJ8" s="238"/>
      <c r="DK8" s="240"/>
      <c r="DL8" s="240"/>
      <c r="DM8" s="241"/>
      <c r="DN8" s="241"/>
      <c r="DO8" s="241"/>
      <c r="DP8" s="241"/>
      <c r="DQ8" s="241"/>
      <c r="DR8" s="241"/>
      <c r="DS8" s="241"/>
      <c r="DT8" s="241"/>
      <c r="DU8" s="240"/>
      <c r="DV8" s="240"/>
      <c r="DW8" s="241"/>
      <c r="DX8" s="241"/>
      <c r="DY8" s="241"/>
      <c r="DZ8" s="241"/>
      <c r="EA8" s="240"/>
      <c r="EB8" s="242"/>
      <c r="EC8" s="242"/>
      <c r="ED8" s="243"/>
      <c r="EE8" s="243"/>
      <c r="EF8" s="243"/>
      <c r="EG8" s="243"/>
      <c r="EH8" s="243"/>
      <c r="EI8" s="243"/>
      <c r="EJ8" s="243"/>
      <c r="EK8" s="243"/>
      <c r="EL8" s="242"/>
      <c r="EM8" s="242"/>
      <c r="EN8" s="243"/>
      <c r="EO8" s="243"/>
      <c r="EP8" s="243"/>
      <c r="EQ8" s="243"/>
      <c r="ER8" s="242"/>
      <c r="ES8" s="230"/>
      <c r="ET8" s="230"/>
      <c r="EU8" s="231"/>
      <c r="EV8" s="231"/>
      <c r="EW8" s="231"/>
      <c r="EX8" s="231"/>
      <c r="EY8" s="231"/>
      <c r="EZ8" s="231"/>
      <c r="FA8" s="231"/>
      <c r="FB8" s="231"/>
      <c r="FC8" s="230"/>
      <c r="FD8" s="230"/>
      <c r="FE8" s="231"/>
      <c r="FF8" s="231"/>
      <c r="FG8" s="231"/>
      <c r="FH8" s="231"/>
      <c r="FI8" s="230"/>
      <c r="FJ8" s="232"/>
      <c r="FK8" s="232"/>
      <c r="FL8" s="233"/>
      <c r="FM8" s="233"/>
      <c r="FN8" s="233"/>
      <c r="FO8" s="233"/>
      <c r="FP8" s="233"/>
      <c r="FQ8" s="233"/>
      <c r="FR8" s="233"/>
      <c r="FS8" s="233"/>
      <c r="FT8" s="232"/>
      <c r="FU8" s="232"/>
      <c r="FV8" s="233"/>
      <c r="FW8" s="233"/>
      <c r="FX8" s="233"/>
      <c r="FY8" s="233"/>
      <c r="FZ8" s="232"/>
      <c r="GA8" s="234"/>
      <c r="GB8" s="234"/>
      <c r="GC8" s="235"/>
      <c r="GD8" s="235"/>
      <c r="GE8" s="235"/>
      <c r="GF8" s="235"/>
      <c r="GG8" s="235"/>
      <c r="GH8" s="235"/>
      <c r="GI8" s="235"/>
      <c r="GJ8" s="235"/>
      <c r="GK8" s="234"/>
      <c r="GL8" s="234"/>
      <c r="GM8" s="235"/>
      <c r="GN8" s="235"/>
      <c r="GO8" s="235"/>
      <c r="GP8" s="235"/>
      <c r="GQ8" s="234"/>
      <c r="GR8" s="236"/>
      <c r="GS8" s="236"/>
      <c r="GT8" s="237"/>
      <c r="GU8" s="237"/>
      <c r="GV8" s="237"/>
      <c r="GW8" s="237"/>
      <c r="GX8" s="237"/>
      <c r="GY8" s="237"/>
      <c r="GZ8" s="237"/>
      <c r="HA8" s="237"/>
      <c r="HB8" s="236"/>
      <c r="HC8" s="236"/>
      <c r="HD8" s="237"/>
      <c r="HE8" s="237"/>
      <c r="HF8" s="237"/>
      <c r="HG8" s="237"/>
      <c r="HH8" s="236"/>
      <c r="HJ8" s="281"/>
      <c r="HK8" s="282"/>
      <c r="HL8" s="282"/>
      <c r="HM8" s="282"/>
      <c r="HN8" s="282"/>
      <c r="HO8" s="282"/>
      <c r="HP8" s="282"/>
      <c r="HQ8" s="283"/>
      <c r="HR8" s="278"/>
      <c r="HS8" s="277"/>
      <c r="HT8" s="278"/>
      <c r="HU8" s="278"/>
      <c r="HV8" s="278"/>
      <c r="HW8" s="278"/>
      <c r="HX8" s="278"/>
      <c r="HY8" s="278"/>
      <c r="HZ8" s="279"/>
      <c r="IA8" s="278"/>
      <c r="IB8" s="280"/>
      <c r="ID8" s="280"/>
      <c r="IF8" s="280"/>
      <c r="IH8" s="280"/>
      <c r="IJ8" s="280"/>
      <c r="IL8" s="280"/>
      <c r="IN8" s="280"/>
      <c r="IP8" s="280"/>
      <c r="IR8" s="280"/>
    </row>
    <row r="9" spans="1:252" ht="15" thickBot="1">
      <c r="A9" s="247">
        <v>1017</v>
      </c>
      <c r="B9" s="249">
        <v>103130</v>
      </c>
      <c r="C9" s="249" t="s">
        <v>568</v>
      </c>
      <c r="D9" s="249" t="s">
        <v>365</v>
      </c>
      <c r="E9" s="226" t="s">
        <v>786</v>
      </c>
      <c r="F9" s="251" t="s">
        <v>921</v>
      </c>
      <c r="H9" s="227">
        <v>0</v>
      </c>
      <c r="I9" s="227">
        <v>0</v>
      </c>
      <c r="J9" s="227">
        <v>0</v>
      </c>
      <c r="K9" s="227">
        <v>0</v>
      </c>
      <c r="M9" s="228">
        <v>0</v>
      </c>
      <c r="N9" s="228">
        <v>70702.415833333333</v>
      </c>
      <c r="O9" s="229"/>
      <c r="P9" s="229"/>
      <c r="Q9" s="229"/>
      <c r="R9" s="229">
        <v>0</v>
      </c>
      <c r="S9" s="229"/>
      <c r="T9" s="229">
        <v>0</v>
      </c>
      <c r="U9" s="229">
        <v>0</v>
      </c>
      <c r="V9" s="229"/>
      <c r="W9" s="228">
        <v>0</v>
      </c>
      <c r="X9" s="228">
        <v>0</v>
      </c>
      <c r="Y9" s="229">
        <v>-274.3125</v>
      </c>
      <c r="Z9" s="229">
        <v>0</v>
      </c>
      <c r="AA9" s="229">
        <v>-7573.6725000000006</v>
      </c>
      <c r="AB9" s="229"/>
      <c r="AC9" s="228">
        <v>62854.430833333332</v>
      </c>
      <c r="AD9" s="230">
        <v>0</v>
      </c>
      <c r="AE9" s="230">
        <v>70702.415833333333</v>
      </c>
      <c r="AF9" s="231"/>
      <c r="AG9" s="231"/>
      <c r="AH9" s="231"/>
      <c r="AI9" s="231">
        <v>0</v>
      </c>
      <c r="AJ9" s="231"/>
      <c r="AK9" s="231">
        <v>0</v>
      </c>
      <c r="AL9" s="231">
        <v>0</v>
      </c>
      <c r="AM9" s="231"/>
      <c r="AN9" s="230">
        <v>0</v>
      </c>
      <c r="AO9" s="230">
        <v>0</v>
      </c>
      <c r="AP9" s="231">
        <v>-274.3125</v>
      </c>
      <c r="AQ9" s="231">
        <v>0</v>
      </c>
      <c r="AR9" s="231">
        <v>-7573.6725000000006</v>
      </c>
      <c r="AS9" s="231"/>
      <c r="AT9" s="230">
        <v>62854.430833333332</v>
      </c>
      <c r="AU9" s="232">
        <v>0</v>
      </c>
      <c r="AV9" s="232">
        <v>70702.415833333333</v>
      </c>
      <c r="AW9" s="233"/>
      <c r="AX9" s="233"/>
      <c r="AY9" s="233"/>
      <c r="AZ9" s="233">
        <v>0</v>
      </c>
      <c r="BA9" s="233"/>
      <c r="BB9" s="233">
        <v>0</v>
      </c>
      <c r="BC9" s="233">
        <v>0</v>
      </c>
      <c r="BD9" s="233"/>
      <c r="BE9" s="232">
        <v>0</v>
      </c>
      <c r="BF9" s="232">
        <v>0</v>
      </c>
      <c r="BG9" s="233">
        <v>-274.3125</v>
      </c>
      <c r="BH9" s="233">
        <v>0</v>
      </c>
      <c r="BI9" s="233">
        <v>-7573.6725000000006</v>
      </c>
      <c r="BJ9" s="233"/>
      <c r="BK9" s="232">
        <v>62854.430833333332</v>
      </c>
      <c r="BL9" s="234">
        <v>0</v>
      </c>
      <c r="BM9" s="234">
        <v>78570.570277777777</v>
      </c>
      <c r="BN9" s="235"/>
      <c r="BO9" s="235"/>
      <c r="BP9" s="235"/>
      <c r="BQ9" s="235">
        <v>0</v>
      </c>
      <c r="BR9" s="235">
        <v>20000</v>
      </c>
      <c r="BS9" s="235">
        <v>0</v>
      </c>
      <c r="BT9" s="235">
        <v>1718.8888888888889</v>
      </c>
      <c r="BU9" s="235">
        <v>4725.0000000000009</v>
      </c>
      <c r="BV9" s="234">
        <v>0</v>
      </c>
      <c r="BW9" s="234">
        <v>0</v>
      </c>
      <c r="BX9" s="235">
        <v>-274.3125</v>
      </c>
      <c r="BY9" s="235">
        <v>0</v>
      </c>
      <c r="BZ9" s="235">
        <v>-7573.6725000000006</v>
      </c>
      <c r="CA9" s="235"/>
      <c r="CB9" s="234">
        <v>97166.474166666667</v>
      </c>
      <c r="CC9" s="236">
        <v>0</v>
      </c>
      <c r="CD9" s="236">
        <v>78570.570277777777</v>
      </c>
      <c r="CE9" s="237"/>
      <c r="CF9" s="237"/>
      <c r="CG9" s="237"/>
      <c r="CH9" s="237">
        <v>0</v>
      </c>
      <c r="CI9" s="237">
        <v>5000</v>
      </c>
      <c r="CJ9" s="237">
        <v>0</v>
      </c>
      <c r="CK9" s="237">
        <v>1718.8888888888889</v>
      </c>
      <c r="CL9" s="237">
        <v>1181.25</v>
      </c>
      <c r="CM9" s="236">
        <v>0</v>
      </c>
      <c r="CN9" s="236">
        <v>0</v>
      </c>
      <c r="CO9" s="237">
        <v>-274.3125</v>
      </c>
      <c r="CP9" s="237">
        <v>0</v>
      </c>
      <c r="CQ9" s="237">
        <v>-7573.6725000000006</v>
      </c>
      <c r="CR9" s="237"/>
      <c r="CS9" s="236">
        <v>78622.724166666667</v>
      </c>
      <c r="CT9" s="238">
        <v>0</v>
      </c>
      <c r="CU9" s="238">
        <v>78570.570277777777</v>
      </c>
      <c r="CV9" s="239"/>
      <c r="CW9" s="239"/>
      <c r="CX9" s="239"/>
      <c r="CY9" s="239">
        <v>0</v>
      </c>
      <c r="CZ9" s="239">
        <v>5000</v>
      </c>
      <c r="DA9" s="239">
        <v>0</v>
      </c>
      <c r="DB9" s="239">
        <v>1718.8888888888889</v>
      </c>
      <c r="DC9" s="239">
        <v>1181.25</v>
      </c>
      <c r="DD9" s="238">
        <v>0</v>
      </c>
      <c r="DE9" s="238">
        <v>0</v>
      </c>
      <c r="DF9" s="239">
        <v>-274.3125</v>
      </c>
      <c r="DG9" s="239">
        <v>0</v>
      </c>
      <c r="DH9" s="239">
        <v>-7573.6725000000006</v>
      </c>
      <c r="DI9" s="239"/>
      <c r="DJ9" s="238">
        <v>78622.724166666667</v>
      </c>
      <c r="DK9" s="240">
        <v>0</v>
      </c>
      <c r="DL9" s="240">
        <v>78570.570277777777</v>
      </c>
      <c r="DM9" s="241"/>
      <c r="DN9" s="241"/>
      <c r="DO9" s="241"/>
      <c r="DP9" s="241">
        <v>0</v>
      </c>
      <c r="DQ9" s="241">
        <v>5000</v>
      </c>
      <c r="DR9" s="241">
        <v>0</v>
      </c>
      <c r="DS9" s="241">
        <v>1718.8888888888889</v>
      </c>
      <c r="DT9" s="241">
        <v>1181.25</v>
      </c>
      <c r="DU9" s="240">
        <v>0</v>
      </c>
      <c r="DV9" s="240">
        <v>0</v>
      </c>
      <c r="DW9" s="241">
        <v>-274.3125</v>
      </c>
      <c r="DX9" s="241">
        <v>0</v>
      </c>
      <c r="DY9" s="241">
        <v>-7573.6725000000006</v>
      </c>
      <c r="DZ9" s="241"/>
      <c r="EA9" s="240">
        <v>78622.724166666667</v>
      </c>
      <c r="EB9" s="242">
        <v>0</v>
      </c>
      <c r="EC9" s="242">
        <v>269967.4378108629</v>
      </c>
      <c r="ED9" s="243"/>
      <c r="EE9" s="243"/>
      <c r="EF9" s="243"/>
      <c r="EG9" s="243">
        <v>0</v>
      </c>
      <c r="EH9" s="243">
        <v>5000</v>
      </c>
      <c r="EI9" s="243">
        <v>0</v>
      </c>
      <c r="EJ9" s="243">
        <v>11021.111111111111</v>
      </c>
      <c r="EK9" s="243">
        <v>1181.25</v>
      </c>
      <c r="EL9" s="242">
        <v>0</v>
      </c>
      <c r="EM9" s="242">
        <v>0</v>
      </c>
      <c r="EN9" s="243">
        <v>-1371.5625</v>
      </c>
      <c r="EO9" s="243">
        <v>0</v>
      </c>
      <c r="EP9" s="243">
        <v>-7573.6725000000006</v>
      </c>
      <c r="EQ9" s="243"/>
      <c r="ER9" s="242">
        <v>278224.56392197404</v>
      </c>
      <c r="ES9" s="230">
        <v>0</v>
      </c>
      <c r="ET9" s="230">
        <v>78570.570277777777</v>
      </c>
      <c r="EU9" s="231"/>
      <c r="EV9" s="231"/>
      <c r="EW9" s="231"/>
      <c r="EX9" s="231">
        <v>0</v>
      </c>
      <c r="EY9" s="231">
        <v>5000</v>
      </c>
      <c r="EZ9" s="231">
        <v>0</v>
      </c>
      <c r="FA9" s="231">
        <v>1718.8888888888889</v>
      </c>
      <c r="FB9" s="231">
        <v>1181.25</v>
      </c>
      <c r="FC9" s="230">
        <v>0</v>
      </c>
      <c r="FD9" s="230">
        <v>0</v>
      </c>
      <c r="FE9" s="231"/>
      <c r="FF9" s="231">
        <v>0</v>
      </c>
      <c r="FG9" s="231">
        <v>-7615.1549999999988</v>
      </c>
      <c r="FH9" s="231"/>
      <c r="FI9" s="230">
        <v>78855.554166666669</v>
      </c>
      <c r="FJ9" s="232">
        <v>0</v>
      </c>
      <c r="FK9" s="232">
        <v>-33606.394999999975</v>
      </c>
      <c r="FL9" s="233"/>
      <c r="FM9" s="233"/>
      <c r="FN9" s="233"/>
      <c r="FO9" s="233">
        <v>0</v>
      </c>
      <c r="FP9" s="233">
        <v>5000</v>
      </c>
      <c r="FQ9" s="233">
        <v>0</v>
      </c>
      <c r="FR9" s="233">
        <v>1718.8888888888889</v>
      </c>
      <c r="FS9" s="233">
        <v>1181.25</v>
      </c>
      <c r="FT9" s="232">
        <v>0</v>
      </c>
      <c r="FU9" s="232">
        <v>0</v>
      </c>
      <c r="FV9" s="233"/>
      <c r="FW9" s="233">
        <v>0</v>
      </c>
      <c r="FX9" s="233">
        <v>-7615.1549999999988</v>
      </c>
      <c r="FY9" s="233"/>
      <c r="FZ9" s="232">
        <v>-33321.411111111083</v>
      </c>
      <c r="GA9" s="234">
        <v>0</v>
      </c>
      <c r="GB9" s="234">
        <v>56135.177222222221</v>
      </c>
      <c r="GC9" s="235"/>
      <c r="GD9" s="235"/>
      <c r="GE9" s="235"/>
      <c r="GF9" s="235">
        <v>0</v>
      </c>
      <c r="GG9" s="235">
        <v>5000</v>
      </c>
      <c r="GH9" s="235">
        <v>0</v>
      </c>
      <c r="GI9" s="235">
        <v>1718.8888888888889</v>
      </c>
      <c r="GJ9" s="235">
        <v>1181.25</v>
      </c>
      <c r="GK9" s="234">
        <v>0</v>
      </c>
      <c r="GL9" s="234">
        <v>0</v>
      </c>
      <c r="GM9" s="235"/>
      <c r="GN9" s="235">
        <v>0</v>
      </c>
      <c r="GO9" s="235">
        <v>-7615.1549999999988</v>
      </c>
      <c r="GP9" s="235">
        <v>0</v>
      </c>
      <c r="GQ9" s="234">
        <v>56420.161111111112</v>
      </c>
      <c r="GR9" s="236">
        <v>0</v>
      </c>
      <c r="GS9" s="236">
        <v>56135.177222222221</v>
      </c>
      <c r="GT9" s="237"/>
      <c r="GU9" s="237"/>
      <c r="GV9" s="237"/>
      <c r="GW9" s="237">
        <v>0</v>
      </c>
      <c r="GX9" s="237">
        <v>5000</v>
      </c>
      <c r="GY9" s="237">
        <v>0</v>
      </c>
      <c r="GZ9" s="237">
        <v>1718.8888888888889</v>
      </c>
      <c r="HA9" s="237">
        <v>1181.25</v>
      </c>
      <c r="HB9" s="236">
        <v>0</v>
      </c>
      <c r="HC9" s="236">
        <v>0</v>
      </c>
      <c r="HD9" s="237"/>
      <c r="HE9" s="237">
        <v>0</v>
      </c>
      <c r="HF9" s="237">
        <v>-7615.1549999999988</v>
      </c>
      <c r="HG9" s="237"/>
      <c r="HH9" s="236">
        <v>56420.161111111112</v>
      </c>
      <c r="HJ9" s="281">
        <f>SUMIFS(M9:HH9,$M$7:$HH$7,HJ$6)+IJ9+IL9</f>
        <v>1059342.1451400209</v>
      </c>
      <c r="HK9" s="282">
        <f>SUMIFS(M9:HH9,$M$7:$HH$7,HK$6)</f>
        <v>0</v>
      </c>
      <c r="HL9" s="282">
        <f>SUMIFS(M9:HH9,$M$7:$HH$7,HL$6)</f>
        <v>38947.222222222226</v>
      </c>
      <c r="HM9" s="282">
        <f>SUMIFS(M9:HH9,$M$7:$HH$7,HM$6)</f>
        <v>0</v>
      </c>
      <c r="HN9" s="282">
        <f>SUMIFS(M9:HH9,$M$7:$HH$7,HN$6)</f>
        <v>0</v>
      </c>
      <c r="HO9" s="282">
        <f>SUMIFS(M9:HH9,$M$7:$HH$7,HO$6)</f>
        <v>-3291.75</v>
      </c>
      <c r="HP9" s="282">
        <f>SUMIFS(M9:HH9,$M$7:$HH$7,HP$6)</f>
        <v>0</v>
      </c>
      <c r="HQ9" s="283">
        <f>SUMIFS(M9:HH9,$M$7:$HH$7,HQ$6)</f>
        <v>-91050</v>
      </c>
      <c r="HR9" s="293"/>
      <c r="HS9" s="277">
        <v>0</v>
      </c>
      <c r="HT9" s="278">
        <v>0</v>
      </c>
      <c r="HU9" s="278">
        <v>0</v>
      </c>
      <c r="HV9" s="278">
        <v>0</v>
      </c>
      <c r="HW9" s="278">
        <v>0</v>
      </c>
      <c r="HX9" s="278">
        <v>0</v>
      </c>
      <c r="HY9" s="278">
        <v>0</v>
      </c>
      <c r="HZ9" s="279">
        <v>5375.87</v>
      </c>
      <c r="IA9" s="278"/>
      <c r="IB9" s="280">
        <f>HJ9+HK9+HL9+HS9+HT9+HU9+HV9+HW9+HX9+HY9+HZ9</f>
        <v>1103665.2373622432</v>
      </c>
      <c r="ID9" s="280">
        <f>HM9+HN9+HO9+HP9+HQ9</f>
        <v>-94341.75</v>
      </c>
      <c r="IF9" s="280"/>
      <c r="IH9" s="280"/>
      <c r="IJ9" s="280">
        <v>0</v>
      </c>
      <c r="IL9" s="280">
        <v>45750.648995824798</v>
      </c>
      <c r="IN9" s="280">
        <v>38043.449999999997</v>
      </c>
      <c r="IP9" s="280"/>
      <c r="IR9" s="280"/>
    </row>
    <row r="10" spans="1:252" ht="15" thickTop="1">
      <c r="A10" s="244">
        <v>2300</v>
      </c>
      <c r="B10" s="141">
        <v>103324</v>
      </c>
      <c r="C10" s="141" t="s">
        <v>569</v>
      </c>
      <c r="D10" s="141" t="s">
        <v>366</v>
      </c>
      <c r="E10" s="226" t="s">
        <v>341</v>
      </c>
      <c r="F10" s="245" t="s">
        <v>921</v>
      </c>
      <c r="H10" s="227">
        <v>3485295.3206081153</v>
      </c>
      <c r="I10" s="227">
        <v>-15919.45</v>
      </c>
      <c r="J10" s="227">
        <v>-75856.234899999996</v>
      </c>
      <c r="K10" s="227">
        <v>3393519.6357081151</v>
      </c>
      <c r="M10" s="228">
        <v>290441.27671734296</v>
      </c>
      <c r="N10" s="228">
        <v>17589.350000000002</v>
      </c>
      <c r="O10" s="229"/>
      <c r="P10" s="229"/>
      <c r="Q10" s="229"/>
      <c r="R10" s="229">
        <v>0</v>
      </c>
      <c r="S10" s="229"/>
      <c r="T10" s="229">
        <v>0</v>
      </c>
      <c r="U10" s="229">
        <v>0</v>
      </c>
      <c r="V10" s="229"/>
      <c r="W10" s="228">
        <v>-1326.6208333333334</v>
      </c>
      <c r="X10" s="228">
        <v>-6321.3529083333333</v>
      </c>
      <c r="Y10" s="229">
        <v>-1562.1375</v>
      </c>
      <c r="Z10" s="229">
        <v>0</v>
      </c>
      <c r="AA10" s="229">
        <v>0</v>
      </c>
      <c r="AB10" s="229"/>
      <c r="AC10" s="228">
        <v>298820.51547567622</v>
      </c>
      <c r="AD10" s="230">
        <v>290441.27671734296</v>
      </c>
      <c r="AE10" s="230">
        <v>17589.350000000002</v>
      </c>
      <c r="AF10" s="231"/>
      <c r="AG10" s="231"/>
      <c r="AH10" s="231"/>
      <c r="AI10" s="231">
        <v>0</v>
      </c>
      <c r="AJ10" s="231"/>
      <c r="AK10" s="231">
        <v>0</v>
      </c>
      <c r="AL10" s="231">
        <v>0</v>
      </c>
      <c r="AM10" s="231"/>
      <c r="AN10" s="230">
        <v>-1326.6208333333334</v>
      </c>
      <c r="AO10" s="230">
        <v>-6321.3529083333333</v>
      </c>
      <c r="AP10" s="231">
        <v>-1562.1375</v>
      </c>
      <c r="AQ10" s="231">
        <v>0</v>
      </c>
      <c r="AR10" s="231">
        <v>0</v>
      </c>
      <c r="AS10" s="231"/>
      <c r="AT10" s="230">
        <v>298820.51547567622</v>
      </c>
      <c r="AU10" s="232">
        <v>290441.27671734296</v>
      </c>
      <c r="AV10" s="232">
        <v>17589.350000000002</v>
      </c>
      <c r="AW10" s="233"/>
      <c r="AX10" s="233"/>
      <c r="AY10" s="233"/>
      <c r="AZ10" s="233">
        <v>0</v>
      </c>
      <c r="BA10" s="233"/>
      <c r="BB10" s="233">
        <v>0</v>
      </c>
      <c r="BC10" s="233">
        <v>0</v>
      </c>
      <c r="BD10" s="233"/>
      <c r="BE10" s="232">
        <v>-1326.6208333333334</v>
      </c>
      <c r="BF10" s="232">
        <v>-6321.3529083333333</v>
      </c>
      <c r="BG10" s="233">
        <v>-1562.1375</v>
      </c>
      <c r="BH10" s="233">
        <v>0</v>
      </c>
      <c r="BI10" s="233">
        <v>0</v>
      </c>
      <c r="BJ10" s="233"/>
      <c r="BK10" s="232">
        <v>298820.51547567622</v>
      </c>
      <c r="BL10" s="234">
        <v>290441.27671734296</v>
      </c>
      <c r="BM10" s="234">
        <v>21028.683333333338</v>
      </c>
      <c r="BN10" s="235"/>
      <c r="BO10" s="235"/>
      <c r="BP10" s="235"/>
      <c r="BQ10" s="235">
        <v>0</v>
      </c>
      <c r="BR10" s="235">
        <v>0</v>
      </c>
      <c r="BS10" s="235">
        <v>0</v>
      </c>
      <c r="BT10" s="235">
        <v>0</v>
      </c>
      <c r="BU10" s="235">
        <v>0</v>
      </c>
      <c r="BV10" s="234">
        <v>-1326.6208333333334</v>
      </c>
      <c r="BW10" s="234">
        <v>-6321.3529083333333</v>
      </c>
      <c r="BX10" s="235">
        <v>-1562.1375</v>
      </c>
      <c r="BY10" s="235">
        <v>0</v>
      </c>
      <c r="BZ10" s="235">
        <v>0</v>
      </c>
      <c r="CA10" s="235"/>
      <c r="CB10" s="234">
        <v>302259.84880900959</v>
      </c>
      <c r="CC10" s="236">
        <v>290441.27671734296</v>
      </c>
      <c r="CD10" s="236">
        <v>21028.683333333338</v>
      </c>
      <c r="CE10" s="237"/>
      <c r="CF10" s="237"/>
      <c r="CG10" s="237"/>
      <c r="CH10" s="237">
        <v>0</v>
      </c>
      <c r="CI10" s="237">
        <v>0</v>
      </c>
      <c r="CJ10" s="237">
        <v>0</v>
      </c>
      <c r="CK10" s="237">
        <v>0</v>
      </c>
      <c r="CL10" s="237">
        <v>0</v>
      </c>
      <c r="CM10" s="236">
        <v>-1326.6208333333334</v>
      </c>
      <c r="CN10" s="236">
        <v>-6321.3529083333333</v>
      </c>
      <c r="CO10" s="237">
        <v>-1562.1375</v>
      </c>
      <c r="CP10" s="237">
        <v>0</v>
      </c>
      <c r="CQ10" s="237">
        <v>0</v>
      </c>
      <c r="CR10" s="237"/>
      <c r="CS10" s="236">
        <v>302259.84880900959</v>
      </c>
      <c r="CT10" s="238">
        <v>290441.27671734296</v>
      </c>
      <c r="CU10" s="238">
        <v>21028.683333333338</v>
      </c>
      <c r="CV10" s="239"/>
      <c r="CW10" s="239"/>
      <c r="CX10" s="239"/>
      <c r="CY10" s="239">
        <v>0</v>
      </c>
      <c r="CZ10" s="239">
        <v>0</v>
      </c>
      <c r="DA10" s="239">
        <v>0</v>
      </c>
      <c r="DB10" s="239">
        <v>0</v>
      </c>
      <c r="DC10" s="239">
        <v>0</v>
      </c>
      <c r="DD10" s="238">
        <v>-1326.6208333333334</v>
      </c>
      <c r="DE10" s="238">
        <v>-6321.3529083333333</v>
      </c>
      <c r="DF10" s="239">
        <v>-1562.1375</v>
      </c>
      <c r="DG10" s="239">
        <v>0</v>
      </c>
      <c r="DH10" s="239">
        <v>0</v>
      </c>
      <c r="DI10" s="239"/>
      <c r="DJ10" s="238">
        <v>302259.84880900959</v>
      </c>
      <c r="DK10" s="240">
        <v>290441.27671734296</v>
      </c>
      <c r="DL10" s="240">
        <v>21028.683333333338</v>
      </c>
      <c r="DM10" s="241"/>
      <c r="DN10" s="241"/>
      <c r="DO10" s="241"/>
      <c r="DP10" s="241">
        <v>0</v>
      </c>
      <c r="DQ10" s="241">
        <v>0</v>
      </c>
      <c r="DR10" s="241">
        <v>0</v>
      </c>
      <c r="DS10" s="241">
        <v>0</v>
      </c>
      <c r="DT10" s="241">
        <v>0</v>
      </c>
      <c r="DU10" s="240">
        <v>-1326.6208333333334</v>
      </c>
      <c r="DV10" s="240">
        <v>-6321.3529083333333</v>
      </c>
      <c r="DW10" s="241">
        <v>-1562.1375</v>
      </c>
      <c r="DX10" s="241">
        <v>0</v>
      </c>
      <c r="DY10" s="241">
        <v>0</v>
      </c>
      <c r="DZ10" s="241"/>
      <c r="EA10" s="240">
        <v>302259.84880900959</v>
      </c>
      <c r="EB10" s="242">
        <v>290441.27671734296</v>
      </c>
      <c r="EC10" s="242">
        <v>17111.06666666668</v>
      </c>
      <c r="ED10" s="243"/>
      <c r="EE10" s="243"/>
      <c r="EF10" s="243"/>
      <c r="EG10" s="243">
        <v>0</v>
      </c>
      <c r="EH10" s="243">
        <v>0</v>
      </c>
      <c r="EI10" s="243">
        <v>0</v>
      </c>
      <c r="EJ10" s="243">
        <v>0</v>
      </c>
      <c r="EK10" s="243">
        <v>0</v>
      </c>
      <c r="EL10" s="242">
        <v>-1326.6208333333334</v>
      </c>
      <c r="EM10" s="242">
        <v>-6321.3529083333333</v>
      </c>
      <c r="EN10" s="243">
        <v>-7810.6874999999973</v>
      </c>
      <c r="EO10" s="243">
        <v>0</v>
      </c>
      <c r="EP10" s="243">
        <v>0</v>
      </c>
      <c r="EQ10" s="243"/>
      <c r="ER10" s="242">
        <v>292093.68214234296</v>
      </c>
      <c r="ES10" s="230">
        <v>290441.27671734296</v>
      </c>
      <c r="ET10" s="230">
        <v>21028.683333333338</v>
      </c>
      <c r="EU10" s="231"/>
      <c r="EV10" s="231"/>
      <c r="EW10" s="231"/>
      <c r="EX10" s="231">
        <v>0</v>
      </c>
      <c r="EY10" s="231">
        <v>0</v>
      </c>
      <c r="EZ10" s="231">
        <v>0</v>
      </c>
      <c r="FA10" s="231">
        <v>0</v>
      </c>
      <c r="FB10" s="231">
        <v>0</v>
      </c>
      <c r="FC10" s="230">
        <v>-1326.6208333333334</v>
      </c>
      <c r="FD10" s="230">
        <v>-6321.3529083333333</v>
      </c>
      <c r="FE10" s="231"/>
      <c r="FF10" s="231">
        <v>0</v>
      </c>
      <c r="FG10" s="231">
        <v>-55416.5</v>
      </c>
      <c r="FH10" s="231"/>
      <c r="FI10" s="230">
        <v>248405.4863090096</v>
      </c>
      <c r="FJ10" s="232">
        <v>290441.27671734296</v>
      </c>
      <c r="FK10" s="232">
        <v>21028.683333333338</v>
      </c>
      <c r="FL10" s="233"/>
      <c r="FM10" s="233"/>
      <c r="FN10" s="233"/>
      <c r="FO10" s="233">
        <v>0</v>
      </c>
      <c r="FP10" s="233">
        <v>0</v>
      </c>
      <c r="FQ10" s="233">
        <v>0</v>
      </c>
      <c r="FR10" s="233">
        <v>0</v>
      </c>
      <c r="FS10" s="233">
        <v>0</v>
      </c>
      <c r="FT10" s="232">
        <v>-1326.6208333333334</v>
      </c>
      <c r="FU10" s="232">
        <v>-6321.3529083333333</v>
      </c>
      <c r="FV10" s="233"/>
      <c r="FW10" s="233">
        <v>0</v>
      </c>
      <c r="FX10" s="233">
        <v>-55416.5</v>
      </c>
      <c r="FY10" s="233"/>
      <c r="FZ10" s="232">
        <v>248405.4863090096</v>
      </c>
      <c r="GA10" s="234">
        <v>290441.27671734296</v>
      </c>
      <c r="GB10" s="234">
        <v>21028.683333333338</v>
      </c>
      <c r="GC10" s="235"/>
      <c r="GD10" s="235"/>
      <c r="GE10" s="235"/>
      <c r="GF10" s="235">
        <v>0</v>
      </c>
      <c r="GG10" s="235">
        <v>0</v>
      </c>
      <c r="GH10" s="235">
        <v>0</v>
      </c>
      <c r="GI10" s="235">
        <v>0</v>
      </c>
      <c r="GJ10" s="235">
        <v>0</v>
      </c>
      <c r="GK10" s="234">
        <v>-1326.6208333333334</v>
      </c>
      <c r="GL10" s="234">
        <v>-6321.3529083333333</v>
      </c>
      <c r="GM10" s="235"/>
      <c r="GN10" s="235">
        <v>0</v>
      </c>
      <c r="GO10" s="235">
        <v>-55416.5</v>
      </c>
      <c r="GP10" s="235">
        <v>0</v>
      </c>
      <c r="GQ10" s="234">
        <v>248405.4863090096</v>
      </c>
      <c r="GR10" s="236">
        <v>290441.27671734296</v>
      </c>
      <c r="GS10" s="236">
        <v>21028.683333333338</v>
      </c>
      <c r="GT10" s="237"/>
      <c r="GU10" s="237"/>
      <c r="GV10" s="237"/>
      <c r="GW10" s="237">
        <v>0</v>
      </c>
      <c r="GX10" s="237">
        <v>0</v>
      </c>
      <c r="GY10" s="237">
        <v>0</v>
      </c>
      <c r="GZ10" s="237">
        <v>0</v>
      </c>
      <c r="HA10" s="237">
        <v>0</v>
      </c>
      <c r="HB10" s="236">
        <v>-1326.6208333333334</v>
      </c>
      <c r="HC10" s="236">
        <v>-6321.3529083333333</v>
      </c>
      <c r="HD10" s="237"/>
      <c r="HE10" s="237">
        <v>0</v>
      </c>
      <c r="HF10" s="237">
        <v>-55416.5</v>
      </c>
      <c r="HG10" s="237"/>
      <c r="HH10" s="236">
        <v>248405.4863090096</v>
      </c>
      <c r="HJ10" s="281">
        <f t="shared" ref="HJ10:HJ73" si="0">SUMIFS(M10:HH10,$M$7:$HH$7,HJ$6)+IJ10+IL10</f>
        <v>3743178.8962943889</v>
      </c>
      <c r="HK10" s="282">
        <f t="shared" ref="HK10:HK73" si="1">SUMIFS(M10:HH10,$M$7:$HH$7,HK$6)</f>
        <v>0</v>
      </c>
      <c r="HL10" s="282">
        <f t="shared" ref="HL10:HL73" si="2">SUMIFS(M10:HH10,$M$7:$HH$7,HL$6)</f>
        <v>0</v>
      </c>
      <c r="HM10" s="282">
        <f t="shared" ref="HM10:HM73" si="3">SUMIFS(M10:HH10,$M$7:$HH$7,HM$6)</f>
        <v>-15919.450000000004</v>
      </c>
      <c r="HN10" s="282">
        <f t="shared" ref="HN10:HN73" si="4">SUMIFS(M10:HH10,$M$7:$HH$7,HN$6)</f>
        <v>-75856.234899999996</v>
      </c>
      <c r="HO10" s="282">
        <f t="shared" ref="HO10:HO73" si="5">SUMIFS(M10:HH10,$M$7:$HH$7,HO$6)</f>
        <v>-18745.649999999998</v>
      </c>
      <c r="HP10" s="282">
        <f t="shared" ref="HP10:HP73" si="6">SUMIFS(M10:HH10,$M$7:$HH$7,HP$6)</f>
        <v>0</v>
      </c>
      <c r="HQ10" s="283">
        <f t="shared" ref="HQ10:HQ73" si="7">SUMIFS(M10:HH10,$M$7:$HH$7,HQ$6)</f>
        <v>-221666</v>
      </c>
      <c r="HR10" s="263"/>
      <c r="HS10" s="277">
        <v>203965</v>
      </c>
      <c r="HT10" s="278">
        <v>0</v>
      </c>
      <c r="HU10" s="278">
        <v>333000</v>
      </c>
      <c r="HV10" s="278">
        <v>7200</v>
      </c>
      <c r="HW10" s="278">
        <v>0</v>
      </c>
      <c r="HX10" s="278">
        <v>22382.58</v>
      </c>
      <c r="HY10" s="278">
        <v>92115</v>
      </c>
      <c r="HZ10" s="279">
        <v>11638.75</v>
      </c>
      <c r="IA10" s="278"/>
      <c r="IB10" s="280">
        <f t="shared" ref="IB10:IB73" si="8">HJ10+HK10+HL10+HS10+HT10+HU10+HV10+HW10+HX10+HY10+HZ10</f>
        <v>4413480.226294389</v>
      </c>
      <c r="ID10" s="280">
        <f t="shared" ref="ID10:ID73" si="9">HM10+HN10+HO10+HP10+HQ10</f>
        <v>-332187.33490000002</v>
      </c>
      <c r="IF10" s="280"/>
      <c r="IH10" s="280"/>
      <c r="IJ10" s="280">
        <v>0</v>
      </c>
      <c r="IL10" s="280">
        <v>19774.992352941179</v>
      </c>
      <c r="IN10" s="280">
        <v>155519.11333333331</v>
      </c>
      <c r="IP10" s="280"/>
      <c r="IR10" s="280"/>
    </row>
    <row r="11" spans="1:252">
      <c r="A11" s="244">
        <v>7016</v>
      </c>
      <c r="B11" s="141">
        <v>103606</v>
      </c>
      <c r="C11" s="141" t="s">
        <v>570</v>
      </c>
      <c r="D11" s="141" t="s">
        <v>367</v>
      </c>
      <c r="E11" s="226" t="s">
        <v>342</v>
      </c>
      <c r="F11" s="245" t="s">
        <v>921</v>
      </c>
      <c r="H11" s="227">
        <v>0</v>
      </c>
      <c r="I11" s="227">
        <v>0</v>
      </c>
      <c r="J11" s="227">
        <v>0</v>
      </c>
      <c r="K11" s="227">
        <v>0</v>
      </c>
      <c r="M11" s="228">
        <v>0</v>
      </c>
      <c r="N11" s="228">
        <v>0</v>
      </c>
      <c r="O11" s="229"/>
      <c r="P11" s="229"/>
      <c r="Q11" s="229"/>
      <c r="R11" s="229">
        <v>167501.10666666666</v>
      </c>
      <c r="S11" s="229"/>
      <c r="T11" s="229">
        <v>0</v>
      </c>
      <c r="U11" s="229">
        <v>380454.15616278566</v>
      </c>
      <c r="V11" s="229"/>
      <c r="W11" s="228">
        <v>0</v>
      </c>
      <c r="X11" s="228">
        <v>0</v>
      </c>
      <c r="Y11" s="229">
        <v>0</v>
      </c>
      <c r="Z11" s="229">
        <v>0</v>
      </c>
      <c r="AA11" s="229">
        <v>0</v>
      </c>
      <c r="AB11" s="229"/>
      <c r="AC11" s="228">
        <v>547955.26282945229</v>
      </c>
      <c r="AD11" s="230">
        <v>0</v>
      </c>
      <c r="AE11" s="230">
        <v>0</v>
      </c>
      <c r="AF11" s="231"/>
      <c r="AG11" s="231"/>
      <c r="AH11" s="231"/>
      <c r="AI11" s="231">
        <v>167501.10666666666</v>
      </c>
      <c r="AJ11" s="231"/>
      <c r="AK11" s="231">
        <v>0</v>
      </c>
      <c r="AL11" s="231">
        <v>380454.15616278566</v>
      </c>
      <c r="AM11" s="231"/>
      <c r="AN11" s="230">
        <v>0</v>
      </c>
      <c r="AO11" s="230">
        <v>0</v>
      </c>
      <c r="AP11" s="231">
        <v>0</v>
      </c>
      <c r="AQ11" s="231">
        <v>0</v>
      </c>
      <c r="AR11" s="231">
        <v>0</v>
      </c>
      <c r="AS11" s="231"/>
      <c r="AT11" s="230">
        <v>547955.26282945229</v>
      </c>
      <c r="AU11" s="232">
        <v>0</v>
      </c>
      <c r="AV11" s="232">
        <v>0</v>
      </c>
      <c r="AW11" s="233"/>
      <c r="AX11" s="233"/>
      <c r="AY11" s="233"/>
      <c r="AZ11" s="233">
        <v>167501.10666666666</v>
      </c>
      <c r="BA11" s="233"/>
      <c r="BB11" s="233">
        <v>0</v>
      </c>
      <c r="BC11" s="233">
        <v>380454.15616278566</v>
      </c>
      <c r="BD11" s="233"/>
      <c r="BE11" s="232">
        <v>0</v>
      </c>
      <c r="BF11" s="232">
        <v>0</v>
      </c>
      <c r="BG11" s="233">
        <v>0</v>
      </c>
      <c r="BH11" s="233">
        <v>0</v>
      </c>
      <c r="BI11" s="233">
        <v>0</v>
      </c>
      <c r="BJ11" s="233"/>
      <c r="BK11" s="232">
        <v>547955.26282945229</v>
      </c>
      <c r="BL11" s="234">
        <v>0</v>
      </c>
      <c r="BM11" s="234">
        <v>0</v>
      </c>
      <c r="BN11" s="235"/>
      <c r="BO11" s="235"/>
      <c r="BP11" s="235"/>
      <c r="BQ11" s="235">
        <v>167501.10666666666</v>
      </c>
      <c r="BR11" s="235">
        <v>0</v>
      </c>
      <c r="BS11" s="235">
        <v>0</v>
      </c>
      <c r="BT11" s="235">
        <v>380454.15616278566</v>
      </c>
      <c r="BU11" s="235">
        <v>0</v>
      </c>
      <c r="BV11" s="234">
        <v>0</v>
      </c>
      <c r="BW11" s="234">
        <v>0</v>
      </c>
      <c r="BX11" s="235">
        <v>-571.08333333333337</v>
      </c>
      <c r="BY11" s="235">
        <v>0</v>
      </c>
      <c r="BZ11" s="235">
        <v>0</v>
      </c>
      <c r="CA11" s="235"/>
      <c r="CB11" s="234">
        <v>547384.17949611892</v>
      </c>
      <c r="CC11" s="236">
        <v>0</v>
      </c>
      <c r="CD11" s="236">
        <v>0</v>
      </c>
      <c r="CE11" s="237"/>
      <c r="CF11" s="237"/>
      <c r="CG11" s="237"/>
      <c r="CH11" s="237">
        <v>167501.10666666666</v>
      </c>
      <c r="CI11" s="237">
        <v>0</v>
      </c>
      <c r="CJ11" s="237">
        <v>0</v>
      </c>
      <c r="CK11" s="237">
        <v>380454.15616278566</v>
      </c>
      <c r="CL11" s="237">
        <v>0</v>
      </c>
      <c r="CM11" s="236">
        <v>0</v>
      </c>
      <c r="CN11" s="236">
        <v>0</v>
      </c>
      <c r="CO11" s="237">
        <v>-571.08333333333337</v>
      </c>
      <c r="CP11" s="237">
        <v>0</v>
      </c>
      <c r="CQ11" s="237">
        <v>0</v>
      </c>
      <c r="CR11" s="237"/>
      <c r="CS11" s="236">
        <v>547384.17949611892</v>
      </c>
      <c r="CT11" s="238">
        <v>0</v>
      </c>
      <c r="CU11" s="238">
        <v>0</v>
      </c>
      <c r="CV11" s="239"/>
      <c r="CW11" s="239"/>
      <c r="CX11" s="239"/>
      <c r="CY11" s="239">
        <v>167501.10666666666</v>
      </c>
      <c r="CZ11" s="239">
        <v>0</v>
      </c>
      <c r="DA11" s="239">
        <v>0</v>
      </c>
      <c r="DB11" s="239">
        <v>380454.15616278566</v>
      </c>
      <c r="DC11" s="239">
        <v>0</v>
      </c>
      <c r="DD11" s="238">
        <v>0</v>
      </c>
      <c r="DE11" s="238">
        <v>0</v>
      </c>
      <c r="DF11" s="239">
        <v>-508.26190476190482</v>
      </c>
      <c r="DG11" s="239">
        <v>0</v>
      </c>
      <c r="DH11" s="239">
        <v>0</v>
      </c>
      <c r="DI11" s="239"/>
      <c r="DJ11" s="238">
        <v>547447.00092469039</v>
      </c>
      <c r="DK11" s="240">
        <v>0</v>
      </c>
      <c r="DL11" s="240">
        <v>0</v>
      </c>
      <c r="DM11" s="241"/>
      <c r="DN11" s="241"/>
      <c r="DO11" s="241"/>
      <c r="DP11" s="241">
        <v>167501.10666666666</v>
      </c>
      <c r="DQ11" s="241">
        <v>0</v>
      </c>
      <c r="DR11" s="241">
        <v>0</v>
      </c>
      <c r="DS11" s="241">
        <v>380454.15616278566</v>
      </c>
      <c r="DT11" s="241">
        <v>0</v>
      </c>
      <c r="DU11" s="240">
        <v>0</v>
      </c>
      <c r="DV11" s="240">
        <v>0</v>
      </c>
      <c r="DW11" s="241">
        <v>-508.26190476190482</v>
      </c>
      <c r="DX11" s="241">
        <v>0</v>
      </c>
      <c r="DY11" s="241">
        <v>0</v>
      </c>
      <c r="DZ11" s="241"/>
      <c r="EA11" s="240">
        <v>547447.00092469039</v>
      </c>
      <c r="EB11" s="242">
        <v>0</v>
      </c>
      <c r="EC11" s="242">
        <v>0</v>
      </c>
      <c r="ED11" s="243"/>
      <c r="EE11" s="243"/>
      <c r="EF11" s="243"/>
      <c r="EG11" s="243">
        <v>167501.10666666666</v>
      </c>
      <c r="EH11" s="243">
        <v>0</v>
      </c>
      <c r="EI11" s="243">
        <v>0</v>
      </c>
      <c r="EJ11" s="243">
        <v>320454.15616278566</v>
      </c>
      <c r="EK11" s="243">
        <v>0</v>
      </c>
      <c r="EL11" s="242">
        <v>0</v>
      </c>
      <c r="EM11" s="242">
        <v>0</v>
      </c>
      <c r="EN11" s="243">
        <v>-2541.3095238095239</v>
      </c>
      <c r="EO11" s="243">
        <v>0</v>
      </c>
      <c r="EP11" s="243">
        <v>0</v>
      </c>
      <c r="EQ11" s="243"/>
      <c r="ER11" s="242">
        <v>485413.95330564276</v>
      </c>
      <c r="ES11" s="230">
        <v>0</v>
      </c>
      <c r="ET11" s="230">
        <v>0</v>
      </c>
      <c r="EU11" s="231"/>
      <c r="EV11" s="231"/>
      <c r="EW11" s="231"/>
      <c r="EX11" s="231">
        <v>167501.10666666666</v>
      </c>
      <c r="EY11" s="231">
        <v>0</v>
      </c>
      <c r="EZ11" s="231">
        <v>0</v>
      </c>
      <c r="FA11" s="231">
        <v>380454.15616278566</v>
      </c>
      <c r="FB11" s="231">
        <v>0</v>
      </c>
      <c r="FC11" s="230">
        <v>0</v>
      </c>
      <c r="FD11" s="230">
        <v>0</v>
      </c>
      <c r="FE11" s="231"/>
      <c r="FF11" s="231">
        <v>0</v>
      </c>
      <c r="FG11" s="231">
        <v>0</v>
      </c>
      <c r="FH11" s="231"/>
      <c r="FI11" s="230">
        <v>547955.26282945229</v>
      </c>
      <c r="FJ11" s="232">
        <v>0</v>
      </c>
      <c r="FK11" s="232">
        <v>0</v>
      </c>
      <c r="FL11" s="233"/>
      <c r="FM11" s="233"/>
      <c r="FN11" s="233"/>
      <c r="FO11" s="233">
        <v>167501.10666666666</v>
      </c>
      <c r="FP11" s="233">
        <v>0</v>
      </c>
      <c r="FQ11" s="233">
        <v>0</v>
      </c>
      <c r="FR11" s="233">
        <v>380454.15616278566</v>
      </c>
      <c r="FS11" s="233">
        <v>0</v>
      </c>
      <c r="FT11" s="232">
        <v>0</v>
      </c>
      <c r="FU11" s="232">
        <v>0</v>
      </c>
      <c r="FV11" s="233"/>
      <c r="FW11" s="233">
        <v>0</v>
      </c>
      <c r="FX11" s="233">
        <v>0</v>
      </c>
      <c r="FY11" s="233"/>
      <c r="FZ11" s="232">
        <v>547955.26282945229</v>
      </c>
      <c r="GA11" s="234">
        <v>0</v>
      </c>
      <c r="GB11" s="234">
        <v>0</v>
      </c>
      <c r="GC11" s="235"/>
      <c r="GD11" s="235"/>
      <c r="GE11" s="235"/>
      <c r="GF11" s="235">
        <v>167501.10666666666</v>
      </c>
      <c r="GG11" s="235">
        <v>0</v>
      </c>
      <c r="GH11" s="235">
        <v>0</v>
      </c>
      <c r="GI11" s="235">
        <v>380454.15616278566</v>
      </c>
      <c r="GJ11" s="235">
        <v>0</v>
      </c>
      <c r="GK11" s="234">
        <v>0</v>
      </c>
      <c r="GL11" s="234">
        <v>0</v>
      </c>
      <c r="GM11" s="235"/>
      <c r="GN11" s="235">
        <v>0</v>
      </c>
      <c r="GO11" s="235">
        <v>0</v>
      </c>
      <c r="GP11" s="235">
        <v>0</v>
      </c>
      <c r="GQ11" s="234">
        <v>547955.26282945229</v>
      </c>
      <c r="GR11" s="236">
        <v>0</v>
      </c>
      <c r="GS11" s="236">
        <v>0</v>
      </c>
      <c r="GT11" s="237"/>
      <c r="GU11" s="237"/>
      <c r="GV11" s="237"/>
      <c r="GW11" s="237">
        <v>167501.10666666666</v>
      </c>
      <c r="GX11" s="237">
        <v>0</v>
      </c>
      <c r="GY11" s="237">
        <v>0</v>
      </c>
      <c r="GZ11" s="237">
        <v>380454.15616278566</v>
      </c>
      <c r="HA11" s="237">
        <v>0</v>
      </c>
      <c r="HB11" s="236">
        <v>0</v>
      </c>
      <c r="HC11" s="236">
        <v>0</v>
      </c>
      <c r="HD11" s="237"/>
      <c r="HE11" s="237">
        <v>0</v>
      </c>
      <c r="HF11" s="237">
        <v>0</v>
      </c>
      <c r="HG11" s="237"/>
      <c r="HH11" s="236">
        <v>547955.26282945229</v>
      </c>
      <c r="HJ11" s="281">
        <f t="shared" si="0"/>
        <v>2010013.28</v>
      </c>
      <c r="HK11" s="282">
        <f t="shared" si="1"/>
        <v>0</v>
      </c>
      <c r="HL11" s="282">
        <f t="shared" si="2"/>
        <v>4505449.8739534291</v>
      </c>
      <c r="HM11" s="282">
        <f t="shared" si="3"/>
        <v>0</v>
      </c>
      <c r="HN11" s="282">
        <f t="shared" si="4"/>
        <v>0</v>
      </c>
      <c r="HO11" s="282">
        <f t="shared" si="5"/>
        <v>-4700</v>
      </c>
      <c r="HP11" s="282">
        <f t="shared" si="6"/>
        <v>0</v>
      </c>
      <c r="HQ11" s="283">
        <f t="shared" si="7"/>
        <v>0</v>
      </c>
      <c r="HR11" s="263"/>
      <c r="HS11" s="277">
        <v>196741.93</v>
      </c>
      <c r="HT11" s="278">
        <v>0</v>
      </c>
      <c r="HU11" s="278">
        <v>54591</v>
      </c>
      <c r="HV11" s="278">
        <v>200</v>
      </c>
      <c r="HW11" s="278">
        <v>115285.85059760956</v>
      </c>
      <c r="HX11" s="278">
        <v>19637.25</v>
      </c>
      <c r="HY11" s="278">
        <v>0</v>
      </c>
      <c r="HZ11" s="279">
        <v>12910</v>
      </c>
      <c r="IA11" s="278"/>
      <c r="IB11" s="280">
        <f t="shared" si="8"/>
        <v>6914829.1845510388</v>
      </c>
      <c r="ID11" s="280">
        <f t="shared" si="9"/>
        <v>-4700</v>
      </c>
      <c r="IF11" s="280"/>
      <c r="IH11" s="280"/>
      <c r="IJ11" s="280">
        <v>0</v>
      </c>
      <c r="IL11" s="280">
        <v>0</v>
      </c>
      <c r="IN11" s="280">
        <v>63000</v>
      </c>
      <c r="IP11" s="280"/>
      <c r="IR11" s="280"/>
    </row>
    <row r="12" spans="1:252">
      <c r="A12" s="246">
        <v>5413</v>
      </c>
      <c r="B12" s="248">
        <v>103560</v>
      </c>
      <c r="C12" s="248" t="s">
        <v>571</v>
      </c>
      <c r="D12" s="248" t="s">
        <v>368</v>
      </c>
      <c r="E12" s="226" t="s">
        <v>340</v>
      </c>
      <c r="F12" s="250" t="s">
        <v>921</v>
      </c>
      <c r="H12" s="227">
        <v>6769746.333298997</v>
      </c>
      <c r="I12" s="227">
        <v>-19137.150000000001</v>
      </c>
      <c r="J12" s="227">
        <v>-82149.504000000001</v>
      </c>
      <c r="K12" s="227">
        <v>6668459.6792989969</v>
      </c>
      <c r="M12" s="228">
        <v>564145.52777491638</v>
      </c>
      <c r="N12" s="228">
        <v>0</v>
      </c>
      <c r="O12" s="229"/>
      <c r="P12" s="229"/>
      <c r="Q12" s="229"/>
      <c r="R12" s="229">
        <v>0</v>
      </c>
      <c r="S12" s="229"/>
      <c r="T12" s="229">
        <v>117235.2777777778</v>
      </c>
      <c r="U12" s="229">
        <v>0</v>
      </c>
      <c r="V12" s="229"/>
      <c r="W12" s="228">
        <v>-1594.7625</v>
      </c>
      <c r="X12" s="228">
        <v>-6845.7920000000004</v>
      </c>
      <c r="Y12" s="229">
        <v>0</v>
      </c>
      <c r="Z12" s="229">
        <v>0</v>
      </c>
      <c r="AA12" s="229">
        <v>0</v>
      </c>
      <c r="AB12" s="229"/>
      <c r="AC12" s="228">
        <v>672940.25105269416</v>
      </c>
      <c r="AD12" s="230">
        <v>564145.52777491638</v>
      </c>
      <c r="AE12" s="230">
        <v>0</v>
      </c>
      <c r="AF12" s="231"/>
      <c r="AG12" s="231"/>
      <c r="AH12" s="231"/>
      <c r="AI12" s="231">
        <v>0</v>
      </c>
      <c r="AJ12" s="231"/>
      <c r="AK12" s="231">
        <v>117235.2777777778</v>
      </c>
      <c r="AL12" s="231">
        <v>0</v>
      </c>
      <c r="AM12" s="231"/>
      <c r="AN12" s="230">
        <v>-1594.7625</v>
      </c>
      <c r="AO12" s="230">
        <v>-6845.7920000000004</v>
      </c>
      <c r="AP12" s="231">
        <v>0</v>
      </c>
      <c r="AQ12" s="231">
        <v>0</v>
      </c>
      <c r="AR12" s="231">
        <v>0</v>
      </c>
      <c r="AS12" s="231"/>
      <c r="AT12" s="230">
        <v>672940.25105269416</v>
      </c>
      <c r="AU12" s="232">
        <v>564145.52777491638</v>
      </c>
      <c r="AV12" s="232">
        <v>0</v>
      </c>
      <c r="AW12" s="233"/>
      <c r="AX12" s="233"/>
      <c r="AY12" s="233"/>
      <c r="AZ12" s="233">
        <v>0</v>
      </c>
      <c r="BA12" s="233"/>
      <c r="BB12" s="233">
        <v>117235.2777777778</v>
      </c>
      <c r="BC12" s="233">
        <v>0</v>
      </c>
      <c r="BD12" s="233"/>
      <c r="BE12" s="232">
        <v>-1594.7625</v>
      </c>
      <c r="BF12" s="232">
        <v>-6845.7920000000004</v>
      </c>
      <c r="BG12" s="233">
        <v>0</v>
      </c>
      <c r="BH12" s="233">
        <v>0</v>
      </c>
      <c r="BI12" s="233">
        <v>0</v>
      </c>
      <c r="BJ12" s="233"/>
      <c r="BK12" s="232">
        <v>672940.25105269416</v>
      </c>
      <c r="BL12" s="234">
        <v>564145.52777491638</v>
      </c>
      <c r="BM12" s="234">
        <v>0</v>
      </c>
      <c r="BN12" s="235"/>
      <c r="BO12" s="235"/>
      <c r="BP12" s="235"/>
      <c r="BQ12" s="235">
        <v>0</v>
      </c>
      <c r="BR12" s="235">
        <v>0</v>
      </c>
      <c r="BS12" s="235">
        <v>117235.2777777778</v>
      </c>
      <c r="BT12" s="235">
        <v>0</v>
      </c>
      <c r="BU12" s="235">
        <v>0</v>
      </c>
      <c r="BV12" s="234">
        <v>-1594.7625</v>
      </c>
      <c r="BW12" s="234">
        <v>-6845.7920000000004</v>
      </c>
      <c r="BX12" s="235">
        <v>0</v>
      </c>
      <c r="BY12" s="235">
        <v>0</v>
      </c>
      <c r="BZ12" s="235">
        <v>0</v>
      </c>
      <c r="CA12" s="235"/>
      <c r="CB12" s="234">
        <v>672940.25105269416</v>
      </c>
      <c r="CC12" s="236">
        <v>564145.52777491638</v>
      </c>
      <c r="CD12" s="236">
        <v>0</v>
      </c>
      <c r="CE12" s="237"/>
      <c r="CF12" s="237"/>
      <c r="CG12" s="237"/>
      <c r="CH12" s="237">
        <v>0</v>
      </c>
      <c r="CI12" s="237">
        <v>0</v>
      </c>
      <c r="CJ12" s="237">
        <v>117235.2777777778</v>
      </c>
      <c r="CK12" s="237">
        <v>0</v>
      </c>
      <c r="CL12" s="237">
        <v>0</v>
      </c>
      <c r="CM12" s="236">
        <v>-1594.7625</v>
      </c>
      <c r="CN12" s="236">
        <v>-6845.7920000000004</v>
      </c>
      <c r="CO12" s="237">
        <v>0</v>
      </c>
      <c r="CP12" s="237">
        <v>0</v>
      </c>
      <c r="CQ12" s="237">
        <v>0</v>
      </c>
      <c r="CR12" s="237"/>
      <c r="CS12" s="236">
        <v>672940.25105269416</v>
      </c>
      <c r="CT12" s="238">
        <v>564145.52777491638</v>
      </c>
      <c r="CU12" s="238">
        <v>0</v>
      </c>
      <c r="CV12" s="239"/>
      <c r="CW12" s="239"/>
      <c r="CX12" s="239"/>
      <c r="CY12" s="239">
        <v>0</v>
      </c>
      <c r="CZ12" s="239">
        <v>0</v>
      </c>
      <c r="DA12" s="239">
        <v>117235.2777777778</v>
      </c>
      <c r="DB12" s="239">
        <v>0</v>
      </c>
      <c r="DC12" s="239">
        <v>0</v>
      </c>
      <c r="DD12" s="238">
        <v>-1594.7625</v>
      </c>
      <c r="DE12" s="238">
        <v>-6845.7920000000004</v>
      </c>
      <c r="DF12" s="239">
        <v>0</v>
      </c>
      <c r="DG12" s="239">
        <v>0</v>
      </c>
      <c r="DH12" s="239">
        <v>0</v>
      </c>
      <c r="DI12" s="239"/>
      <c r="DJ12" s="238">
        <v>672940.25105269416</v>
      </c>
      <c r="DK12" s="240">
        <v>564145.52777491638</v>
      </c>
      <c r="DL12" s="240">
        <v>0</v>
      </c>
      <c r="DM12" s="241"/>
      <c r="DN12" s="241"/>
      <c r="DO12" s="241"/>
      <c r="DP12" s="241">
        <v>0</v>
      </c>
      <c r="DQ12" s="241">
        <v>0</v>
      </c>
      <c r="DR12" s="241">
        <v>117235.2777777778</v>
      </c>
      <c r="DS12" s="241">
        <v>0</v>
      </c>
      <c r="DT12" s="241">
        <v>0</v>
      </c>
      <c r="DU12" s="240">
        <v>-1594.7625</v>
      </c>
      <c r="DV12" s="240">
        <v>-6845.7920000000004</v>
      </c>
      <c r="DW12" s="241">
        <v>0</v>
      </c>
      <c r="DX12" s="241">
        <v>0</v>
      </c>
      <c r="DY12" s="241">
        <v>0</v>
      </c>
      <c r="DZ12" s="241"/>
      <c r="EA12" s="240">
        <v>672940.25105269416</v>
      </c>
      <c r="EB12" s="242">
        <v>564145.52777491638</v>
      </c>
      <c r="EC12" s="242">
        <v>0</v>
      </c>
      <c r="ED12" s="243"/>
      <c r="EE12" s="243"/>
      <c r="EF12" s="243"/>
      <c r="EG12" s="243">
        <v>0</v>
      </c>
      <c r="EH12" s="243">
        <v>0</v>
      </c>
      <c r="EI12" s="243">
        <v>117235.2777777778</v>
      </c>
      <c r="EJ12" s="243">
        <v>0</v>
      </c>
      <c r="EK12" s="243">
        <v>0</v>
      </c>
      <c r="EL12" s="242">
        <v>-1594.7625</v>
      </c>
      <c r="EM12" s="242">
        <v>-6845.7920000000004</v>
      </c>
      <c r="EN12" s="243">
        <v>0</v>
      </c>
      <c r="EO12" s="243">
        <v>0</v>
      </c>
      <c r="EP12" s="243">
        <v>0</v>
      </c>
      <c r="EQ12" s="243"/>
      <c r="ER12" s="242">
        <v>672940.25105269416</v>
      </c>
      <c r="ES12" s="230">
        <v>564145.52777491638</v>
      </c>
      <c r="ET12" s="230">
        <v>0</v>
      </c>
      <c r="EU12" s="231"/>
      <c r="EV12" s="231"/>
      <c r="EW12" s="231"/>
      <c r="EX12" s="231">
        <v>0</v>
      </c>
      <c r="EY12" s="231">
        <v>0</v>
      </c>
      <c r="EZ12" s="231">
        <v>117235.2777777778</v>
      </c>
      <c r="FA12" s="231">
        <v>0</v>
      </c>
      <c r="FB12" s="231">
        <v>0</v>
      </c>
      <c r="FC12" s="230">
        <v>-1594.7625</v>
      </c>
      <c r="FD12" s="230">
        <v>-6845.7920000000004</v>
      </c>
      <c r="FE12" s="231"/>
      <c r="FF12" s="231">
        <v>0</v>
      </c>
      <c r="FG12" s="231">
        <v>0</v>
      </c>
      <c r="FH12" s="231"/>
      <c r="FI12" s="230">
        <v>672940.25105269416</v>
      </c>
      <c r="FJ12" s="232">
        <v>564145.52777491638</v>
      </c>
      <c r="FK12" s="232">
        <v>0</v>
      </c>
      <c r="FL12" s="233"/>
      <c r="FM12" s="233"/>
      <c r="FN12" s="233"/>
      <c r="FO12" s="233">
        <v>0</v>
      </c>
      <c r="FP12" s="233">
        <v>0</v>
      </c>
      <c r="FQ12" s="233">
        <v>117235.2777777778</v>
      </c>
      <c r="FR12" s="233">
        <v>0</v>
      </c>
      <c r="FS12" s="233">
        <v>0</v>
      </c>
      <c r="FT12" s="232">
        <v>-1594.7625</v>
      </c>
      <c r="FU12" s="232">
        <v>-6845.7920000000004</v>
      </c>
      <c r="FV12" s="233"/>
      <c r="FW12" s="233">
        <v>0</v>
      </c>
      <c r="FX12" s="233">
        <v>0</v>
      </c>
      <c r="FY12" s="233"/>
      <c r="FZ12" s="232">
        <v>672940.25105269416</v>
      </c>
      <c r="GA12" s="234">
        <v>564145.52777491638</v>
      </c>
      <c r="GB12" s="234">
        <v>0</v>
      </c>
      <c r="GC12" s="235"/>
      <c r="GD12" s="235"/>
      <c r="GE12" s="235"/>
      <c r="GF12" s="235">
        <v>0</v>
      </c>
      <c r="GG12" s="235">
        <v>0</v>
      </c>
      <c r="GH12" s="235">
        <v>117235.2777777778</v>
      </c>
      <c r="GI12" s="235">
        <v>0</v>
      </c>
      <c r="GJ12" s="235">
        <v>0</v>
      </c>
      <c r="GK12" s="234">
        <v>-1594.7625</v>
      </c>
      <c r="GL12" s="234">
        <v>-6845.7920000000004</v>
      </c>
      <c r="GM12" s="235"/>
      <c r="GN12" s="235">
        <v>0</v>
      </c>
      <c r="GO12" s="235">
        <v>0</v>
      </c>
      <c r="GP12" s="235">
        <v>0</v>
      </c>
      <c r="GQ12" s="234">
        <v>672940.25105269416</v>
      </c>
      <c r="GR12" s="236">
        <v>564145.52777491638</v>
      </c>
      <c r="GS12" s="236">
        <v>0</v>
      </c>
      <c r="GT12" s="237"/>
      <c r="GU12" s="237"/>
      <c r="GV12" s="237"/>
      <c r="GW12" s="237">
        <v>0</v>
      </c>
      <c r="GX12" s="237">
        <v>0</v>
      </c>
      <c r="GY12" s="237">
        <v>117235.2777777778</v>
      </c>
      <c r="GZ12" s="237">
        <v>0</v>
      </c>
      <c r="HA12" s="237">
        <v>0</v>
      </c>
      <c r="HB12" s="236">
        <v>-1594.7625</v>
      </c>
      <c r="HC12" s="236">
        <v>-6845.7920000000004</v>
      </c>
      <c r="HD12" s="237"/>
      <c r="HE12" s="237">
        <v>0</v>
      </c>
      <c r="HF12" s="237">
        <v>0</v>
      </c>
      <c r="HG12" s="237"/>
      <c r="HH12" s="236">
        <v>672940.25105269416</v>
      </c>
      <c r="HJ12" s="281">
        <f t="shared" si="0"/>
        <v>6790744.7916323282</v>
      </c>
      <c r="HK12" s="282">
        <f t="shared" si="1"/>
        <v>1406823.3333333333</v>
      </c>
      <c r="HL12" s="282">
        <f t="shared" si="2"/>
        <v>0</v>
      </c>
      <c r="HM12" s="282">
        <f t="shared" si="3"/>
        <v>-19137.150000000005</v>
      </c>
      <c r="HN12" s="282">
        <f t="shared" si="4"/>
        <v>-82149.504000000001</v>
      </c>
      <c r="HO12" s="282">
        <f t="shared" si="5"/>
        <v>0</v>
      </c>
      <c r="HP12" s="282">
        <f t="shared" si="6"/>
        <v>0</v>
      </c>
      <c r="HQ12" s="283">
        <f t="shared" si="7"/>
        <v>0</v>
      </c>
      <c r="HR12" s="263"/>
      <c r="HS12" s="277">
        <v>498924</v>
      </c>
      <c r="HT12" s="278">
        <v>29271.9</v>
      </c>
      <c r="HU12" s="278">
        <v>285951</v>
      </c>
      <c r="HV12" s="278">
        <v>26055.440000000002</v>
      </c>
      <c r="HW12" s="278">
        <v>0</v>
      </c>
      <c r="HX12" s="278">
        <v>34573.879999999997</v>
      </c>
      <c r="HY12" s="278">
        <v>0</v>
      </c>
      <c r="HZ12" s="279">
        <v>0</v>
      </c>
      <c r="IA12" s="278"/>
      <c r="IB12" s="280">
        <f t="shared" si="8"/>
        <v>9072344.3449656609</v>
      </c>
      <c r="ID12" s="280">
        <f t="shared" si="9"/>
        <v>-101286.65400000001</v>
      </c>
      <c r="IF12" s="280"/>
      <c r="IH12" s="280"/>
      <c r="IJ12" s="280">
        <v>20998.458333333336</v>
      </c>
      <c r="IL12" s="280">
        <v>0</v>
      </c>
      <c r="IN12" s="280">
        <v>59008.653333333328</v>
      </c>
      <c r="IP12" s="280"/>
      <c r="IR12" s="280"/>
    </row>
    <row r="13" spans="1:252">
      <c r="A13" s="244">
        <v>2402</v>
      </c>
      <c r="B13" s="141">
        <v>103342</v>
      </c>
      <c r="C13" s="141" t="s">
        <v>572</v>
      </c>
      <c r="D13" s="141" t="s">
        <v>369</v>
      </c>
      <c r="E13" s="226" t="s">
        <v>341</v>
      </c>
      <c r="F13" s="245" t="s">
        <v>921</v>
      </c>
      <c r="H13" s="227">
        <v>1335544.2400068592</v>
      </c>
      <c r="I13" s="227">
        <v>-7019.6</v>
      </c>
      <c r="J13" s="227">
        <v>-18078.8999</v>
      </c>
      <c r="K13" s="227">
        <v>1310445.740106859</v>
      </c>
      <c r="M13" s="228">
        <v>111295.35333390493</v>
      </c>
      <c r="N13" s="228">
        <v>9988.5024038461543</v>
      </c>
      <c r="O13" s="229"/>
      <c r="P13" s="229"/>
      <c r="Q13" s="229"/>
      <c r="R13" s="229">
        <v>0</v>
      </c>
      <c r="S13" s="229"/>
      <c r="T13" s="229">
        <v>0</v>
      </c>
      <c r="U13" s="229">
        <v>0</v>
      </c>
      <c r="V13" s="229"/>
      <c r="W13" s="228">
        <v>-584.9666666666667</v>
      </c>
      <c r="X13" s="228">
        <v>-1506.5749916666666</v>
      </c>
      <c r="Y13" s="229">
        <v>-428.3125</v>
      </c>
      <c r="Z13" s="229">
        <v>0</v>
      </c>
      <c r="AA13" s="229">
        <v>0</v>
      </c>
      <c r="AB13" s="229"/>
      <c r="AC13" s="228">
        <v>118764.00157941776</v>
      </c>
      <c r="AD13" s="230">
        <v>111295.35333390493</v>
      </c>
      <c r="AE13" s="230">
        <v>9988.5024038461543</v>
      </c>
      <c r="AF13" s="231"/>
      <c r="AG13" s="231"/>
      <c r="AH13" s="231"/>
      <c r="AI13" s="231">
        <v>0</v>
      </c>
      <c r="AJ13" s="231"/>
      <c r="AK13" s="231">
        <v>0</v>
      </c>
      <c r="AL13" s="231">
        <v>0</v>
      </c>
      <c r="AM13" s="231"/>
      <c r="AN13" s="230">
        <v>-584.9666666666667</v>
      </c>
      <c r="AO13" s="230">
        <v>-1506.5749916666666</v>
      </c>
      <c r="AP13" s="231">
        <v>-428.3125</v>
      </c>
      <c r="AQ13" s="231">
        <v>0</v>
      </c>
      <c r="AR13" s="231">
        <v>0</v>
      </c>
      <c r="AS13" s="231"/>
      <c r="AT13" s="230">
        <v>118764.00157941776</v>
      </c>
      <c r="AU13" s="232">
        <v>111295.35333390493</v>
      </c>
      <c r="AV13" s="232">
        <v>9988.5024038461543</v>
      </c>
      <c r="AW13" s="233"/>
      <c r="AX13" s="233"/>
      <c r="AY13" s="233"/>
      <c r="AZ13" s="233">
        <v>0</v>
      </c>
      <c r="BA13" s="233"/>
      <c r="BB13" s="233">
        <v>0</v>
      </c>
      <c r="BC13" s="233">
        <v>0</v>
      </c>
      <c r="BD13" s="233"/>
      <c r="BE13" s="232">
        <v>-584.9666666666667</v>
      </c>
      <c r="BF13" s="232">
        <v>-1506.5749916666666</v>
      </c>
      <c r="BG13" s="233">
        <v>-428.3125</v>
      </c>
      <c r="BH13" s="233">
        <v>0</v>
      </c>
      <c r="BI13" s="233">
        <v>0</v>
      </c>
      <c r="BJ13" s="233"/>
      <c r="BK13" s="232">
        <v>118764.00157941776</v>
      </c>
      <c r="BL13" s="234">
        <v>111295.35333390493</v>
      </c>
      <c r="BM13" s="234">
        <v>13888.365865384614</v>
      </c>
      <c r="BN13" s="235"/>
      <c r="BO13" s="235"/>
      <c r="BP13" s="235"/>
      <c r="BQ13" s="235">
        <v>0</v>
      </c>
      <c r="BR13" s="235">
        <v>44000</v>
      </c>
      <c r="BS13" s="235">
        <v>0</v>
      </c>
      <c r="BT13" s="235">
        <v>0</v>
      </c>
      <c r="BU13" s="235">
        <v>85803.525641025641</v>
      </c>
      <c r="BV13" s="234">
        <v>-584.9666666666667</v>
      </c>
      <c r="BW13" s="234">
        <v>-1506.5749916666666</v>
      </c>
      <c r="BX13" s="235">
        <v>-428.3125</v>
      </c>
      <c r="BY13" s="235">
        <v>0</v>
      </c>
      <c r="BZ13" s="235">
        <v>0</v>
      </c>
      <c r="CA13" s="235"/>
      <c r="CB13" s="234">
        <v>252467.39068198187</v>
      </c>
      <c r="CC13" s="236">
        <v>111295.35333390493</v>
      </c>
      <c r="CD13" s="236">
        <v>13888.365865384614</v>
      </c>
      <c r="CE13" s="237"/>
      <c r="CF13" s="237"/>
      <c r="CG13" s="237"/>
      <c r="CH13" s="237">
        <v>0</v>
      </c>
      <c r="CI13" s="237">
        <v>11000</v>
      </c>
      <c r="CJ13" s="237">
        <v>0</v>
      </c>
      <c r="CK13" s="237">
        <v>0</v>
      </c>
      <c r="CL13" s="237">
        <v>21450.881410256407</v>
      </c>
      <c r="CM13" s="236">
        <v>-584.9666666666667</v>
      </c>
      <c r="CN13" s="236">
        <v>-1506.5749916666666</v>
      </c>
      <c r="CO13" s="237">
        <v>-428.3125</v>
      </c>
      <c r="CP13" s="237">
        <v>0</v>
      </c>
      <c r="CQ13" s="237">
        <v>0</v>
      </c>
      <c r="CR13" s="237"/>
      <c r="CS13" s="236">
        <v>155114.74645121262</v>
      </c>
      <c r="CT13" s="238">
        <v>111295.35333390493</v>
      </c>
      <c r="CU13" s="238">
        <v>13888.365865384614</v>
      </c>
      <c r="CV13" s="239"/>
      <c r="CW13" s="239"/>
      <c r="CX13" s="239"/>
      <c r="CY13" s="239">
        <v>0</v>
      </c>
      <c r="CZ13" s="239">
        <v>11000</v>
      </c>
      <c r="DA13" s="239">
        <v>0</v>
      </c>
      <c r="DB13" s="239">
        <v>0</v>
      </c>
      <c r="DC13" s="239">
        <v>21450.881410256407</v>
      </c>
      <c r="DD13" s="238">
        <v>-584.9666666666667</v>
      </c>
      <c r="DE13" s="238">
        <v>-1506.5749916666666</v>
      </c>
      <c r="DF13" s="239">
        <v>-428.3125</v>
      </c>
      <c r="DG13" s="239">
        <v>0</v>
      </c>
      <c r="DH13" s="239">
        <v>0</v>
      </c>
      <c r="DI13" s="239"/>
      <c r="DJ13" s="238">
        <v>155114.74645121262</v>
      </c>
      <c r="DK13" s="240">
        <v>111295.35333390493</v>
      </c>
      <c r="DL13" s="240">
        <v>13888.365865384614</v>
      </c>
      <c r="DM13" s="241"/>
      <c r="DN13" s="241"/>
      <c r="DO13" s="241"/>
      <c r="DP13" s="241">
        <v>0</v>
      </c>
      <c r="DQ13" s="241">
        <v>11000</v>
      </c>
      <c r="DR13" s="241">
        <v>0</v>
      </c>
      <c r="DS13" s="241">
        <v>0</v>
      </c>
      <c r="DT13" s="241">
        <v>21450.881410256407</v>
      </c>
      <c r="DU13" s="240">
        <v>-584.9666666666667</v>
      </c>
      <c r="DV13" s="240">
        <v>-1506.5749916666666</v>
      </c>
      <c r="DW13" s="241">
        <v>-428.3125</v>
      </c>
      <c r="DX13" s="241">
        <v>0</v>
      </c>
      <c r="DY13" s="241">
        <v>0</v>
      </c>
      <c r="DZ13" s="241"/>
      <c r="EA13" s="240">
        <v>155114.74645121262</v>
      </c>
      <c r="EB13" s="242">
        <v>111295.35333390493</v>
      </c>
      <c r="EC13" s="242">
        <v>11990.676923076928</v>
      </c>
      <c r="ED13" s="243"/>
      <c r="EE13" s="243"/>
      <c r="EF13" s="243"/>
      <c r="EG13" s="243">
        <v>0</v>
      </c>
      <c r="EH13" s="243">
        <v>11000</v>
      </c>
      <c r="EI13" s="243">
        <v>0</v>
      </c>
      <c r="EJ13" s="243">
        <v>0</v>
      </c>
      <c r="EK13" s="243">
        <v>31708.57371794869</v>
      </c>
      <c r="EL13" s="242">
        <v>-584.9666666666667</v>
      </c>
      <c r="EM13" s="242">
        <v>-1506.5749916666666</v>
      </c>
      <c r="EN13" s="243">
        <v>-2141.5625</v>
      </c>
      <c r="EO13" s="243">
        <v>0</v>
      </c>
      <c r="EP13" s="243">
        <v>0</v>
      </c>
      <c r="EQ13" s="243"/>
      <c r="ER13" s="242">
        <v>161761.49981659721</v>
      </c>
      <c r="ES13" s="230">
        <v>111295.35333390493</v>
      </c>
      <c r="ET13" s="230">
        <v>13888.365865384614</v>
      </c>
      <c r="EU13" s="231"/>
      <c r="EV13" s="231"/>
      <c r="EW13" s="231"/>
      <c r="EX13" s="231">
        <v>0</v>
      </c>
      <c r="EY13" s="231">
        <v>11000</v>
      </c>
      <c r="EZ13" s="231">
        <v>0</v>
      </c>
      <c r="FA13" s="231">
        <v>0</v>
      </c>
      <c r="FB13" s="231">
        <v>21450.881410256407</v>
      </c>
      <c r="FC13" s="230">
        <v>-584.9666666666667</v>
      </c>
      <c r="FD13" s="230">
        <v>-1506.5749916666666</v>
      </c>
      <c r="FE13" s="231"/>
      <c r="FF13" s="231">
        <v>0</v>
      </c>
      <c r="FG13" s="231">
        <v>0</v>
      </c>
      <c r="FH13" s="231"/>
      <c r="FI13" s="230">
        <v>155543.05895121262</v>
      </c>
      <c r="FJ13" s="232">
        <v>111295.35333390493</v>
      </c>
      <c r="FK13" s="232">
        <v>13888.365865384614</v>
      </c>
      <c r="FL13" s="233"/>
      <c r="FM13" s="233"/>
      <c r="FN13" s="233"/>
      <c r="FO13" s="233">
        <v>0</v>
      </c>
      <c r="FP13" s="233">
        <v>11000</v>
      </c>
      <c r="FQ13" s="233">
        <v>0</v>
      </c>
      <c r="FR13" s="233">
        <v>0</v>
      </c>
      <c r="FS13" s="233">
        <v>21450.881410256407</v>
      </c>
      <c r="FT13" s="232">
        <v>-584.9666666666667</v>
      </c>
      <c r="FU13" s="232">
        <v>-1506.5749916666666</v>
      </c>
      <c r="FV13" s="233"/>
      <c r="FW13" s="233">
        <v>0</v>
      </c>
      <c r="FX13" s="233">
        <v>0</v>
      </c>
      <c r="FY13" s="233"/>
      <c r="FZ13" s="232">
        <v>155543.05895121262</v>
      </c>
      <c r="GA13" s="234">
        <v>111295.35333390493</v>
      </c>
      <c r="GB13" s="234">
        <v>13888.365865384614</v>
      </c>
      <c r="GC13" s="235"/>
      <c r="GD13" s="235"/>
      <c r="GE13" s="235"/>
      <c r="GF13" s="235">
        <v>0</v>
      </c>
      <c r="GG13" s="235">
        <v>11000</v>
      </c>
      <c r="GH13" s="235">
        <v>0</v>
      </c>
      <c r="GI13" s="235">
        <v>0</v>
      </c>
      <c r="GJ13" s="235">
        <v>21450.881410256407</v>
      </c>
      <c r="GK13" s="234">
        <v>-584.9666666666667</v>
      </c>
      <c r="GL13" s="234">
        <v>-1506.5749916666666</v>
      </c>
      <c r="GM13" s="235"/>
      <c r="GN13" s="235">
        <v>0</v>
      </c>
      <c r="GO13" s="235">
        <v>0</v>
      </c>
      <c r="GP13" s="235">
        <v>0</v>
      </c>
      <c r="GQ13" s="234">
        <v>155543.05895121262</v>
      </c>
      <c r="GR13" s="236">
        <v>111295.35333390493</v>
      </c>
      <c r="GS13" s="236">
        <v>13888.365865384614</v>
      </c>
      <c r="GT13" s="237"/>
      <c r="GU13" s="237"/>
      <c r="GV13" s="237"/>
      <c r="GW13" s="237">
        <v>0</v>
      </c>
      <c r="GX13" s="237">
        <v>11000</v>
      </c>
      <c r="GY13" s="237">
        <v>0</v>
      </c>
      <c r="GZ13" s="237">
        <v>0</v>
      </c>
      <c r="HA13" s="237">
        <v>21450.881410256407</v>
      </c>
      <c r="HB13" s="236">
        <v>-584.9666666666667</v>
      </c>
      <c r="HC13" s="236">
        <v>-1506.5749916666666</v>
      </c>
      <c r="HD13" s="237"/>
      <c r="HE13" s="237">
        <v>0</v>
      </c>
      <c r="HF13" s="237">
        <v>0</v>
      </c>
      <c r="HG13" s="237"/>
      <c r="HH13" s="236">
        <v>155543.05895121262</v>
      </c>
      <c r="HJ13" s="281">
        <f t="shared" si="0"/>
        <v>1630890.0272183977</v>
      </c>
      <c r="HK13" s="282">
        <f t="shared" si="1"/>
        <v>0</v>
      </c>
      <c r="HL13" s="282">
        <f t="shared" si="2"/>
        <v>267668.26923076919</v>
      </c>
      <c r="HM13" s="282">
        <f t="shared" si="3"/>
        <v>-7019.6000000000022</v>
      </c>
      <c r="HN13" s="282">
        <f t="shared" si="4"/>
        <v>-18078.8999</v>
      </c>
      <c r="HO13" s="282">
        <f t="shared" si="5"/>
        <v>-5139.75</v>
      </c>
      <c r="HP13" s="282">
        <f t="shared" si="6"/>
        <v>0</v>
      </c>
      <c r="HQ13" s="283">
        <f t="shared" si="7"/>
        <v>0</v>
      </c>
      <c r="HR13" s="263"/>
      <c r="HS13" s="277">
        <v>74110</v>
      </c>
      <c r="HT13" s="278">
        <v>0</v>
      </c>
      <c r="HU13" s="278">
        <v>66360</v>
      </c>
      <c r="HV13" s="278">
        <v>400</v>
      </c>
      <c r="HW13" s="278">
        <v>0</v>
      </c>
      <c r="HX13" s="278">
        <v>901.25</v>
      </c>
      <c r="HY13" s="278">
        <v>133335</v>
      </c>
      <c r="HZ13" s="279">
        <v>7438</v>
      </c>
      <c r="IA13" s="278"/>
      <c r="IB13" s="280">
        <f t="shared" si="8"/>
        <v>2181102.5464491667</v>
      </c>
      <c r="ID13" s="280">
        <f t="shared" si="9"/>
        <v>-30238.249900000003</v>
      </c>
      <c r="IF13" s="280"/>
      <c r="IH13" s="280"/>
      <c r="IJ13" s="280">
        <v>0</v>
      </c>
      <c r="IL13" s="280">
        <v>10282.676153846165</v>
      </c>
      <c r="IN13" s="280">
        <v>98062.83666666667</v>
      </c>
      <c r="IP13" s="280"/>
      <c r="IR13" s="280"/>
    </row>
    <row r="14" spans="1:252">
      <c r="A14" s="244">
        <v>2401</v>
      </c>
      <c r="B14" s="141">
        <v>103341</v>
      </c>
      <c r="C14" s="141" t="s">
        <v>573</v>
      </c>
      <c r="D14" s="141" t="s">
        <v>370</v>
      </c>
      <c r="E14" s="226" t="s">
        <v>341</v>
      </c>
      <c r="F14" s="245" t="s">
        <v>921</v>
      </c>
      <c r="H14" s="227">
        <v>1772848.9975999999</v>
      </c>
      <c r="I14" s="227">
        <v>-9526.6</v>
      </c>
      <c r="J14" s="227">
        <v>-21048.997599999999</v>
      </c>
      <c r="K14" s="227">
        <v>1742273.4</v>
      </c>
      <c r="M14" s="228">
        <v>147737.41646666665</v>
      </c>
      <c r="N14" s="228">
        <v>0</v>
      </c>
      <c r="O14" s="229"/>
      <c r="P14" s="229"/>
      <c r="Q14" s="229"/>
      <c r="R14" s="229">
        <v>0</v>
      </c>
      <c r="S14" s="229"/>
      <c r="T14" s="229">
        <v>0</v>
      </c>
      <c r="U14" s="229">
        <v>0</v>
      </c>
      <c r="V14" s="229"/>
      <c r="W14" s="228">
        <v>-793.88333333333333</v>
      </c>
      <c r="X14" s="228">
        <v>-1754.0831333333333</v>
      </c>
      <c r="Y14" s="229">
        <v>-789.25</v>
      </c>
      <c r="Z14" s="229">
        <v>0</v>
      </c>
      <c r="AA14" s="229">
        <v>0</v>
      </c>
      <c r="AB14" s="229"/>
      <c r="AC14" s="228">
        <v>144400.19999999998</v>
      </c>
      <c r="AD14" s="230">
        <v>147737.41646666665</v>
      </c>
      <c r="AE14" s="230">
        <v>0</v>
      </c>
      <c r="AF14" s="231"/>
      <c r="AG14" s="231"/>
      <c r="AH14" s="231"/>
      <c r="AI14" s="231">
        <v>0</v>
      </c>
      <c r="AJ14" s="231"/>
      <c r="AK14" s="231">
        <v>0</v>
      </c>
      <c r="AL14" s="231">
        <v>0</v>
      </c>
      <c r="AM14" s="231"/>
      <c r="AN14" s="230">
        <v>-793.88333333333333</v>
      </c>
      <c r="AO14" s="230">
        <v>-1754.0831333333333</v>
      </c>
      <c r="AP14" s="231">
        <v>-789.25</v>
      </c>
      <c r="AQ14" s="231">
        <v>0</v>
      </c>
      <c r="AR14" s="231">
        <v>0</v>
      </c>
      <c r="AS14" s="231"/>
      <c r="AT14" s="230">
        <v>144400.19999999998</v>
      </c>
      <c r="AU14" s="232">
        <v>147737.41646666665</v>
      </c>
      <c r="AV14" s="232">
        <v>0</v>
      </c>
      <c r="AW14" s="233"/>
      <c r="AX14" s="233"/>
      <c r="AY14" s="233"/>
      <c r="AZ14" s="233">
        <v>0</v>
      </c>
      <c r="BA14" s="233"/>
      <c r="BB14" s="233">
        <v>0</v>
      </c>
      <c r="BC14" s="233">
        <v>0</v>
      </c>
      <c r="BD14" s="233"/>
      <c r="BE14" s="232">
        <v>-793.88333333333333</v>
      </c>
      <c r="BF14" s="232">
        <v>-1754.0831333333333</v>
      </c>
      <c r="BG14" s="233">
        <v>-789.25</v>
      </c>
      <c r="BH14" s="233">
        <v>0</v>
      </c>
      <c r="BI14" s="233">
        <v>0</v>
      </c>
      <c r="BJ14" s="233"/>
      <c r="BK14" s="232">
        <v>144400.19999999998</v>
      </c>
      <c r="BL14" s="234">
        <v>147737.41646666665</v>
      </c>
      <c r="BM14" s="234">
        <v>0</v>
      </c>
      <c r="BN14" s="235"/>
      <c r="BO14" s="235"/>
      <c r="BP14" s="235"/>
      <c r="BQ14" s="235">
        <v>0</v>
      </c>
      <c r="BR14" s="235">
        <v>0</v>
      </c>
      <c r="BS14" s="235">
        <v>0</v>
      </c>
      <c r="BT14" s="235">
        <v>0</v>
      </c>
      <c r="BU14" s="235">
        <v>0</v>
      </c>
      <c r="BV14" s="234">
        <v>-793.88333333333333</v>
      </c>
      <c r="BW14" s="234">
        <v>-1754.0831333333333</v>
      </c>
      <c r="BX14" s="235">
        <v>-789.25</v>
      </c>
      <c r="BY14" s="235">
        <v>0</v>
      </c>
      <c r="BZ14" s="235">
        <v>0</v>
      </c>
      <c r="CA14" s="235"/>
      <c r="CB14" s="234">
        <v>144400.19999999998</v>
      </c>
      <c r="CC14" s="236">
        <v>147737.41646666665</v>
      </c>
      <c r="CD14" s="236">
        <v>0</v>
      </c>
      <c r="CE14" s="237"/>
      <c r="CF14" s="237"/>
      <c r="CG14" s="237"/>
      <c r="CH14" s="237">
        <v>0</v>
      </c>
      <c r="CI14" s="237">
        <v>0</v>
      </c>
      <c r="CJ14" s="237">
        <v>0</v>
      </c>
      <c r="CK14" s="237">
        <v>0</v>
      </c>
      <c r="CL14" s="237">
        <v>0</v>
      </c>
      <c r="CM14" s="236">
        <v>-793.88333333333333</v>
      </c>
      <c r="CN14" s="236">
        <v>-1754.0831333333333</v>
      </c>
      <c r="CO14" s="237">
        <v>-789.25</v>
      </c>
      <c r="CP14" s="237">
        <v>0</v>
      </c>
      <c r="CQ14" s="237">
        <v>0</v>
      </c>
      <c r="CR14" s="237"/>
      <c r="CS14" s="236">
        <v>144400.19999999998</v>
      </c>
      <c r="CT14" s="238">
        <v>147737.41646666665</v>
      </c>
      <c r="CU14" s="238">
        <v>0</v>
      </c>
      <c r="CV14" s="239"/>
      <c r="CW14" s="239"/>
      <c r="CX14" s="239"/>
      <c r="CY14" s="239">
        <v>0</v>
      </c>
      <c r="CZ14" s="239">
        <v>0</v>
      </c>
      <c r="DA14" s="239">
        <v>0</v>
      </c>
      <c r="DB14" s="239">
        <v>0</v>
      </c>
      <c r="DC14" s="239">
        <v>0</v>
      </c>
      <c r="DD14" s="238">
        <v>-793.88333333333333</v>
      </c>
      <c r="DE14" s="238">
        <v>-1754.0831333333333</v>
      </c>
      <c r="DF14" s="239">
        <v>-789.25</v>
      </c>
      <c r="DG14" s="239">
        <v>0</v>
      </c>
      <c r="DH14" s="239">
        <v>0</v>
      </c>
      <c r="DI14" s="239"/>
      <c r="DJ14" s="238">
        <v>144400.19999999998</v>
      </c>
      <c r="DK14" s="240">
        <v>147737.41646666665</v>
      </c>
      <c r="DL14" s="240">
        <v>0</v>
      </c>
      <c r="DM14" s="241"/>
      <c r="DN14" s="241"/>
      <c r="DO14" s="241"/>
      <c r="DP14" s="241">
        <v>0</v>
      </c>
      <c r="DQ14" s="241">
        <v>0</v>
      </c>
      <c r="DR14" s="241">
        <v>0</v>
      </c>
      <c r="DS14" s="241">
        <v>0</v>
      </c>
      <c r="DT14" s="241">
        <v>0</v>
      </c>
      <c r="DU14" s="240">
        <v>-793.88333333333333</v>
      </c>
      <c r="DV14" s="240">
        <v>-1754.0831333333333</v>
      </c>
      <c r="DW14" s="241">
        <v>-789.25</v>
      </c>
      <c r="DX14" s="241">
        <v>0</v>
      </c>
      <c r="DY14" s="241">
        <v>0</v>
      </c>
      <c r="DZ14" s="241"/>
      <c r="EA14" s="240">
        <v>144400.19999999998</v>
      </c>
      <c r="EB14" s="242">
        <v>147737.41646666665</v>
      </c>
      <c r="EC14" s="242">
        <v>0</v>
      </c>
      <c r="ED14" s="243"/>
      <c r="EE14" s="243"/>
      <c r="EF14" s="243"/>
      <c r="EG14" s="243">
        <v>0</v>
      </c>
      <c r="EH14" s="243">
        <v>0</v>
      </c>
      <c r="EI14" s="243">
        <v>0</v>
      </c>
      <c r="EJ14" s="243">
        <v>0</v>
      </c>
      <c r="EK14" s="243">
        <v>0</v>
      </c>
      <c r="EL14" s="242">
        <v>-793.88333333333333</v>
      </c>
      <c r="EM14" s="242">
        <v>-1754.0831333333333</v>
      </c>
      <c r="EN14" s="243">
        <v>-3946.25</v>
      </c>
      <c r="EO14" s="243">
        <v>0</v>
      </c>
      <c r="EP14" s="243">
        <v>0</v>
      </c>
      <c r="EQ14" s="243"/>
      <c r="ER14" s="242">
        <v>141243.19999999998</v>
      </c>
      <c r="ES14" s="230">
        <v>147737.41646666665</v>
      </c>
      <c r="ET14" s="230">
        <v>0</v>
      </c>
      <c r="EU14" s="231"/>
      <c r="EV14" s="231"/>
      <c r="EW14" s="231"/>
      <c r="EX14" s="231">
        <v>0</v>
      </c>
      <c r="EY14" s="231">
        <v>0</v>
      </c>
      <c r="EZ14" s="231">
        <v>0</v>
      </c>
      <c r="FA14" s="231">
        <v>0</v>
      </c>
      <c r="FB14" s="231">
        <v>0</v>
      </c>
      <c r="FC14" s="230">
        <v>-793.88333333333333</v>
      </c>
      <c r="FD14" s="230">
        <v>-1754.0831333333333</v>
      </c>
      <c r="FE14" s="231"/>
      <c r="FF14" s="231">
        <v>0</v>
      </c>
      <c r="FG14" s="231">
        <v>0</v>
      </c>
      <c r="FH14" s="231"/>
      <c r="FI14" s="230">
        <v>145189.44999999998</v>
      </c>
      <c r="FJ14" s="232">
        <v>147737.41646666665</v>
      </c>
      <c r="FK14" s="232">
        <v>0</v>
      </c>
      <c r="FL14" s="233"/>
      <c r="FM14" s="233"/>
      <c r="FN14" s="233"/>
      <c r="FO14" s="233">
        <v>0</v>
      </c>
      <c r="FP14" s="233">
        <v>0</v>
      </c>
      <c r="FQ14" s="233">
        <v>0</v>
      </c>
      <c r="FR14" s="233">
        <v>0</v>
      </c>
      <c r="FS14" s="233">
        <v>0</v>
      </c>
      <c r="FT14" s="232">
        <v>-793.88333333333333</v>
      </c>
      <c r="FU14" s="232">
        <v>-1754.0831333333333</v>
      </c>
      <c r="FV14" s="233"/>
      <c r="FW14" s="233">
        <v>0</v>
      </c>
      <c r="FX14" s="233">
        <v>0</v>
      </c>
      <c r="FY14" s="233"/>
      <c r="FZ14" s="232">
        <v>145189.44999999998</v>
      </c>
      <c r="GA14" s="234">
        <v>147737.41646666665</v>
      </c>
      <c r="GB14" s="234">
        <v>0</v>
      </c>
      <c r="GC14" s="235"/>
      <c r="GD14" s="235"/>
      <c r="GE14" s="235"/>
      <c r="GF14" s="235">
        <v>0</v>
      </c>
      <c r="GG14" s="235">
        <v>0</v>
      </c>
      <c r="GH14" s="235">
        <v>0</v>
      </c>
      <c r="GI14" s="235">
        <v>0</v>
      </c>
      <c r="GJ14" s="235">
        <v>0</v>
      </c>
      <c r="GK14" s="234">
        <v>-793.88333333333333</v>
      </c>
      <c r="GL14" s="234">
        <v>-1754.0831333333333</v>
      </c>
      <c r="GM14" s="235"/>
      <c r="GN14" s="235">
        <v>0</v>
      </c>
      <c r="GO14" s="235">
        <v>0</v>
      </c>
      <c r="GP14" s="235">
        <v>0</v>
      </c>
      <c r="GQ14" s="234">
        <v>145189.44999999998</v>
      </c>
      <c r="GR14" s="236">
        <v>147737.41646666665</v>
      </c>
      <c r="GS14" s="236">
        <v>0</v>
      </c>
      <c r="GT14" s="237"/>
      <c r="GU14" s="237"/>
      <c r="GV14" s="237"/>
      <c r="GW14" s="237">
        <v>0</v>
      </c>
      <c r="GX14" s="237">
        <v>0</v>
      </c>
      <c r="GY14" s="237">
        <v>0</v>
      </c>
      <c r="GZ14" s="237">
        <v>0</v>
      </c>
      <c r="HA14" s="237">
        <v>0</v>
      </c>
      <c r="HB14" s="236">
        <v>-793.88333333333333</v>
      </c>
      <c r="HC14" s="236">
        <v>-1754.0831333333333</v>
      </c>
      <c r="HD14" s="237"/>
      <c r="HE14" s="237">
        <v>0</v>
      </c>
      <c r="HF14" s="237">
        <v>0</v>
      </c>
      <c r="HG14" s="237"/>
      <c r="HH14" s="236">
        <v>145189.44999999998</v>
      </c>
      <c r="HJ14" s="281">
        <f t="shared" si="0"/>
        <v>1772848.9975999997</v>
      </c>
      <c r="HK14" s="282">
        <f t="shared" si="1"/>
        <v>0</v>
      </c>
      <c r="HL14" s="282">
        <f t="shared" si="2"/>
        <v>0</v>
      </c>
      <c r="HM14" s="282">
        <f t="shared" si="3"/>
        <v>-9526.6</v>
      </c>
      <c r="HN14" s="282">
        <f t="shared" si="4"/>
        <v>-21048.997599999999</v>
      </c>
      <c r="HO14" s="282">
        <f t="shared" si="5"/>
        <v>-9471</v>
      </c>
      <c r="HP14" s="282">
        <f t="shared" si="6"/>
        <v>0</v>
      </c>
      <c r="HQ14" s="283">
        <f t="shared" si="7"/>
        <v>0</v>
      </c>
      <c r="HR14" s="263"/>
      <c r="HS14" s="277">
        <v>99825</v>
      </c>
      <c r="HT14" s="278">
        <v>0</v>
      </c>
      <c r="HU14" s="278">
        <v>76161</v>
      </c>
      <c r="HV14" s="278">
        <v>600</v>
      </c>
      <c r="HW14" s="278">
        <v>0</v>
      </c>
      <c r="HX14" s="278">
        <v>3048.75</v>
      </c>
      <c r="HY14" s="278">
        <v>19806</v>
      </c>
      <c r="HZ14" s="279">
        <v>8275</v>
      </c>
      <c r="IA14" s="278"/>
      <c r="IB14" s="280">
        <f t="shared" si="8"/>
        <v>1980564.7475999997</v>
      </c>
      <c r="ID14" s="280">
        <f t="shared" si="9"/>
        <v>-40046.597600000001</v>
      </c>
      <c r="IF14" s="280"/>
      <c r="IH14" s="280"/>
      <c r="IJ14" s="280">
        <v>0</v>
      </c>
      <c r="IL14" s="280">
        <v>0</v>
      </c>
      <c r="IN14" s="280">
        <v>62694.176666666666</v>
      </c>
      <c r="IP14" s="280"/>
      <c r="IR14" s="280"/>
    </row>
    <row r="15" spans="1:252">
      <c r="A15" s="244">
        <v>4115</v>
      </c>
      <c r="B15" s="141">
        <v>103493</v>
      </c>
      <c r="C15" s="141" t="s">
        <v>574</v>
      </c>
      <c r="D15" s="141" t="s">
        <v>371</v>
      </c>
      <c r="E15" s="226" t="s">
        <v>340</v>
      </c>
      <c r="F15" s="245" t="s">
        <v>921</v>
      </c>
      <c r="H15" s="253">
        <v>4977875.3587142946</v>
      </c>
      <c r="I15" s="253">
        <v>-12384</v>
      </c>
      <c r="J15" s="253">
        <v>-80286.862299999993</v>
      </c>
      <c r="K15" s="253">
        <v>4885204.4964142945</v>
      </c>
      <c r="M15" s="254">
        <v>414822.94655952457</v>
      </c>
      <c r="N15" s="254">
        <v>0</v>
      </c>
      <c r="O15" s="229"/>
      <c r="P15" s="229"/>
      <c r="Q15" s="229"/>
      <c r="R15" s="229">
        <v>0</v>
      </c>
      <c r="S15" s="229"/>
      <c r="T15" s="229">
        <v>182358.16666666666</v>
      </c>
      <c r="U15" s="229">
        <v>0</v>
      </c>
      <c r="V15" s="229"/>
      <c r="W15" s="254">
        <v>-1032</v>
      </c>
      <c r="X15" s="254">
        <v>-6690.5718583333328</v>
      </c>
      <c r="Y15" s="229">
        <v>-1562.1375</v>
      </c>
      <c r="Z15" s="229">
        <v>0</v>
      </c>
      <c r="AA15" s="229">
        <v>0</v>
      </c>
      <c r="AB15" s="229"/>
      <c r="AC15" s="254">
        <v>587896.403867858</v>
      </c>
      <c r="AD15" s="255">
        <v>414822.94655952457</v>
      </c>
      <c r="AE15" s="255">
        <v>0</v>
      </c>
      <c r="AF15" s="231"/>
      <c r="AG15" s="231"/>
      <c r="AH15" s="231"/>
      <c r="AI15" s="231">
        <v>0</v>
      </c>
      <c r="AJ15" s="231"/>
      <c r="AK15" s="231">
        <v>182358.16666666666</v>
      </c>
      <c r="AL15" s="231">
        <v>0</v>
      </c>
      <c r="AM15" s="231"/>
      <c r="AN15" s="255">
        <v>-1032</v>
      </c>
      <c r="AO15" s="255">
        <v>-6690.5718583333328</v>
      </c>
      <c r="AP15" s="231">
        <v>-1562.1375</v>
      </c>
      <c r="AQ15" s="231">
        <v>0</v>
      </c>
      <c r="AR15" s="231">
        <v>0</v>
      </c>
      <c r="AS15" s="231"/>
      <c r="AT15" s="255">
        <v>587896.403867858</v>
      </c>
      <c r="AU15" s="256">
        <v>414822.94655952457</v>
      </c>
      <c r="AV15" s="256">
        <v>0</v>
      </c>
      <c r="AW15" s="233"/>
      <c r="AX15" s="233"/>
      <c r="AY15" s="233"/>
      <c r="AZ15" s="233">
        <v>0</v>
      </c>
      <c r="BA15" s="233"/>
      <c r="BB15" s="233">
        <v>182358.16666666666</v>
      </c>
      <c r="BC15" s="233">
        <v>0</v>
      </c>
      <c r="BD15" s="233"/>
      <c r="BE15" s="256">
        <v>-1032</v>
      </c>
      <c r="BF15" s="256">
        <v>-6690.5718583333328</v>
      </c>
      <c r="BG15" s="233">
        <v>-1562.1375</v>
      </c>
      <c r="BH15" s="233">
        <v>0</v>
      </c>
      <c r="BI15" s="233">
        <v>0</v>
      </c>
      <c r="BJ15" s="233"/>
      <c r="BK15" s="256">
        <v>587896.403867858</v>
      </c>
      <c r="BL15" s="257">
        <v>414822.94655952457</v>
      </c>
      <c r="BM15" s="257">
        <v>0</v>
      </c>
      <c r="BN15" s="235"/>
      <c r="BO15" s="235"/>
      <c r="BP15" s="235"/>
      <c r="BQ15" s="235">
        <v>0</v>
      </c>
      <c r="BR15" s="235">
        <v>24000</v>
      </c>
      <c r="BS15" s="235">
        <v>182358.16666666666</v>
      </c>
      <c r="BT15" s="235">
        <v>0</v>
      </c>
      <c r="BU15" s="235">
        <v>63281.143988461532</v>
      </c>
      <c r="BV15" s="257">
        <v>-1032</v>
      </c>
      <c r="BW15" s="257">
        <v>-6690.5718583333328</v>
      </c>
      <c r="BX15" s="235">
        <v>-1562.1375</v>
      </c>
      <c r="BY15" s="235">
        <v>0</v>
      </c>
      <c r="BZ15" s="235">
        <v>0</v>
      </c>
      <c r="CA15" s="235"/>
      <c r="CB15" s="257">
        <v>675177.54785631958</v>
      </c>
      <c r="CC15" s="258">
        <v>414822.94655952457</v>
      </c>
      <c r="CD15" s="258">
        <v>0</v>
      </c>
      <c r="CE15" s="237"/>
      <c r="CF15" s="237"/>
      <c r="CG15" s="237"/>
      <c r="CH15" s="237">
        <v>0</v>
      </c>
      <c r="CI15" s="237">
        <v>6000</v>
      </c>
      <c r="CJ15" s="237">
        <v>182358.16666666666</v>
      </c>
      <c r="CK15" s="237">
        <v>0</v>
      </c>
      <c r="CL15" s="237">
        <v>15820.285997115385</v>
      </c>
      <c r="CM15" s="258">
        <v>-1032</v>
      </c>
      <c r="CN15" s="258">
        <v>-6690.5718583333328</v>
      </c>
      <c r="CO15" s="237">
        <v>-1562.1375</v>
      </c>
      <c r="CP15" s="237">
        <v>0</v>
      </c>
      <c r="CQ15" s="237">
        <v>0</v>
      </c>
      <c r="CR15" s="237"/>
      <c r="CS15" s="258">
        <v>609716.68986497342</v>
      </c>
      <c r="CT15" s="259">
        <v>414822.94655952457</v>
      </c>
      <c r="CU15" s="259">
        <v>0</v>
      </c>
      <c r="CV15" s="239"/>
      <c r="CW15" s="239"/>
      <c r="CX15" s="239"/>
      <c r="CY15" s="239">
        <v>0</v>
      </c>
      <c r="CZ15" s="239">
        <v>6000</v>
      </c>
      <c r="DA15" s="239">
        <v>180915.5</v>
      </c>
      <c r="DB15" s="239">
        <v>0</v>
      </c>
      <c r="DC15" s="239">
        <v>15820.285997115385</v>
      </c>
      <c r="DD15" s="259">
        <v>-1032</v>
      </c>
      <c r="DE15" s="259">
        <v>-6690.5718583333328</v>
      </c>
      <c r="DF15" s="239">
        <v>-1562.1375</v>
      </c>
      <c r="DG15" s="239">
        <v>0</v>
      </c>
      <c r="DH15" s="239">
        <v>0</v>
      </c>
      <c r="DI15" s="239"/>
      <c r="DJ15" s="259">
        <v>608274.02319830679</v>
      </c>
      <c r="DK15" s="260">
        <v>414822.94655952457</v>
      </c>
      <c r="DL15" s="260">
        <v>0</v>
      </c>
      <c r="DM15" s="241"/>
      <c r="DN15" s="241"/>
      <c r="DO15" s="241"/>
      <c r="DP15" s="241">
        <v>0</v>
      </c>
      <c r="DQ15" s="241">
        <v>6000</v>
      </c>
      <c r="DR15" s="241">
        <v>180915.5</v>
      </c>
      <c r="DS15" s="241">
        <v>0</v>
      </c>
      <c r="DT15" s="241">
        <v>15820.285997115385</v>
      </c>
      <c r="DU15" s="260">
        <v>-1032</v>
      </c>
      <c r="DV15" s="260">
        <v>-6690.5718583333328</v>
      </c>
      <c r="DW15" s="241">
        <v>-1562.1375</v>
      </c>
      <c r="DX15" s="241">
        <v>0</v>
      </c>
      <c r="DY15" s="241">
        <v>0</v>
      </c>
      <c r="DZ15" s="241"/>
      <c r="EA15" s="260">
        <v>608274.02319830679</v>
      </c>
      <c r="EB15" s="261">
        <v>414822.94655952457</v>
      </c>
      <c r="EC15" s="261">
        <v>0</v>
      </c>
      <c r="ED15" s="243"/>
      <c r="EE15" s="243"/>
      <c r="EF15" s="243"/>
      <c r="EG15" s="243">
        <v>0</v>
      </c>
      <c r="EH15" s="243">
        <v>6000</v>
      </c>
      <c r="EI15" s="243">
        <v>180915.5</v>
      </c>
      <c r="EJ15" s="243">
        <v>0</v>
      </c>
      <c r="EK15" s="243">
        <v>15820.285997115385</v>
      </c>
      <c r="EL15" s="261">
        <v>-1032</v>
      </c>
      <c r="EM15" s="261">
        <v>-6690.5718583333328</v>
      </c>
      <c r="EN15" s="243">
        <v>-7810.6874999999973</v>
      </c>
      <c r="EO15" s="243">
        <v>0</v>
      </c>
      <c r="EP15" s="243">
        <v>0</v>
      </c>
      <c r="EQ15" s="243"/>
      <c r="ER15" s="261">
        <v>602025.47319830675</v>
      </c>
      <c r="ES15" s="255">
        <v>414822.94655952457</v>
      </c>
      <c r="ET15" s="255">
        <v>0</v>
      </c>
      <c r="EU15" s="231"/>
      <c r="EV15" s="231"/>
      <c r="EW15" s="231"/>
      <c r="EX15" s="231">
        <v>0</v>
      </c>
      <c r="EY15" s="231">
        <v>6000</v>
      </c>
      <c r="EZ15" s="231">
        <v>180915.5</v>
      </c>
      <c r="FA15" s="231">
        <v>0</v>
      </c>
      <c r="FB15" s="231">
        <v>15820.285997115385</v>
      </c>
      <c r="FC15" s="255">
        <v>-1032</v>
      </c>
      <c r="FD15" s="255">
        <v>-6690.5718583333328</v>
      </c>
      <c r="FE15" s="231"/>
      <c r="FF15" s="231">
        <v>0</v>
      </c>
      <c r="FG15" s="231">
        <v>0</v>
      </c>
      <c r="FH15" s="231"/>
      <c r="FI15" s="255">
        <v>609836.16069830675</v>
      </c>
      <c r="FJ15" s="256">
        <v>414822.94655952457</v>
      </c>
      <c r="FK15" s="256">
        <v>0</v>
      </c>
      <c r="FL15" s="233"/>
      <c r="FM15" s="233"/>
      <c r="FN15" s="233"/>
      <c r="FO15" s="233">
        <v>0</v>
      </c>
      <c r="FP15" s="233">
        <v>6000</v>
      </c>
      <c r="FQ15" s="233">
        <v>180915.5</v>
      </c>
      <c r="FR15" s="233">
        <v>0</v>
      </c>
      <c r="FS15" s="233">
        <v>15820.285997115385</v>
      </c>
      <c r="FT15" s="256">
        <v>-1032</v>
      </c>
      <c r="FU15" s="256">
        <v>-6690.5718583333328</v>
      </c>
      <c r="FV15" s="233"/>
      <c r="FW15" s="233">
        <v>0</v>
      </c>
      <c r="FX15" s="233">
        <v>0</v>
      </c>
      <c r="FY15" s="233"/>
      <c r="FZ15" s="256">
        <v>609836.16069830675</v>
      </c>
      <c r="GA15" s="257">
        <v>414822.94655952457</v>
      </c>
      <c r="GB15" s="257">
        <v>0</v>
      </c>
      <c r="GC15" s="235"/>
      <c r="GD15" s="235"/>
      <c r="GE15" s="235"/>
      <c r="GF15" s="235">
        <v>0</v>
      </c>
      <c r="GG15" s="235">
        <v>6000</v>
      </c>
      <c r="GH15" s="235">
        <v>180915.5</v>
      </c>
      <c r="GI15" s="235">
        <v>0</v>
      </c>
      <c r="GJ15" s="235">
        <v>15820.285997115385</v>
      </c>
      <c r="GK15" s="257">
        <v>-1032</v>
      </c>
      <c r="GL15" s="257">
        <v>-6690.5718583333328</v>
      </c>
      <c r="GM15" s="235"/>
      <c r="GN15" s="235">
        <v>0</v>
      </c>
      <c r="GO15" s="235">
        <v>0</v>
      </c>
      <c r="GP15" s="235">
        <v>0</v>
      </c>
      <c r="GQ15" s="257">
        <v>609836.16069830675</v>
      </c>
      <c r="GR15" s="258">
        <v>414822.94655952457</v>
      </c>
      <c r="GS15" s="258">
        <v>0</v>
      </c>
      <c r="GT15" s="237"/>
      <c r="GU15" s="237"/>
      <c r="GV15" s="237"/>
      <c r="GW15" s="237">
        <v>0</v>
      </c>
      <c r="GX15" s="237">
        <v>6000</v>
      </c>
      <c r="GY15" s="237">
        <v>180915.5</v>
      </c>
      <c r="GZ15" s="237">
        <v>0</v>
      </c>
      <c r="HA15" s="237">
        <v>15820.285997115385</v>
      </c>
      <c r="HB15" s="258">
        <v>-1032</v>
      </c>
      <c r="HC15" s="258">
        <v>-6690.5718583333328</v>
      </c>
      <c r="HD15" s="237"/>
      <c r="HE15" s="237">
        <v>0</v>
      </c>
      <c r="HF15" s="237">
        <v>0</v>
      </c>
      <c r="HG15" s="237"/>
      <c r="HH15" s="258">
        <v>609836.16069830675</v>
      </c>
      <c r="HJ15" s="281">
        <f t="shared" si="0"/>
        <v>5049875.3587142937</v>
      </c>
      <c r="HK15" s="282">
        <f t="shared" si="1"/>
        <v>2178199.333333333</v>
      </c>
      <c r="HL15" s="282">
        <f t="shared" si="2"/>
        <v>189843.43196538463</v>
      </c>
      <c r="HM15" s="282">
        <f t="shared" si="3"/>
        <v>-12384</v>
      </c>
      <c r="HN15" s="282">
        <f t="shared" si="4"/>
        <v>-80286.862300000023</v>
      </c>
      <c r="HO15" s="282">
        <f t="shared" si="5"/>
        <v>-18745.649999999998</v>
      </c>
      <c r="HP15" s="282">
        <f t="shared" si="6"/>
        <v>0</v>
      </c>
      <c r="HQ15" s="283">
        <f t="shared" si="7"/>
        <v>0</v>
      </c>
      <c r="HR15" s="263"/>
      <c r="HS15" s="277">
        <v>404778</v>
      </c>
      <c r="HT15" s="278">
        <v>44184.9</v>
      </c>
      <c r="HU15" s="278">
        <v>246486</v>
      </c>
      <c r="HV15" s="278">
        <v>4970.79</v>
      </c>
      <c r="HW15" s="278">
        <v>0</v>
      </c>
      <c r="HX15" s="278">
        <v>21103.129999999997</v>
      </c>
      <c r="HY15" s="278">
        <v>0</v>
      </c>
      <c r="HZ15" s="279">
        <v>22298.13</v>
      </c>
      <c r="IA15" s="278"/>
      <c r="IB15" s="280">
        <f t="shared" si="8"/>
        <v>8161739.0740130115</v>
      </c>
      <c r="ID15" s="280">
        <f t="shared" si="9"/>
        <v>-111416.51230000002</v>
      </c>
      <c r="IF15" s="280"/>
      <c r="IH15" s="280"/>
      <c r="IJ15" s="280">
        <v>0</v>
      </c>
      <c r="IL15" s="280">
        <v>0</v>
      </c>
      <c r="IN15" s="280">
        <v>33150.04</v>
      </c>
      <c r="IP15" s="280"/>
      <c r="IR15" s="280"/>
    </row>
    <row r="16" spans="1:252">
      <c r="A16" s="244">
        <v>2030</v>
      </c>
      <c r="B16" s="141">
        <v>103172</v>
      </c>
      <c r="C16" s="141" t="s">
        <v>575</v>
      </c>
      <c r="D16" s="141" t="s">
        <v>372</v>
      </c>
      <c r="E16" s="226" t="s">
        <v>341</v>
      </c>
      <c r="F16" s="245" t="s">
        <v>921</v>
      </c>
      <c r="H16" s="227">
        <v>3501940.053512902</v>
      </c>
      <c r="I16" s="227">
        <v>-15718.89</v>
      </c>
      <c r="J16" s="227">
        <v>-33389.7984</v>
      </c>
      <c r="K16" s="227">
        <v>3452831.3651129017</v>
      </c>
      <c r="M16" s="254">
        <v>291828.33779274183</v>
      </c>
      <c r="N16" s="254">
        <v>11651.38823529412</v>
      </c>
      <c r="O16" s="229"/>
      <c r="P16" s="229"/>
      <c r="Q16" s="229"/>
      <c r="R16" s="229">
        <v>0</v>
      </c>
      <c r="S16" s="229"/>
      <c r="T16" s="229">
        <v>0</v>
      </c>
      <c r="U16" s="229">
        <v>0</v>
      </c>
      <c r="V16" s="229"/>
      <c r="W16" s="254">
        <v>-1309.9075</v>
      </c>
      <c r="X16" s="254">
        <v>-2782.4832000000001</v>
      </c>
      <c r="Y16" s="229">
        <v>-1562.1375</v>
      </c>
      <c r="Z16" s="229">
        <v>0</v>
      </c>
      <c r="AA16" s="229">
        <v>0</v>
      </c>
      <c r="AB16" s="229"/>
      <c r="AC16" s="254">
        <v>297825.19782803598</v>
      </c>
      <c r="AD16" s="255">
        <v>291828.33779274183</v>
      </c>
      <c r="AE16" s="255">
        <v>11651.38823529412</v>
      </c>
      <c r="AF16" s="231"/>
      <c r="AG16" s="231"/>
      <c r="AH16" s="231"/>
      <c r="AI16" s="231">
        <v>0</v>
      </c>
      <c r="AJ16" s="231"/>
      <c r="AK16" s="231">
        <v>0</v>
      </c>
      <c r="AL16" s="231">
        <v>0</v>
      </c>
      <c r="AM16" s="231"/>
      <c r="AN16" s="255">
        <v>-1309.9075</v>
      </c>
      <c r="AO16" s="255">
        <v>-2782.4832000000001</v>
      </c>
      <c r="AP16" s="231">
        <v>-1562.1375</v>
      </c>
      <c r="AQ16" s="231">
        <v>0</v>
      </c>
      <c r="AR16" s="231">
        <v>0</v>
      </c>
      <c r="AS16" s="231"/>
      <c r="AT16" s="255">
        <v>297825.19782803598</v>
      </c>
      <c r="AU16" s="256">
        <v>291828.33779274183</v>
      </c>
      <c r="AV16" s="256">
        <v>11651.38823529412</v>
      </c>
      <c r="AW16" s="233"/>
      <c r="AX16" s="233"/>
      <c r="AY16" s="233"/>
      <c r="AZ16" s="233">
        <v>0</v>
      </c>
      <c r="BA16" s="233"/>
      <c r="BB16" s="233">
        <v>0</v>
      </c>
      <c r="BC16" s="233">
        <v>0</v>
      </c>
      <c r="BD16" s="233"/>
      <c r="BE16" s="256">
        <v>-1309.9075</v>
      </c>
      <c r="BF16" s="256">
        <v>-2782.4832000000001</v>
      </c>
      <c r="BG16" s="233">
        <v>-1562.1375</v>
      </c>
      <c r="BH16" s="233">
        <v>0</v>
      </c>
      <c r="BI16" s="233">
        <v>0</v>
      </c>
      <c r="BJ16" s="233"/>
      <c r="BK16" s="256">
        <v>297825.19782803598</v>
      </c>
      <c r="BL16" s="257">
        <v>291828.33779274183</v>
      </c>
      <c r="BM16" s="257">
        <v>13424.037254901961</v>
      </c>
      <c r="BN16" s="235"/>
      <c r="BO16" s="235"/>
      <c r="BP16" s="235"/>
      <c r="BQ16" s="235">
        <v>0</v>
      </c>
      <c r="BR16" s="235">
        <v>0</v>
      </c>
      <c r="BS16" s="235">
        <v>0</v>
      </c>
      <c r="BT16" s="235">
        <v>0</v>
      </c>
      <c r="BU16" s="235">
        <v>0</v>
      </c>
      <c r="BV16" s="257">
        <v>-1309.9075</v>
      </c>
      <c r="BW16" s="257">
        <v>-2782.4832000000001</v>
      </c>
      <c r="BX16" s="235">
        <v>-1562.1375</v>
      </c>
      <c r="BY16" s="235">
        <v>0</v>
      </c>
      <c r="BZ16" s="235">
        <v>0</v>
      </c>
      <c r="CA16" s="235"/>
      <c r="CB16" s="257">
        <v>299597.84684764378</v>
      </c>
      <c r="CC16" s="258">
        <v>291828.33779274183</v>
      </c>
      <c r="CD16" s="258">
        <v>13424.037254901961</v>
      </c>
      <c r="CE16" s="237"/>
      <c r="CF16" s="237"/>
      <c r="CG16" s="237"/>
      <c r="CH16" s="237">
        <v>0</v>
      </c>
      <c r="CI16" s="237">
        <v>0</v>
      </c>
      <c r="CJ16" s="237">
        <v>0</v>
      </c>
      <c r="CK16" s="237">
        <v>0</v>
      </c>
      <c r="CL16" s="237">
        <v>0</v>
      </c>
      <c r="CM16" s="258">
        <v>-1309.9075</v>
      </c>
      <c r="CN16" s="258">
        <v>-2782.4832000000001</v>
      </c>
      <c r="CO16" s="237">
        <v>-1562.1375</v>
      </c>
      <c r="CP16" s="237">
        <v>0</v>
      </c>
      <c r="CQ16" s="237">
        <v>0</v>
      </c>
      <c r="CR16" s="237"/>
      <c r="CS16" s="258">
        <v>299597.84684764378</v>
      </c>
      <c r="CT16" s="259">
        <v>291828.33779274183</v>
      </c>
      <c r="CU16" s="259">
        <v>13424.037254901961</v>
      </c>
      <c r="CV16" s="239"/>
      <c r="CW16" s="239"/>
      <c r="CX16" s="239"/>
      <c r="CY16" s="239">
        <v>0</v>
      </c>
      <c r="CZ16" s="239">
        <v>0</v>
      </c>
      <c r="DA16" s="239">
        <v>0</v>
      </c>
      <c r="DB16" s="239">
        <v>0</v>
      </c>
      <c r="DC16" s="239">
        <v>0</v>
      </c>
      <c r="DD16" s="259">
        <v>-1309.9075</v>
      </c>
      <c r="DE16" s="259">
        <v>-2782.4832000000001</v>
      </c>
      <c r="DF16" s="239">
        <v>-1562.1375</v>
      </c>
      <c r="DG16" s="239">
        <v>0</v>
      </c>
      <c r="DH16" s="239">
        <v>0</v>
      </c>
      <c r="DI16" s="239"/>
      <c r="DJ16" s="259">
        <v>299597.84684764378</v>
      </c>
      <c r="DK16" s="260">
        <v>291828.33779274183</v>
      </c>
      <c r="DL16" s="260">
        <v>13424.037254901961</v>
      </c>
      <c r="DM16" s="241"/>
      <c r="DN16" s="241"/>
      <c r="DO16" s="241"/>
      <c r="DP16" s="241">
        <v>0</v>
      </c>
      <c r="DQ16" s="241">
        <v>0</v>
      </c>
      <c r="DR16" s="241">
        <v>0</v>
      </c>
      <c r="DS16" s="241">
        <v>0</v>
      </c>
      <c r="DT16" s="241">
        <v>0</v>
      </c>
      <c r="DU16" s="260">
        <v>-1309.9075</v>
      </c>
      <c r="DV16" s="260">
        <v>-2782.4832000000001</v>
      </c>
      <c r="DW16" s="241">
        <v>-1562.1375</v>
      </c>
      <c r="DX16" s="241">
        <v>0</v>
      </c>
      <c r="DY16" s="241">
        <v>0</v>
      </c>
      <c r="DZ16" s="241"/>
      <c r="EA16" s="260">
        <v>299597.84684764378</v>
      </c>
      <c r="EB16" s="261">
        <v>291828.33779274183</v>
      </c>
      <c r="EC16" s="261">
        <v>10971.698039215691</v>
      </c>
      <c r="ED16" s="243"/>
      <c r="EE16" s="243"/>
      <c r="EF16" s="243"/>
      <c r="EG16" s="243">
        <v>0</v>
      </c>
      <c r="EH16" s="243">
        <v>0</v>
      </c>
      <c r="EI16" s="243">
        <v>0</v>
      </c>
      <c r="EJ16" s="243">
        <v>0</v>
      </c>
      <c r="EK16" s="243">
        <v>0</v>
      </c>
      <c r="EL16" s="261">
        <v>-1309.9075</v>
      </c>
      <c r="EM16" s="261">
        <v>-2782.4832000000001</v>
      </c>
      <c r="EN16" s="243">
        <v>-7810.6874999999973</v>
      </c>
      <c r="EO16" s="243">
        <v>0</v>
      </c>
      <c r="EP16" s="243">
        <v>0</v>
      </c>
      <c r="EQ16" s="243"/>
      <c r="ER16" s="261">
        <v>290896.95763195754</v>
      </c>
      <c r="ES16" s="255">
        <v>291828.33779274183</v>
      </c>
      <c r="ET16" s="255">
        <v>13424.037254901961</v>
      </c>
      <c r="EU16" s="231"/>
      <c r="EV16" s="231"/>
      <c r="EW16" s="231"/>
      <c r="EX16" s="231">
        <v>0</v>
      </c>
      <c r="EY16" s="231">
        <v>0</v>
      </c>
      <c r="EZ16" s="231">
        <v>0</v>
      </c>
      <c r="FA16" s="231">
        <v>0</v>
      </c>
      <c r="FB16" s="231">
        <v>0</v>
      </c>
      <c r="FC16" s="255">
        <v>-1309.9075</v>
      </c>
      <c r="FD16" s="255">
        <v>-2782.4832000000001</v>
      </c>
      <c r="FE16" s="231"/>
      <c r="FF16" s="231">
        <v>0</v>
      </c>
      <c r="FG16" s="231">
        <v>0</v>
      </c>
      <c r="FH16" s="231"/>
      <c r="FI16" s="255">
        <v>301159.9843476438</v>
      </c>
      <c r="FJ16" s="256">
        <v>291828.33779274183</v>
      </c>
      <c r="FK16" s="256">
        <v>13424.037254901961</v>
      </c>
      <c r="FL16" s="233"/>
      <c r="FM16" s="233"/>
      <c r="FN16" s="233"/>
      <c r="FO16" s="233">
        <v>0</v>
      </c>
      <c r="FP16" s="233">
        <v>0</v>
      </c>
      <c r="FQ16" s="233">
        <v>0</v>
      </c>
      <c r="FR16" s="233">
        <v>0</v>
      </c>
      <c r="FS16" s="233">
        <v>0</v>
      </c>
      <c r="FT16" s="256">
        <v>-1309.9075</v>
      </c>
      <c r="FU16" s="256">
        <v>-2782.4832000000001</v>
      </c>
      <c r="FV16" s="233"/>
      <c r="FW16" s="233">
        <v>0</v>
      </c>
      <c r="FX16" s="233">
        <v>0</v>
      </c>
      <c r="FY16" s="233"/>
      <c r="FZ16" s="256">
        <v>301159.9843476438</v>
      </c>
      <c r="GA16" s="257">
        <v>291828.33779274183</v>
      </c>
      <c r="GB16" s="257">
        <v>13424.037254901961</v>
      </c>
      <c r="GC16" s="235"/>
      <c r="GD16" s="235"/>
      <c r="GE16" s="235"/>
      <c r="GF16" s="235">
        <v>0</v>
      </c>
      <c r="GG16" s="235">
        <v>0</v>
      </c>
      <c r="GH16" s="235">
        <v>0</v>
      </c>
      <c r="GI16" s="235">
        <v>0</v>
      </c>
      <c r="GJ16" s="235">
        <v>0</v>
      </c>
      <c r="GK16" s="257">
        <v>-1309.9075</v>
      </c>
      <c r="GL16" s="257">
        <v>-2782.4832000000001</v>
      </c>
      <c r="GM16" s="235"/>
      <c r="GN16" s="235">
        <v>0</v>
      </c>
      <c r="GO16" s="235">
        <v>0</v>
      </c>
      <c r="GP16" s="235">
        <v>0</v>
      </c>
      <c r="GQ16" s="257">
        <v>301159.9843476438</v>
      </c>
      <c r="GR16" s="258">
        <v>291828.33779274183</v>
      </c>
      <c r="GS16" s="258">
        <v>13424.037254901961</v>
      </c>
      <c r="GT16" s="237"/>
      <c r="GU16" s="237"/>
      <c r="GV16" s="237"/>
      <c r="GW16" s="237">
        <v>0</v>
      </c>
      <c r="GX16" s="237">
        <v>0</v>
      </c>
      <c r="GY16" s="237">
        <v>0</v>
      </c>
      <c r="GZ16" s="237">
        <v>0</v>
      </c>
      <c r="HA16" s="237">
        <v>0</v>
      </c>
      <c r="HB16" s="258">
        <v>-1309.9075</v>
      </c>
      <c r="HC16" s="258">
        <v>-2782.4832000000001</v>
      </c>
      <c r="HD16" s="237"/>
      <c r="HE16" s="237">
        <v>0</v>
      </c>
      <c r="HF16" s="237">
        <v>0</v>
      </c>
      <c r="HG16" s="237"/>
      <c r="HH16" s="258">
        <v>301159.9843476438</v>
      </c>
      <c r="HJ16" s="281">
        <f t="shared" si="0"/>
        <v>3664914.261944274</v>
      </c>
      <c r="HK16" s="282">
        <f t="shared" si="1"/>
        <v>0</v>
      </c>
      <c r="HL16" s="282">
        <f t="shared" si="2"/>
        <v>0</v>
      </c>
      <c r="HM16" s="282">
        <f t="shared" si="3"/>
        <v>-15718.889999999998</v>
      </c>
      <c r="HN16" s="282">
        <f t="shared" si="4"/>
        <v>-33389.798399999992</v>
      </c>
      <c r="HO16" s="282">
        <f t="shared" si="5"/>
        <v>-18745.649999999998</v>
      </c>
      <c r="HP16" s="282">
        <f t="shared" si="6"/>
        <v>0</v>
      </c>
      <c r="HQ16" s="283">
        <f t="shared" si="7"/>
        <v>0</v>
      </c>
      <c r="HR16" s="263"/>
      <c r="HS16" s="277">
        <v>195651</v>
      </c>
      <c r="HT16" s="278">
        <v>0</v>
      </c>
      <c r="HU16" s="278">
        <v>294150</v>
      </c>
      <c r="HV16" s="278">
        <v>4400</v>
      </c>
      <c r="HW16" s="278">
        <v>0</v>
      </c>
      <c r="HX16" s="278">
        <v>353.13000000000102</v>
      </c>
      <c r="HY16" s="278">
        <v>94647</v>
      </c>
      <c r="HZ16" s="279">
        <v>11321.5</v>
      </c>
      <c r="IA16" s="278"/>
      <c r="IB16" s="280">
        <f t="shared" si="8"/>
        <v>4265436.8919442743</v>
      </c>
      <c r="ID16" s="280">
        <f t="shared" si="9"/>
        <v>-67854.338399999993</v>
      </c>
      <c r="IF16" s="280"/>
      <c r="IH16" s="280"/>
      <c r="IJ16" s="280">
        <v>0</v>
      </c>
      <c r="IL16" s="280">
        <v>9656.0476470588073</v>
      </c>
      <c r="IN16" s="280">
        <v>74249.81</v>
      </c>
      <c r="IP16" s="280"/>
      <c r="IR16" s="280"/>
    </row>
    <row r="17" spans="1:252">
      <c r="A17" s="244">
        <v>2238</v>
      </c>
      <c r="B17" s="141">
        <v>103288</v>
      </c>
      <c r="C17" s="141" t="s">
        <v>576</v>
      </c>
      <c r="D17" s="141" t="s">
        <v>373</v>
      </c>
      <c r="E17" s="226" t="s">
        <v>341</v>
      </c>
      <c r="F17" s="245" t="s">
        <v>921</v>
      </c>
      <c r="H17" s="227">
        <v>933946.80178649584</v>
      </c>
      <c r="I17" s="227">
        <v>-3910.92</v>
      </c>
      <c r="J17" s="227">
        <v>-13652.722100000001</v>
      </c>
      <c r="K17" s="227">
        <v>916383.15968649578</v>
      </c>
      <c r="M17" s="228">
        <v>77828.900148874658</v>
      </c>
      <c r="N17" s="228">
        <v>9245.7708333333339</v>
      </c>
      <c r="O17" s="229"/>
      <c r="P17" s="229"/>
      <c r="Q17" s="229"/>
      <c r="R17" s="229">
        <v>0</v>
      </c>
      <c r="S17" s="229"/>
      <c r="T17" s="229">
        <v>0</v>
      </c>
      <c r="U17" s="229">
        <v>0</v>
      </c>
      <c r="V17" s="229"/>
      <c r="W17" s="228">
        <v>-325.91000000000003</v>
      </c>
      <c r="X17" s="228">
        <v>-1137.7268416666668</v>
      </c>
      <c r="Y17" s="229">
        <v>-428.3125</v>
      </c>
      <c r="Z17" s="229">
        <v>0</v>
      </c>
      <c r="AA17" s="229">
        <v>0</v>
      </c>
      <c r="AB17" s="229"/>
      <c r="AC17" s="228">
        <v>85182.72164054132</v>
      </c>
      <c r="AD17" s="230">
        <v>77828.900148874658</v>
      </c>
      <c r="AE17" s="230">
        <v>9245.7708333333339</v>
      </c>
      <c r="AF17" s="231"/>
      <c r="AG17" s="231"/>
      <c r="AH17" s="231"/>
      <c r="AI17" s="231">
        <v>0</v>
      </c>
      <c r="AJ17" s="231"/>
      <c r="AK17" s="231">
        <v>0</v>
      </c>
      <c r="AL17" s="231">
        <v>0</v>
      </c>
      <c r="AM17" s="231"/>
      <c r="AN17" s="230">
        <v>-325.91000000000003</v>
      </c>
      <c r="AO17" s="230">
        <v>-1137.7268416666668</v>
      </c>
      <c r="AP17" s="231">
        <v>-428.3125</v>
      </c>
      <c r="AQ17" s="231">
        <v>0</v>
      </c>
      <c r="AR17" s="231">
        <v>0</v>
      </c>
      <c r="AS17" s="231"/>
      <c r="AT17" s="230">
        <v>85182.72164054132</v>
      </c>
      <c r="AU17" s="232">
        <v>77828.900148874658</v>
      </c>
      <c r="AV17" s="232">
        <v>9245.7708333333339</v>
      </c>
      <c r="AW17" s="233"/>
      <c r="AX17" s="233"/>
      <c r="AY17" s="233"/>
      <c r="AZ17" s="233">
        <v>0</v>
      </c>
      <c r="BA17" s="233"/>
      <c r="BB17" s="233">
        <v>0</v>
      </c>
      <c r="BC17" s="233">
        <v>0</v>
      </c>
      <c r="BD17" s="233"/>
      <c r="BE17" s="232">
        <v>-325.91000000000003</v>
      </c>
      <c r="BF17" s="232">
        <v>-1137.7268416666668</v>
      </c>
      <c r="BG17" s="233">
        <v>-428.3125</v>
      </c>
      <c r="BH17" s="233">
        <v>0</v>
      </c>
      <c r="BI17" s="233">
        <v>0</v>
      </c>
      <c r="BJ17" s="233"/>
      <c r="BK17" s="232">
        <v>85182.72164054132</v>
      </c>
      <c r="BL17" s="234">
        <v>77828.900148874658</v>
      </c>
      <c r="BM17" s="234">
        <v>4809.2430555555547</v>
      </c>
      <c r="BN17" s="235"/>
      <c r="BO17" s="235"/>
      <c r="BP17" s="235"/>
      <c r="BQ17" s="235">
        <v>0</v>
      </c>
      <c r="BR17" s="235">
        <v>0</v>
      </c>
      <c r="BS17" s="235">
        <v>0</v>
      </c>
      <c r="BT17" s="235">
        <v>0</v>
      </c>
      <c r="BU17" s="235">
        <v>0</v>
      </c>
      <c r="BV17" s="234">
        <v>-325.91000000000003</v>
      </c>
      <c r="BW17" s="234">
        <v>-1137.7268416666668</v>
      </c>
      <c r="BX17" s="235">
        <v>-428.3125</v>
      </c>
      <c r="BY17" s="235">
        <v>0</v>
      </c>
      <c r="BZ17" s="235">
        <v>0</v>
      </c>
      <c r="CA17" s="235"/>
      <c r="CB17" s="234">
        <v>80746.193862763539</v>
      </c>
      <c r="CC17" s="236">
        <v>77828.900148874658</v>
      </c>
      <c r="CD17" s="236">
        <v>4809.2430555555547</v>
      </c>
      <c r="CE17" s="237"/>
      <c r="CF17" s="237"/>
      <c r="CG17" s="237"/>
      <c r="CH17" s="237">
        <v>0</v>
      </c>
      <c r="CI17" s="237">
        <v>0</v>
      </c>
      <c r="CJ17" s="237">
        <v>0</v>
      </c>
      <c r="CK17" s="237">
        <v>0</v>
      </c>
      <c r="CL17" s="237">
        <v>0</v>
      </c>
      <c r="CM17" s="236">
        <v>-325.91000000000003</v>
      </c>
      <c r="CN17" s="236">
        <v>-1137.7268416666668</v>
      </c>
      <c r="CO17" s="237">
        <v>-428.3125</v>
      </c>
      <c r="CP17" s="237">
        <v>0</v>
      </c>
      <c r="CQ17" s="237">
        <v>0</v>
      </c>
      <c r="CR17" s="237"/>
      <c r="CS17" s="236">
        <v>80746.193862763539</v>
      </c>
      <c r="CT17" s="238">
        <v>77828.900148874658</v>
      </c>
      <c r="CU17" s="238">
        <v>4809.2430555555547</v>
      </c>
      <c r="CV17" s="239"/>
      <c r="CW17" s="239"/>
      <c r="CX17" s="239"/>
      <c r="CY17" s="239">
        <v>0</v>
      </c>
      <c r="CZ17" s="239">
        <v>0</v>
      </c>
      <c r="DA17" s="239">
        <v>0</v>
      </c>
      <c r="DB17" s="239">
        <v>0</v>
      </c>
      <c r="DC17" s="239">
        <v>0</v>
      </c>
      <c r="DD17" s="238">
        <v>-325.91000000000003</v>
      </c>
      <c r="DE17" s="238">
        <v>-1137.7268416666668</v>
      </c>
      <c r="DF17" s="239">
        <v>-428.3125</v>
      </c>
      <c r="DG17" s="239">
        <v>0</v>
      </c>
      <c r="DH17" s="239">
        <v>0</v>
      </c>
      <c r="DI17" s="239"/>
      <c r="DJ17" s="238">
        <v>80746.193862763539</v>
      </c>
      <c r="DK17" s="240">
        <v>77828.900148874658</v>
      </c>
      <c r="DL17" s="240">
        <v>4809.2430555555547</v>
      </c>
      <c r="DM17" s="241"/>
      <c r="DN17" s="241"/>
      <c r="DO17" s="241"/>
      <c r="DP17" s="241">
        <v>0</v>
      </c>
      <c r="DQ17" s="241">
        <v>0</v>
      </c>
      <c r="DR17" s="241">
        <v>0</v>
      </c>
      <c r="DS17" s="241">
        <v>0</v>
      </c>
      <c r="DT17" s="241">
        <v>0</v>
      </c>
      <c r="DU17" s="240">
        <v>-325.91000000000003</v>
      </c>
      <c r="DV17" s="240">
        <v>-1137.7268416666668</v>
      </c>
      <c r="DW17" s="241">
        <v>-428.3125</v>
      </c>
      <c r="DX17" s="241">
        <v>0</v>
      </c>
      <c r="DY17" s="241">
        <v>0</v>
      </c>
      <c r="DZ17" s="241"/>
      <c r="EA17" s="240">
        <v>80746.193862763539</v>
      </c>
      <c r="EB17" s="242">
        <v>77828.900148874658</v>
      </c>
      <c r="EC17" s="242">
        <v>23703.144444444446</v>
      </c>
      <c r="ED17" s="243"/>
      <c r="EE17" s="243"/>
      <c r="EF17" s="243"/>
      <c r="EG17" s="243">
        <v>0</v>
      </c>
      <c r="EH17" s="243">
        <v>0</v>
      </c>
      <c r="EI17" s="243">
        <v>0</v>
      </c>
      <c r="EJ17" s="243">
        <v>0</v>
      </c>
      <c r="EK17" s="243">
        <v>0</v>
      </c>
      <c r="EL17" s="242">
        <v>-325.91000000000003</v>
      </c>
      <c r="EM17" s="242">
        <v>-1137.7268416666668</v>
      </c>
      <c r="EN17" s="243">
        <v>-2141.5625</v>
      </c>
      <c r="EO17" s="243">
        <v>0</v>
      </c>
      <c r="EP17" s="243">
        <v>0</v>
      </c>
      <c r="EQ17" s="243"/>
      <c r="ER17" s="242">
        <v>97926.845251652441</v>
      </c>
      <c r="ES17" s="230">
        <v>77828.900148874658</v>
      </c>
      <c r="ET17" s="230">
        <v>4809.2430555555547</v>
      </c>
      <c r="EU17" s="231"/>
      <c r="EV17" s="231"/>
      <c r="EW17" s="231"/>
      <c r="EX17" s="231">
        <v>0</v>
      </c>
      <c r="EY17" s="231">
        <v>0</v>
      </c>
      <c r="EZ17" s="231">
        <v>0</v>
      </c>
      <c r="FA17" s="231">
        <v>0</v>
      </c>
      <c r="FB17" s="231">
        <v>0</v>
      </c>
      <c r="FC17" s="230">
        <v>-325.91000000000003</v>
      </c>
      <c r="FD17" s="230">
        <v>-1137.7268416666668</v>
      </c>
      <c r="FE17" s="231"/>
      <c r="FF17" s="231">
        <v>0</v>
      </c>
      <c r="FG17" s="231">
        <v>0</v>
      </c>
      <c r="FH17" s="231"/>
      <c r="FI17" s="230">
        <v>81174.506362763539</v>
      </c>
      <c r="FJ17" s="232">
        <v>77828.900148874658</v>
      </c>
      <c r="FK17" s="232">
        <v>4809.2430555555547</v>
      </c>
      <c r="FL17" s="233"/>
      <c r="FM17" s="233"/>
      <c r="FN17" s="233"/>
      <c r="FO17" s="233">
        <v>0</v>
      </c>
      <c r="FP17" s="233">
        <v>0</v>
      </c>
      <c r="FQ17" s="233">
        <v>0</v>
      </c>
      <c r="FR17" s="233">
        <v>0</v>
      </c>
      <c r="FS17" s="233">
        <v>0</v>
      </c>
      <c r="FT17" s="232">
        <v>-325.91000000000003</v>
      </c>
      <c r="FU17" s="232">
        <v>-1137.7268416666668</v>
      </c>
      <c r="FV17" s="233"/>
      <c r="FW17" s="233">
        <v>0</v>
      </c>
      <c r="FX17" s="233">
        <v>0</v>
      </c>
      <c r="FY17" s="233"/>
      <c r="FZ17" s="232">
        <v>81174.506362763539</v>
      </c>
      <c r="GA17" s="234">
        <v>77828.900148874658</v>
      </c>
      <c r="GB17" s="234">
        <v>4809.2430555555547</v>
      </c>
      <c r="GC17" s="235"/>
      <c r="GD17" s="235"/>
      <c r="GE17" s="235"/>
      <c r="GF17" s="235">
        <v>0</v>
      </c>
      <c r="GG17" s="235">
        <v>0</v>
      </c>
      <c r="GH17" s="235">
        <v>0</v>
      </c>
      <c r="GI17" s="235">
        <v>0</v>
      </c>
      <c r="GJ17" s="235">
        <v>0</v>
      </c>
      <c r="GK17" s="234">
        <v>-325.91000000000003</v>
      </c>
      <c r="GL17" s="234">
        <v>-1137.7268416666668</v>
      </c>
      <c r="GM17" s="235"/>
      <c r="GN17" s="235">
        <v>0</v>
      </c>
      <c r="GO17" s="235">
        <v>0</v>
      </c>
      <c r="GP17" s="235">
        <v>0</v>
      </c>
      <c r="GQ17" s="234">
        <v>81174.506362763539</v>
      </c>
      <c r="GR17" s="236">
        <v>77828.900148874658</v>
      </c>
      <c r="GS17" s="236">
        <v>4809.2430555555547</v>
      </c>
      <c r="GT17" s="237"/>
      <c r="GU17" s="237"/>
      <c r="GV17" s="237"/>
      <c r="GW17" s="237">
        <v>0</v>
      </c>
      <c r="GX17" s="237">
        <v>0</v>
      </c>
      <c r="GY17" s="237">
        <v>0</v>
      </c>
      <c r="GZ17" s="237">
        <v>0</v>
      </c>
      <c r="HA17" s="237">
        <v>0</v>
      </c>
      <c r="HB17" s="236">
        <v>-325.91000000000003</v>
      </c>
      <c r="HC17" s="236">
        <v>-1137.7268416666668</v>
      </c>
      <c r="HD17" s="237"/>
      <c r="HE17" s="237">
        <v>0</v>
      </c>
      <c r="HF17" s="237">
        <v>0</v>
      </c>
      <c r="HG17" s="237"/>
      <c r="HH17" s="236">
        <v>81174.506362763539</v>
      </c>
      <c r="HJ17" s="281">
        <f t="shared" si="0"/>
        <v>1028175.8431753843</v>
      </c>
      <c r="HK17" s="282">
        <f t="shared" si="1"/>
        <v>0</v>
      </c>
      <c r="HL17" s="282">
        <f t="shared" si="2"/>
        <v>0</v>
      </c>
      <c r="HM17" s="282">
        <f t="shared" si="3"/>
        <v>-3910.9199999999996</v>
      </c>
      <c r="HN17" s="282">
        <f t="shared" si="4"/>
        <v>-13652.722100000001</v>
      </c>
      <c r="HO17" s="282">
        <f t="shared" si="5"/>
        <v>-5139.75</v>
      </c>
      <c r="HP17" s="282">
        <f t="shared" si="6"/>
        <v>0</v>
      </c>
      <c r="HQ17" s="283">
        <f t="shared" si="7"/>
        <v>0</v>
      </c>
      <c r="HR17" s="263"/>
      <c r="HS17" s="277">
        <v>54398</v>
      </c>
      <c r="HT17" s="278">
        <v>0</v>
      </c>
      <c r="HU17" s="278">
        <v>77355</v>
      </c>
      <c r="HV17" s="278">
        <v>1600</v>
      </c>
      <c r="HW17" s="278">
        <v>0</v>
      </c>
      <c r="HX17" s="278">
        <v>4048.13</v>
      </c>
      <c r="HY17" s="278">
        <v>54985</v>
      </c>
      <c r="HZ17" s="279">
        <v>6000.25</v>
      </c>
      <c r="IA17" s="278"/>
      <c r="IB17" s="280">
        <f t="shared" si="8"/>
        <v>1226562.2231753841</v>
      </c>
      <c r="ID17" s="280">
        <f t="shared" si="9"/>
        <v>-22703.392100000001</v>
      </c>
      <c r="IF17" s="280"/>
      <c r="IH17" s="280"/>
      <c r="IJ17" s="280">
        <v>0</v>
      </c>
      <c r="IL17" s="280">
        <v>4314.6399999999994</v>
      </c>
      <c r="IN17" s="280">
        <v>37263.633333333331</v>
      </c>
      <c r="IP17" s="280"/>
      <c r="IR17" s="280"/>
    </row>
    <row r="18" spans="1:252">
      <c r="A18" s="244">
        <v>2236</v>
      </c>
      <c r="B18" s="141">
        <v>103286</v>
      </c>
      <c r="C18" s="141" t="s">
        <v>577</v>
      </c>
      <c r="D18" s="141" t="s">
        <v>374</v>
      </c>
      <c r="E18" s="226" t="s">
        <v>341</v>
      </c>
      <c r="F18" s="245" t="s">
        <v>921</v>
      </c>
      <c r="H18" s="227">
        <v>1292688.3029554537</v>
      </c>
      <c r="I18" s="227">
        <v>-5540.47</v>
      </c>
      <c r="J18" s="227">
        <v>-16027.0987</v>
      </c>
      <c r="K18" s="227">
        <v>1271120.7342554538</v>
      </c>
      <c r="M18" s="228">
        <v>107724.02524628781</v>
      </c>
      <c r="N18" s="228">
        <v>0</v>
      </c>
      <c r="O18" s="229"/>
      <c r="P18" s="229"/>
      <c r="Q18" s="229"/>
      <c r="R18" s="229">
        <v>0</v>
      </c>
      <c r="S18" s="229"/>
      <c r="T18" s="229">
        <v>0</v>
      </c>
      <c r="U18" s="229">
        <v>0</v>
      </c>
      <c r="V18" s="229"/>
      <c r="W18" s="228">
        <v>-461.70583333333337</v>
      </c>
      <c r="X18" s="228">
        <v>-1335.5915583333333</v>
      </c>
      <c r="Y18" s="229">
        <v>-428.3125</v>
      </c>
      <c r="Z18" s="229">
        <v>0</v>
      </c>
      <c r="AA18" s="229">
        <v>0</v>
      </c>
      <c r="AB18" s="229"/>
      <c r="AC18" s="228">
        <v>105498.41535462116</v>
      </c>
      <c r="AD18" s="230">
        <v>107724.02524628781</v>
      </c>
      <c r="AE18" s="230">
        <v>0</v>
      </c>
      <c r="AF18" s="231"/>
      <c r="AG18" s="231"/>
      <c r="AH18" s="231"/>
      <c r="AI18" s="231">
        <v>0</v>
      </c>
      <c r="AJ18" s="231"/>
      <c r="AK18" s="231">
        <v>0</v>
      </c>
      <c r="AL18" s="231">
        <v>0</v>
      </c>
      <c r="AM18" s="231"/>
      <c r="AN18" s="230">
        <v>-461.70583333333337</v>
      </c>
      <c r="AO18" s="230">
        <v>-1335.5915583333333</v>
      </c>
      <c r="AP18" s="231">
        <v>-428.3125</v>
      </c>
      <c r="AQ18" s="231">
        <v>0</v>
      </c>
      <c r="AR18" s="231">
        <v>0</v>
      </c>
      <c r="AS18" s="231"/>
      <c r="AT18" s="230">
        <v>105498.41535462116</v>
      </c>
      <c r="AU18" s="232">
        <v>107724.02524628781</v>
      </c>
      <c r="AV18" s="232">
        <v>0</v>
      </c>
      <c r="AW18" s="233"/>
      <c r="AX18" s="233"/>
      <c r="AY18" s="233"/>
      <c r="AZ18" s="233">
        <v>0</v>
      </c>
      <c r="BA18" s="233"/>
      <c r="BB18" s="233">
        <v>0</v>
      </c>
      <c r="BC18" s="233">
        <v>0</v>
      </c>
      <c r="BD18" s="233"/>
      <c r="BE18" s="232">
        <v>-461.70583333333337</v>
      </c>
      <c r="BF18" s="232">
        <v>-1335.5915583333333</v>
      </c>
      <c r="BG18" s="233">
        <v>-428.3125</v>
      </c>
      <c r="BH18" s="233">
        <v>0</v>
      </c>
      <c r="BI18" s="233">
        <v>0</v>
      </c>
      <c r="BJ18" s="233"/>
      <c r="BK18" s="232">
        <v>105498.41535462116</v>
      </c>
      <c r="BL18" s="234">
        <v>107724.02524628781</v>
      </c>
      <c r="BM18" s="234">
        <v>0</v>
      </c>
      <c r="BN18" s="235"/>
      <c r="BO18" s="235"/>
      <c r="BP18" s="235"/>
      <c r="BQ18" s="235">
        <v>0</v>
      </c>
      <c r="BR18" s="235">
        <v>0</v>
      </c>
      <c r="BS18" s="235">
        <v>0</v>
      </c>
      <c r="BT18" s="235">
        <v>0</v>
      </c>
      <c r="BU18" s="235">
        <v>0</v>
      </c>
      <c r="BV18" s="234">
        <v>-461.70583333333337</v>
      </c>
      <c r="BW18" s="234">
        <v>-1335.5915583333333</v>
      </c>
      <c r="BX18" s="235">
        <v>-428.3125</v>
      </c>
      <c r="BY18" s="235">
        <v>0</v>
      </c>
      <c r="BZ18" s="235">
        <v>0</v>
      </c>
      <c r="CA18" s="235"/>
      <c r="CB18" s="234">
        <v>105498.41535462116</v>
      </c>
      <c r="CC18" s="236">
        <v>107724.02524628781</v>
      </c>
      <c r="CD18" s="236">
        <v>0</v>
      </c>
      <c r="CE18" s="237"/>
      <c r="CF18" s="237"/>
      <c r="CG18" s="237"/>
      <c r="CH18" s="237">
        <v>0</v>
      </c>
      <c r="CI18" s="237">
        <v>0</v>
      </c>
      <c r="CJ18" s="237">
        <v>0</v>
      </c>
      <c r="CK18" s="237">
        <v>0</v>
      </c>
      <c r="CL18" s="237">
        <v>0</v>
      </c>
      <c r="CM18" s="236">
        <v>-461.70583333333337</v>
      </c>
      <c r="CN18" s="236">
        <v>-1335.5915583333333</v>
      </c>
      <c r="CO18" s="237">
        <v>-428.3125</v>
      </c>
      <c r="CP18" s="237">
        <v>0</v>
      </c>
      <c r="CQ18" s="237">
        <v>0</v>
      </c>
      <c r="CR18" s="237"/>
      <c r="CS18" s="236">
        <v>105498.41535462116</v>
      </c>
      <c r="CT18" s="238">
        <v>107724.02524628781</v>
      </c>
      <c r="CU18" s="238">
        <v>0</v>
      </c>
      <c r="CV18" s="239"/>
      <c r="CW18" s="239"/>
      <c r="CX18" s="239"/>
      <c r="CY18" s="239">
        <v>0</v>
      </c>
      <c r="CZ18" s="239">
        <v>0</v>
      </c>
      <c r="DA18" s="239">
        <v>0</v>
      </c>
      <c r="DB18" s="239">
        <v>0</v>
      </c>
      <c r="DC18" s="239">
        <v>0</v>
      </c>
      <c r="DD18" s="238">
        <v>-461.70583333333337</v>
      </c>
      <c r="DE18" s="238">
        <v>-1335.5915583333333</v>
      </c>
      <c r="DF18" s="239">
        <v>-428.3125</v>
      </c>
      <c r="DG18" s="239">
        <v>0</v>
      </c>
      <c r="DH18" s="239">
        <v>0</v>
      </c>
      <c r="DI18" s="239"/>
      <c r="DJ18" s="238">
        <v>105498.41535462116</v>
      </c>
      <c r="DK18" s="240">
        <v>107724.02524628781</v>
      </c>
      <c r="DL18" s="240">
        <v>0</v>
      </c>
      <c r="DM18" s="241"/>
      <c r="DN18" s="241"/>
      <c r="DO18" s="241"/>
      <c r="DP18" s="241">
        <v>0</v>
      </c>
      <c r="DQ18" s="241">
        <v>0</v>
      </c>
      <c r="DR18" s="241">
        <v>0</v>
      </c>
      <c r="DS18" s="241">
        <v>0</v>
      </c>
      <c r="DT18" s="241">
        <v>0</v>
      </c>
      <c r="DU18" s="240">
        <v>-461.70583333333337</v>
      </c>
      <c r="DV18" s="240">
        <v>-1335.5915583333333</v>
      </c>
      <c r="DW18" s="241">
        <v>-428.3125</v>
      </c>
      <c r="DX18" s="241">
        <v>0</v>
      </c>
      <c r="DY18" s="241">
        <v>0</v>
      </c>
      <c r="DZ18" s="241"/>
      <c r="EA18" s="240">
        <v>105498.41535462116</v>
      </c>
      <c r="EB18" s="242">
        <v>107724.02524628781</v>
      </c>
      <c r="EC18" s="242">
        <v>0</v>
      </c>
      <c r="ED18" s="243"/>
      <c r="EE18" s="243"/>
      <c r="EF18" s="243"/>
      <c r="EG18" s="243">
        <v>0</v>
      </c>
      <c r="EH18" s="243">
        <v>0</v>
      </c>
      <c r="EI18" s="243">
        <v>0</v>
      </c>
      <c r="EJ18" s="243">
        <v>0</v>
      </c>
      <c r="EK18" s="243">
        <v>0</v>
      </c>
      <c r="EL18" s="242">
        <v>-461.70583333333337</v>
      </c>
      <c r="EM18" s="242">
        <v>-1335.5915583333333</v>
      </c>
      <c r="EN18" s="243">
        <v>-2141.5625</v>
      </c>
      <c r="EO18" s="243">
        <v>0</v>
      </c>
      <c r="EP18" s="243">
        <v>0</v>
      </c>
      <c r="EQ18" s="243"/>
      <c r="ER18" s="242">
        <v>103785.16535462116</v>
      </c>
      <c r="ES18" s="230">
        <v>107724.02524628781</v>
      </c>
      <c r="ET18" s="230">
        <v>0</v>
      </c>
      <c r="EU18" s="231"/>
      <c r="EV18" s="231"/>
      <c r="EW18" s="231"/>
      <c r="EX18" s="231">
        <v>0</v>
      </c>
      <c r="EY18" s="231">
        <v>0</v>
      </c>
      <c r="EZ18" s="231">
        <v>0</v>
      </c>
      <c r="FA18" s="231">
        <v>0</v>
      </c>
      <c r="FB18" s="231">
        <v>0</v>
      </c>
      <c r="FC18" s="230">
        <v>-461.70583333333337</v>
      </c>
      <c r="FD18" s="230">
        <v>-1335.5915583333333</v>
      </c>
      <c r="FE18" s="231"/>
      <c r="FF18" s="231">
        <v>0</v>
      </c>
      <c r="FG18" s="231">
        <v>0</v>
      </c>
      <c r="FH18" s="231"/>
      <c r="FI18" s="230">
        <v>105926.72785462116</v>
      </c>
      <c r="FJ18" s="232">
        <v>107724.02524628781</v>
      </c>
      <c r="FK18" s="232">
        <v>0</v>
      </c>
      <c r="FL18" s="233"/>
      <c r="FM18" s="233"/>
      <c r="FN18" s="233"/>
      <c r="FO18" s="233">
        <v>0</v>
      </c>
      <c r="FP18" s="233">
        <v>0</v>
      </c>
      <c r="FQ18" s="233">
        <v>0</v>
      </c>
      <c r="FR18" s="233">
        <v>0</v>
      </c>
      <c r="FS18" s="233">
        <v>0</v>
      </c>
      <c r="FT18" s="232">
        <v>-461.70583333333337</v>
      </c>
      <c r="FU18" s="232">
        <v>-1335.5915583333333</v>
      </c>
      <c r="FV18" s="233"/>
      <c r="FW18" s="233">
        <v>0</v>
      </c>
      <c r="FX18" s="233">
        <v>0</v>
      </c>
      <c r="FY18" s="233"/>
      <c r="FZ18" s="232">
        <v>105926.72785462116</v>
      </c>
      <c r="GA18" s="234">
        <v>107724.02524628781</v>
      </c>
      <c r="GB18" s="234">
        <v>0</v>
      </c>
      <c r="GC18" s="235"/>
      <c r="GD18" s="235"/>
      <c r="GE18" s="235"/>
      <c r="GF18" s="235">
        <v>0</v>
      </c>
      <c r="GG18" s="235">
        <v>0</v>
      </c>
      <c r="GH18" s="235">
        <v>0</v>
      </c>
      <c r="GI18" s="235">
        <v>0</v>
      </c>
      <c r="GJ18" s="235">
        <v>0</v>
      </c>
      <c r="GK18" s="234">
        <v>-461.70583333333337</v>
      </c>
      <c r="GL18" s="234">
        <v>-1335.5915583333333</v>
      </c>
      <c r="GM18" s="235"/>
      <c r="GN18" s="235">
        <v>0</v>
      </c>
      <c r="GO18" s="235">
        <v>0</v>
      </c>
      <c r="GP18" s="235">
        <v>0</v>
      </c>
      <c r="GQ18" s="234">
        <v>105926.72785462116</v>
      </c>
      <c r="GR18" s="236">
        <v>107724.02524628781</v>
      </c>
      <c r="GS18" s="236">
        <v>0</v>
      </c>
      <c r="GT18" s="237"/>
      <c r="GU18" s="237"/>
      <c r="GV18" s="237"/>
      <c r="GW18" s="237">
        <v>0</v>
      </c>
      <c r="GX18" s="237">
        <v>0</v>
      </c>
      <c r="GY18" s="237">
        <v>0</v>
      </c>
      <c r="GZ18" s="237">
        <v>0</v>
      </c>
      <c r="HA18" s="237">
        <v>0</v>
      </c>
      <c r="HB18" s="236">
        <v>-461.70583333333337</v>
      </c>
      <c r="HC18" s="236">
        <v>-1335.5915583333333</v>
      </c>
      <c r="HD18" s="237"/>
      <c r="HE18" s="237">
        <v>0</v>
      </c>
      <c r="HF18" s="237">
        <v>0</v>
      </c>
      <c r="HG18" s="237"/>
      <c r="HH18" s="236">
        <v>105926.72785462116</v>
      </c>
      <c r="HJ18" s="281">
        <f t="shared" si="0"/>
        <v>1292688.3029554537</v>
      </c>
      <c r="HK18" s="282">
        <f t="shared" si="1"/>
        <v>0</v>
      </c>
      <c r="HL18" s="282">
        <f t="shared" si="2"/>
        <v>0</v>
      </c>
      <c r="HM18" s="282">
        <f t="shared" si="3"/>
        <v>-5540.47</v>
      </c>
      <c r="HN18" s="282">
        <f t="shared" si="4"/>
        <v>-16027.0987</v>
      </c>
      <c r="HO18" s="282">
        <f t="shared" si="5"/>
        <v>-5139.75</v>
      </c>
      <c r="HP18" s="282">
        <f t="shared" si="6"/>
        <v>0</v>
      </c>
      <c r="HQ18" s="283">
        <f t="shared" si="7"/>
        <v>0</v>
      </c>
      <c r="HR18" s="263"/>
      <c r="HS18" s="277">
        <v>78480</v>
      </c>
      <c r="HT18" s="278">
        <v>0</v>
      </c>
      <c r="HU18" s="278">
        <v>138111</v>
      </c>
      <c r="HV18" s="278">
        <v>856.93</v>
      </c>
      <c r="HW18" s="278">
        <v>0</v>
      </c>
      <c r="HX18" s="278">
        <v>7926.25</v>
      </c>
      <c r="HY18" s="278">
        <v>18219</v>
      </c>
      <c r="HZ18" s="279">
        <v>6508.75</v>
      </c>
      <c r="IA18" s="278"/>
      <c r="IB18" s="280">
        <f t="shared" si="8"/>
        <v>1542790.2329554537</v>
      </c>
      <c r="ID18" s="280">
        <f t="shared" si="9"/>
        <v>-26707.3187</v>
      </c>
      <c r="IF18" s="280"/>
      <c r="IH18" s="280"/>
      <c r="IJ18" s="280">
        <v>0</v>
      </c>
      <c r="IL18" s="280">
        <v>0</v>
      </c>
      <c r="IN18" s="280">
        <v>35671.273333333331</v>
      </c>
    </row>
    <row r="19" spans="1:252">
      <c r="A19" s="244">
        <v>4801</v>
      </c>
      <c r="B19" s="141">
        <v>103539</v>
      </c>
      <c r="C19" s="141" t="s">
        <v>578</v>
      </c>
      <c r="D19" s="141" t="s">
        <v>375</v>
      </c>
      <c r="E19" s="226" t="s">
        <v>340</v>
      </c>
      <c r="F19" s="245" t="s">
        <v>921</v>
      </c>
      <c r="H19" s="227">
        <v>5724170.1384268291</v>
      </c>
      <c r="I19" s="227">
        <v>-15034.95</v>
      </c>
      <c r="J19" s="227">
        <v>-24697.855</v>
      </c>
      <c r="K19" s="227">
        <v>5684437.3334268285</v>
      </c>
      <c r="M19" s="228">
        <v>477014.17820223578</v>
      </c>
      <c r="N19" s="228">
        <v>0</v>
      </c>
      <c r="O19" s="229"/>
      <c r="P19" s="229"/>
      <c r="Q19" s="229"/>
      <c r="R19" s="229">
        <v>0</v>
      </c>
      <c r="S19" s="229"/>
      <c r="T19" s="229">
        <v>0</v>
      </c>
      <c r="U19" s="229">
        <v>0</v>
      </c>
      <c r="V19" s="229"/>
      <c r="W19" s="228">
        <v>-1252.9125000000001</v>
      </c>
      <c r="X19" s="228">
        <v>-2058.1545833333334</v>
      </c>
      <c r="Y19" s="229">
        <v>-2026.0625</v>
      </c>
      <c r="Z19" s="229">
        <v>0</v>
      </c>
      <c r="AA19" s="229">
        <v>0</v>
      </c>
      <c r="AB19" s="229"/>
      <c r="AC19" s="228">
        <v>471677.04861890245</v>
      </c>
      <c r="AD19" s="230">
        <v>477014.17820223578</v>
      </c>
      <c r="AE19" s="230">
        <v>0</v>
      </c>
      <c r="AF19" s="231"/>
      <c r="AG19" s="231"/>
      <c r="AH19" s="231"/>
      <c r="AI19" s="231">
        <v>0</v>
      </c>
      <c r="AJ19" s="231"/>
      <c r="AK19" s="231">
        <v>0</v>
      </c>
      <c r="AL19" s="231">
        <v>0</v>
      </c>
      <c r="AM19" s="231"/>
      <c r="AN19" s="230">
        <v>-1252.9125000000001</v>
      </c>
      <c r="AO19" s="230">
        <v>-2058.1545833333334</v>
      </c>
      <c r="AP19" s="231">
        <v>-2026.0625</v>
      </c>
      <c r="AQ19" s="231">
        <v>0</v>
      </c>
      <c r="AR19" s="231">
        <v>0</v>
      </c>
      <c r="AS19" s="231"/>
      <c r="AT19" s="230">
        <v>471677.04861890245</v>
      </c>
      <c r="AU19" s="232">
        <v>477014.17820223578</v>
      </c>
      <c r="AV19" s="232">
        <v>0</v>
      </c>
      <c r="AW19" s="233"/>
      <c r="AX19" s="233"/>
      <c r="AY19" s="233"/>
      <c r="AZ19" s="233">
        <v>0</v>
      </c>
      <c r="BA19" s="233"/>
      <c r="BB19" s="233">
        <v>0</v>
      </c>
      <c r="BC19" s="233">
        <v>0</v>
      </c>
      <c r="BD19" s="233"/>
      <c r="BE19" s="232">
        <v>-1252.9125000000001</v>
      </c>
      <c r="BF19" s="232">
        <v>-2058.1545833333334</v>
      </c>
      <c r="BG19" s="233">
        <v>-2026.0625</v>
      </c>
      <c r="BH19" s="233">
        <v>0</v>
      </c>
      <c r="BI19" s="233">
        <v>0</v>
      </c>
      <c r="BJ19" s="233"/>
      <c r="BK19" s="232">
        <v>471677.04861890245</v>
      </c>
      <c r="BL19" s="234">
        <v>477014.17820223578</v>
      </c>
      <c r="BM19" s="234">
        <v>0</v>
      </c>
      <c r="BN19" s="235"/>
      <c r="BO19" s="235"/>
      <c r="BP19" s="235"/>
      <c r="BQ19" s="235">
        <v>0</v>
      </c>
      <c r="BR19" s="235">
        <v>0</v>
      </c>
      <c r="BS19" s="235">
        <v>0</v>
      </c>
      <c r="BT19" s="235">
        <v>0</v>
      </c>
      <c r="BU19" s="235">
        <v>0</v>
      </c>
      <c r="BV19" s="234">
        <v>-1252.9125000000001</v>
      </c>
      <c r="BW19" s="234">
        <v>-2058.1545833333334</v>
      </c>
      <c r="BX19" s="235">
        <v>-2026.0625</v>
      </c>
      <c r="BY19" s="235">
        <v>0</v>
      </c>
      <c r="BZ19" s="235">
        <v>0</v>
      </c>
      <c r="CA19" s="235"/>
      <c r="CB19" s="234">
        <v>471677.04861890245</v>
      </c>
      <c r="CC19" s="236">
        <v>477014.17820223578</v>
      </c>
      <c r="CD19" s="236">
        <v>0</v>
      </c>
      <c r="CE19" s="237"/>
      <c r="CF19" s="237"/>
      <c r="CG19" s="237"/>
      <c r="CH19" s="237">
        <v>0</v>
      </c>
      <c r="CI19" s="237">
        <v>0</v>
      </c>
      <c r="CJ19" s="237">
        <v>0</v>
      </c>
      <c r="CK19" s="237">
        <v>0</v>
      </c>
      <c r="CL19" s="237">
        <v>0</v>
      </c>
      <c r="CM19" s="236">
        <v>-1252.9125000000001</v>
      </c>
      <c r="CN19" s="236">
        <v>-2058.1545833333334</v>
      </c>
      <c r="CO19" s="237">
        <v>-2026.0625</v>
      </c>
      <c r="CP19" s="237">
        <v>0</v>
      </c>
      <c r="CQ19" s="237">
        <v>0</v>
      </c>
      <c r="CR19" s="237"/>
      <c r="CS19" s="236">
        <v>471677.04861890245</v>
      </c>
      <c r="CT19" s="238">
        <v>477014.17820223578</v>
      </c>
      <c r="CU19" s="238">
        <v>0</v>
      </c>
      <c r="CV19" s="239"/>
      <c r="CW19" s="239"/>
      <c r="CX19" s="239"/>
      <c r="CY19" s="239">
        <v>0</v>
      </c>
      <c r="CZ19" s="239">
        <v>0</v>
      </c>
      <c r="DA19" s="239">
        <v>0</v>
      </c>
      <c r="DB19" s="239">
        <v>0</v>
      </c>
      <c r="DC19" s="239">
        <v>0</v>
      </c>
      <c r="DD19" s="238">
        <v>-1252.9125000000001</v>
      </c>
      <c r="DE19" s="238">
        <v>-2058.1545833333334</v>
      </c>
      <c r="DF19" s="239">
        <v>-2026.0625</v>
      </c>
      <c r="DG19" s="239">
        <v>0</v>
      </c>
      <c r="DH19" s="239">
        <v>0</v>
      </c>
      <c r="DI19" s="239"/>
      <c r="DJ19" s="238">
        <v>471677.04861890245</v>
      </c>
      <c r="DK19" s="240">
        <v>477014.17820223578</v>
      </c>
      <c r="DL19" s="240">
        <v>0</v>
      </c>
      <c r="DM19" s="241"/>
      <c r="DN19" s="241"/>
      <c r="DO19" s="241"/>
      <c r="DP19" s="241">
        <v>0</v>
      </c>
      <c r="DQ19" s="241">
        <v>0</v>
      </c>
      <c r="DR19" s="241">
        <v>0</v>
      </c>
      <c r="DS19" s="241">
        <v>0</v>
      </c>
      <c r="DT19" s="241">
        <v>0</v>
      </c>
      <c r="DU19" s="240">
        <v>-1252.9125000000001</v>
      </c>
      <c r="DV19" s="240">
        <v>-2058.1545833333334</v>
      </c>
      <c r="DW19" s="241">
        <v>-2026.0625</v>
      </c>
      <c r="DX19" s="241">
        <v>0</v>
      </c>
      <c r="DY19" s="241">
        <v>0</v>
      </c>
      <c r="DZ19" s="241"/>
      <c r="EA19" s="240">
        <v>471677.04861890245</v>
      </c>
      <c r="EB19" s="242">
        <v>477014.17820223578</v>
      </c>
      <c r="EC19" s="242">
        <v>0</v>
      </c>
      <c r="ED19" s="243"/>
      <c r="EE19" s="243"/>
      <c r="EF19" s="243"/>
      <c r="EG19" s="243">
        <v>0</v>
      </c>
      <c r="EH19" s="243">
        <v>0</v>
      </c>
      <c r="EI19" s="243">
        <v>0</v>
      </c>
      <c r="EJ19" s="243">
        <v>0</v>
      </c>
      <c r="EK19" s="243">
        <v>0</v>
      </c>
      <c r="EL19" s="242">
        <v>-1252.9125000000001</v>
      </c>
      <c r="EM19" s="242">
        <v>-2058.1545833333334</v>
      </c>
      <c r="EN19" s="243">
        <v>-10130.3125</v>
      </c>
      <c r="EO19" s="243">
        <v>0</v>
      </c>
      <c r="EP19" s="243">
        <v>0</v>
      </c>
      <c r="EQ19" s="243"/>
      <c r="ER19" s="242">
        <v>463572.79861890245</v>
      </c>
      <c r="ES19" s="230">
        <v>477014.17820223578</v>
      </c>
      <c r="ET19" s="230">
        <v>0</v>
      </c>
      <c r="EU19" s="231"/>
      <c r="EV19" s="231"/>
      <c r="EW19" s="231"/>
      <c r="EX19" s="231">
        <v>0</v>
      </c>
      <c r="EY19" s="231">
        <v>0</v>
      </c>
      <c r="EZ19" s="231">
        <v>0</v>
      </c>
      <c r="FA19" s="231">
        <v>0</v>
      </c>
      <c r="FB19" s="231">
        <v>0</v>
      </c>
      <c r="FC19" s="230">
        <v>-1252.9125000000001</v>
      </c>
      <c r="FD19" s="230">
        <v>-2058.1545833333334</v>
      </c>
      <c r="FE19" s="231"/>
      <c r="FF19" s="231">
        <v>0</v>
      </c>
      <c r="FG19" s="231">
        <v>0</v>
      </c>
      <c r="FH19" s="231"/>
      <c r="FI19" s="230">
        <v>473703.11111890245</v>
      </c>
      <c r="FJ19" s="232">
        <v>477014.17820223578</v>
      </c>
      <c r="FK19" s="232">
        <v>0</v>
      </c>
      <c r="FL19" s="233"/>
      <c r="FM19" s="233"/>
      <c r="FN19" s="233"/>
      <c r="FO19" s="233">
        <v>0</v>
      </c>
      <c r="FP19" s="233">
        <v>0</v>
      </c>
      <c r="FQ19" s="233">
        <v>0</v>
      </c>
      <c r="FR19" s="233">
        <v>0</v>
      </c>
      <c r="FS19" s="233">
        <v>0</v>
      </c>
      <c r="FT19" s="232">
        <v>-1252.9125000000001</v>
      </c>
      <c r="FU19" s="232">
        <v>-2058.1545833333334</v>
      </c>
      <c r="FV19" s="233"/>
      <c r="FW19" s="233">
        <v>0</v>
      </c>
      <c r="FX19" s="233">
        <v>0</v>
      </c>
      <c r="FY19" s="233"/>
      <c r="FZ19" s="232">
        <v>473703.11111890245</v>
      </c>
      <c r="GA19" s="234">
        <v>477014.17820223578</v>
      </c>
      <c r="GB19" s="234">
        <v>0</v>
      </c>
      <c r="GC19" s="235"/>
      <c r="GD19" s="235"/>
      <c r="GE19" s="235"/>
      <c r="GF19" s="235">
        <v>0</v>
      </c>
      <c r="GG19" s="235">
        <v>0</v>
      </c>
      <c r="GH19" s="235">
        <v>0</v>
      </c>
      <c r="GI19" s="235">
        <v>0</v>
      </c>
      <c r="GJ19" s="235">
        <v>0</v>
      </c>
      <c r="GK19" s="234">
        <v>-1252.9125000000001</v>
      </c>
      <c r="GL19" s="234">
        <v>-2058.1545833333334</v>
      </c>
      <c r="GM19" s="235"/>
      <c r="GN19" s="235">
        <v>0</v>
      </c>
      <c r="GO19" s="235">
        <v>0</v>
      </c>
      <c r="GP19" s="235">
        <v>0</v>
      </c>
      <c r="GQ19" s="234">
        <v>473703.11111890245</v>
      </c>
      <c r="GR19" s="236">
        <v>477014.17820223578</v>
      </c>
      <c r="GS19" s="236">
        <v>0</v>
      </c>
      <c r="GT19" s="237"/>
      <c r="GU19" s="237"/>
      <c r="GV19" s="237"/>
      <c r="GW19" s="237">
        <v>0</v>
      </c>
      <c r="GX19" s="237">
        <v>0</v>
      </c>
      <c r="GY19" s="237">
        <v>0</v>
      </c>
      <c r="GZ19" s="237">
        <v>0</v>
      </c>
      <c r="HA19" s="237">
        <v>0</v>
      </c>
      <c r="HB19" s="236">
        <v>-1252.9125000000001</v>
      </c>
      <c r="HC19" s="236">
        <v>-2058.1545833333334</v>
      </c>
      <c r="HD19" s="237"/>
      <c r="HE19" s="237">
        <v>0</v>
      </c>
      <c r="HF19" s="237">
        <v>0</v>
      </c>
      <c r="HG19" s="237"/>
      <c r="HH19" s="236">
        <v>473703.11111890245</v>
      </c>
      <c r="HJ19" s="281">
        <f t="shared" si="0"/>
        <v>5774566.4384268299</v>
      </c>
      <c r="HK19" s="282">
        <f t="shared" si="1"/>
        <v>0</v>
      </c>
      <c r="HL19" s="282">
        <f t="shared" si="2"/>
        <v>0</v>
      </c>
      <c r="HM19" s="282">
        <f t="shared" si="3"/>
        <v>-15034.950000000003</v>
      </c>
      <c r="HN19" s="282">
        <f t="shared" si="4"/>
        <v>-24697.855</v>
      </c>
      <c r="HO19" s="282">
        <f t="shared" si="5"/>
        <v>-24312.75</v>
      </c>
      <c r="HP19" s="282">
        <f t="shared" si="6"/>
        <v>0</v>
      </c>
      <c r="HQ19" s="283">
        <f t="shared" si="7"/>
        <v>0</v>
      </c>
      <c r="HR19" s="263"/>
      <c r="HS19" s="277">
        <v>357809</v>
      </c>
      <c r="HT19" s="278">
        <v>0</v>
      </c>
      <c r="HU19" s="278">
        <v>295776</v>
      </c>
      <c r="HV19" s="278">
        <v>6228.22</v>
      </c>
      <c r="HW19" s="278">
        <v>0</v>
      </c>
      <c r="HX19" s="278">
        <v>37056</v>
      </c>
      <c r="HY19" s="278">
        <v>0</v>
      </c>
      <c r="HZ19" s="279">
        <v>0</v>
      </c>
      <c r="IA19" s="278"/>
      <c r="IB19" s="280">
        <f t="shared" si="8"/>
        <v>6471435.6584268296</v>
      </c>
      <c r="ID19" s="280">
        <f t="shared" si="9"/>
        <v>-64045.555</v>
      </c>
      <c r="IF19" s="280"/>
      <c r="IH19" s="280"/>
      <c r="IJ19" s="280">
        <v>50396.3</v>
      </c>
      <c r="IL19" s="280">
        <v>0</v>
      </c>
      <c r="IN19" s="280">
        <v>72227.7</v>
      </c>
    </row>
    <row r="20" spans="1:252">
      <c r="A20" s="244">
        <v>2312</v>
      </c>
      <c r="B20" s="141">
        <v>103332</v>
      </c>
      <c r="C20" s="141" t="s">
        <v>579</v>
      </c>
      <c r="D20" s="141" t="s">
        <v>376</v>
      </c>
      <c r="E20" s="226" t="s">
        <v>341</v>
      </c>
      <c r="F20" s="245" t="s">
        <v>921</v>
      </c>
      <c r="H20" s="227">
        <v>2031768.47819725</v>
      </c>
      <c r="I20" s="227">
        <v>-10554.47</v>
      </c>
      <c r="J20" s="227">
        <v>-30209.817599999998</v>
      </c>
      <c r="K20" s="227">
        <v>1991004.1905972501</v>
      </c>
      <c r="M20" s="228">
        <v>169314.03984977084</v>
      </c>
      <c r="N20" s="228">
        <v>0</v>
      </c>
      <c r="O20" s="229"/>
      <c r="P20" s="229"/>
      <c r="Q20" s="229"/>
      <c r="R20" s="229">
        <v>0</v>
      </c>
      <c r="S20" s="229"/>
      <c r="T20" s="229">
        <v>0</v>
      </c>
      <c r="U20" s="229">
        <v>0</v>
      </c>
      <c r="V20" s="229"/>
      <c r="W20" s="228">
        <v>-879.53916666666657</v>
      </c>
      <c r="X20" s="228">
        <v>-2517.4847999999997</v>
      </c>
      <c r="Y20" s="229">
        <v>-789.25</v>
      </c>
      <c r="Z20" s="229">
        <v>0</v>
      </c>
      <c r="AA20" s="229">
        <v>0</v>
      </c>
      <c r="AB20" s="229"/>
      <c r="AC20" s="228">
        <v>165127.76588310418</v>
      </c>
      <c r="AD20" s="230">
        <v>169314.03984977084</v>
      </c>
      <c r="AE20" s="230">
        <v>0</v>
      </c>
      <c r="AF20" s="231"/>
      <c r="AG20" s="231"/>
      <c r="AH20" s="231"/>
      <c r="AI20" s="231">
        <v>0</v>
      </c>
      <c r="AJ20" s="231"/>
      <c r="AK20" s="231">
        <v>0</v>
      </c>
      <c r="AL20" s="231">
        <v>0</v>
      </c>
      <c r="AM20" s="231"/>
      <c r="AN20" s="230">
        <v>-879.53916666666657</v>
      </c>
      <c r="AO20" s="230">
        <v>-2517.4847999999997</v>
      </c>
      <c r="AP20" s="231">
        <v>-789.25</v>
      </c>
      <c r="AQ20" s="231">
        <v>0</v>
      </c>
      <c r="AR20" s="231">
        <v>0</v>
      </c>
      <c r="AS20" s="231"/>
      <c r="AT20" s="230">
        <v>165127.76588310418</v>
      </c>
      <c r="AU20" s="232">
        <v>169314.03984977084</v>
      </c>
      <c r="AV20" s="232">
        <v>0</v>
      </c>
      <c r="AW20" s="233"/>
      <c r="AX20" s="233"/>
      <c r="AY20" s="233"/>
      <c r="AZ20" s="233">
        <v>0</v>
      </c>
      <c r="BA20" s="233"/>
      <c r="BB20" s="233">
        <v>0</v>
      </c>
      <c r="BC20" s="233">
        <v>0</v>
      </c>
      <c r="BD20" s="233"/>
      <c r="BE20" s="232">
        <v>-879.53916666666657</v>
      </c>
      <c r="BF20" s="232">
        <v>-2517.4847999999997</v>
      </c>
      <c r="BG20" s="233">
        <v>-789.25</v>
      </c>
      <c r="BH20" s="233">
        <v>0</v>
      </c>
      <c r="BI20" s="233">
        <v>0</v>
      </c>
      <c r="BJ20" s="233"/>
      <c r="BK20" s="232">
        <v>165127.76588310418</v>
      </c>
      <c r="BL20" s="234">
        <v>169314.03984977084</v>
      </c>
      <c r="BM20" s="234">
        <v>0</v>
      </c>
      <c r="BN20" s="235"/>
      <c r="BO20" s="235"/>
      <c r="BP20" s="235"/>
      <c r="BQ20" s="235">
        <v>0</v>
      </c>
      <c r="BR20" s="235">
        <v>0</v>
      </c>
      <c r="BS20" s="235">
        <v>0</v>
      </c>
      <c r="BT20" s="235">
        <v>0</v>
      </c>
      <c r="BU20" s="235">
        <v>0</v>
      </c>
      <c r="BV20" s="234">
        <v>-879.53916666666657</v>
      </c>
      <c r="BW20" s="234">
        <v>-2517.4847999999997</v>
      </c>
      <c r="BX20" s="235">
        <v>-789.25</v>
      </c>
      <c r="BY20" s="235">
        <v>0</v>
      </c>
      <c r="BZ20" s="235">
        <v>0</v>
      </c>
      <c r="CA20" s="235"/>
      <c r="CB20" s="234">
        <v>165127.76588310418</v>
      </c>
      <c r="CC20" s="236">
        <v>169314.03984977084</v>
      </c>
      <c r="CD20" s="236">
        <v>0</v>
      </c>
      <c r="CE20" s="237"/>
      <c r="CF20" s="237"/>
      <c r="CG20" s="237"/>
      <c r="CH20" s="237">
        <v>0</v>
      </c>
      <c r="CI20" s="237">
        <v>0</v>
      </c>
      <c r="CJ20" s="237">
        <v>0</v>
      </c>
      <c r="CK20" s="237">
        <v>0</v>
      </c>
      <c r="CL20" s="237">
        <v>0</v>
      </c>
      <c r="CM20" s="236">
        <v>-879.53916666666657</v>
      </c>
      <c r="CN20" s="236">
        <v>-2517.4847999999997</v>
      </c>
      <c r="CO20" s="237">
        <v>-789.25</v>
      </c>
      <c r="CP20" s="237">
        <v>0</v>
      </c>
      <c r="CQ20" s="237">
        <v>0</v>
      </c>
      <c r="CR20" s="237"/>
      <c r="CS20" s="236">
        <v>165127.76588310418</v>
      </c>
      <c r="CT20" s="238">
        <v>169314.03984977084</v>
      </c>
      <c r="CU20" s="238">
        <v>0</v>
      </c>
      <c r="CV20" s="239"/>
      <c r="CW20" s="239"/>
      <c r="CX20" s="239"/>
      <c r="CY20" s="239">
        <v>0</v>
      </c>
      <c r="CZ20" s="239">
        <v>0</v>
      </c>
      <c r="DA20" s="239">
        <v>0</v>
      </c>
      <c r="DB20" s="239">
        <v>0</v>
      </c>
      <c r="DC20" s="239">
        <v>0</v>
      </c>
      <c r="DD20" s="238">
        <v>-879.53916666666657</v>
      </c>
      <c r="DE20" s="238">
        <v>-2517.4847999999997</v>
      </c>
      <c r="DF20" s="239">
        <v>-789.25</v>
      </c>
      <c r="DG20" s="239">
        <v>0</v>
      </c>
      <c r="DH20" s="239">
        <v>0</v>
      </c>
      <c r="DI20" s="239"/>
      <c r="DJ20" s="238">
        <v>165127.76588310418</v>
      </c>
      <c r="DK20" s="240">
        <v>169314.03984977084</v>
      </c>
      <c r="DL20" s="240">
        <v>0</v>
      </c>
      <c r="DM20" s="241"/>
      <c r="DN20" s="241"/>
      <c r="DO20" s="241"/>
      <c r="DP20" s="241">
        <v>0</v>
      </c>
      <c r="DQ20" s="241">
        <v>0</v>
      </c>
      <c r="DR20" s="241">
        <v>0</v>
      </c>
      <c r="DS20" s="241">
        <v>0</v>
      </c>
      <c r="DT20" s="241">
        <v>0</v>
      </c>
      <c r="DU20" s="240">
        <v>-879.53916666666657</v>
      </c>
      <c r="DV20" s="240">
        <v>-2517.4847999999997</v>
      </c>
      <c r="DW20" s="241">
        <v>-789.25</v>
      </c>
      <c r="DX20" s="241">
        <v>0</v>
      </c>
      <c r="DY20" s="241">
        <v>0</v>
      </c>
      <c r="DZ20" s="241"/>
      <c r="EA20" s="240">
        <v>165127.76588310418</v>
      </c>
      <c r="EB20" s="242">
        <v>169314.03984977084</v>
      </c>
      <c r="EC20" s="242">
        <v>0</v>
      </c>
      <c r="ED20" s="243"/>
      <c r="EE20" s="243"/>
      <c r="EF20" s="243"/>
      <c r="EG20" s="243">
        <v>0</v>
      </c>
      <c r="EH20" s="243">
        <v>0</v>
      </c>
      <c r="EI20" s="243">
        <v>0</v>
      </c>
      <c r="EJ20" s="243">
        <v>0</v>
      </c>
      <c r="EK20" s="243">
        <v>0</v>
      </c>
      <c r="EL20" s="242">
        <v>-879.53916666666657</v>
      </c>
      <c r="EM20" s="242">
        <v>-2517.4847999999997</v>
      </c>
      <c r="EN20" s="243">
        <v>-3946.25</v>
      </c>
      <c r="EO20" s="243">
        <v>0</v>
      </c>
      <c r="EP20" s="243">
        <v>0</v>
      </c>
      <c r="EQ20" s="243"/>
      <c r="ER20" s="242">
        <v>161970.76588310418</v>
      </c>
      <c r="ES20" s="230">
        <v>169314.03984977084</v>
      </c>
      <c r="ET20" s="230">
        <v>0</v>
      </c>
      <c r="EU20" s="231"/>
      <c r="EV20" s="231"/>
      <c r="EW20" s="231"/>
      <c r="EX20" s="231">
        <v>0</v>
      </c>
      <c r="EY20" s="231">
        <v>0</v>
      </c>
      <c r="EZ20" s="231">
        <v>0</v>
      </c>
      <c r="FA20" s="231">
        <v>0</v>
      </c>
      <c r="FB20" s="231">
        <v>0</v>
      </c>
      <c r="FC20" s="230">
        <v>-879.53916666666657</v>
      </c>
      <c r="FD20" s="230">
        <v>-2517.4847999999997</v>
      </c>
      <c r="FE20" s="231"/>
      <c r="FF20" s="231">
        <v>0</v>
      </c>
      <c r="FG20" s="231">
        <v>0</v>
      </c>
      <c r="FH20" s="231"/>
      <c r="FI20" s="230">
        <v>165917.01588310418</v>
      </c>
      <c r="FJ20" s="232">
        <v>169314.03984977084</v>
      </c>
      <c r="FK20" s="232">
        <v>0</v>
      </c>
      <c r="FL20" s="233"/>
      <c r="FM20" s="233"/>
      <c r="FN20" s="233"/>
      <c r="FO20" s="233">
        <v>0</v>
      </c>
      <c r="FP20" s="233">
        <v>0</v>
      </c>
      <c r="FQ20" s="233">
        <v>0</v>
      </c>
      <c r="FR20" s="233">
        <v>0</v>
      </c>
      <c r="FS20" s="233">
        <v>0</v>
      </c>
      <c r="FT20" s="232">
        <v>-879.53916666666657</v>
      </c>
      <c r="FU20" s="232">
        <v>-2517.4847999999997</v>
      </c>
      <c r="FV20" s="233"/>
      <c r="FW20" s="233">
        <v>0</v>
      </c>
      <c r="FX20" s="233">
        <v>0</v>
      </c>
      <c r="FY20" s="233"/>
      <c r="FZ20" s="232">
        <v>165917.01588310418</v>
      </c>
      <c r="GA20" s="234">
        <v>169314.03984977084</v>
      </c>
      <c r="GB20" s="234">
        <v>0</v>
      </c>
      <c r="GC20" s="235"/>
      <c r="GD20" s="235"/>
      <c r="GE20" s="235"/>
      <c r="GF20" s="235">
        <v>0</v>
      </c>
      <c r="GG20" s="235">
        <v>0</v>
      </c>
      <c r="GH20" s="235">
        <v>0</v>
      </c>
      <c r="GI20" s="235">
        <v>0</v>
      </c>
      <c r="GJ20" s="235">
        <v>0</v>
      </c>
      <c r="GK20" s="234">
        <v>-879.53916666666657</v>
      </c>
      <c r="GL20" s="234">
        <v>-2517.4847999999997</v>
      </c>
      <c r="GM20" s="235"/>
      <c r="GN20" s="235">
        <v>0</v>
      </c>
      <c r="GO20" s="235">
        <v>0</v>
      </c>
      <c r="GP20" s="235">
        <v>0</v>
      </c>
      <c r="GQ20" s="234">
        <v>165917.01588310418</v>
      </c>
      <c r="GR20" s="236">
        <v>169314.03984977084</v>
      </c>
      <c r="GS20" s="236">
        <v>0</v>
      </c>
      <c r="GT20" s="237"/>
      <c r="GU20" s="237"/>
      <c r="GV20" s="237"/>
      <c r="GW20" s="237">
        <v>0</v>
      </c>
      <c r="GX20" s="237">
        <v>0</v>
      </c>
      <c r="GY20" s="237">
        <v>0</v>
      </c>
      <c r="GZ20" s="237">
        <v>0</v>
      </c>
      <c r="HA20" s="237">
        <v>0</v>
      </c>
      <c r="HB20" s="236">
        <v>-879.53916666666657</v>
      </c>
      <c r="HC20" s="236">
        <v>-2517.4847999999997</v>
      </c>
      <c r="HD20" s="237"/>
      <c r="HE20" s="237">
        <v>0</v>
      </c>
      <c r="HF20" s="237">
        <v>0</v>
      </c>
      <c r="HG20" s="237"/>
      <c r="HH20" s="236">
        <v>165917.01588310418</v>
      </c>
      <c r="HJ20" s="281">
        <f t="shared" si="0"/>
        <v>2031768.4781972496</v>
      </c>
      <c r="HK20" s="282">
        <f t="shared" si="1"/>
        <v>0</v>
      </c>
      <c r="HL20" s="282">
        <f t="shared" si="2"/>
        <v>0</v>
      </c>
      <c r="HM20" s="282">
        <f t="shared" si="3"/>
        <v>-10554.470000000001</v>
      </c>
      <c r="HN20" s="282">
        <f t="shared" si="4"/>
        <v>-30209.817599999991</v>
      </c>
      <c r="HO20" s="282">
        <f t="shared" si="5"/>
        <v>-9471</v>
      </c>
      <c r="HP20" s="282">
        <f t="shared" si="6"/>
        <v>0</v>
      </c>
      <c r="HQ20" s="283">
        <f t="shared" si="7"/>
        <v>0</v>
      </c>
      <c r="HR20" s="263"/>
      <c r="HS20" s="277">
        <v>111419</v>
      </c>
      <c r="HT20" s="278">
        <v>0</v>
      </c>
      <c r="HU20" s="278">
        <v>91395</v>
      </c>
      <c r="HV20" s="278">
        <v>200</v>
      </c>
      <c r="HW20" s="278">
        <v>0</v>
      </c>
      <c r="HX20" s="278">
        <v>3766.75</v>
      </c>
      <c r="HY20" s="278">
        <v>88793</v>
      </c>
      <c r="HZ20" s="279">
        <v>8702.5</v>
      </c>
      <c r="IA20" s="278"/>
      <c r="IB20" s="280">
        <f t="shared" si="8"/>
        <v>2336044.7281972496</v>
      </c>
      <c r="ID20" s="280">
        <f t="shared" si="9"/>
        <v>-50235.287599999996</v>
      </c>
      <c r="IF20" s="280"/>
      <c r="IH20" s="280"/>
      <c r="IJ20" s="280">
        <v>0</v>
      </c>
      <c r="IL20" s="280">
        <v>0</v>
      </c>
      <c r="IN20" s="280">
        <v>214245.00333333333</v>
      </c>
    </row>
    <row r="21" spans="1:252">
      <c r="A21" s="244">
        <v>7051</v>
      </c>
      <c r="B21" s="141">
        <v>103626</v>
      </c>
      <c r="C21" s="141" t="s">
        <v>580</v>
      </c>
      <c r="D21" s="141" t="s">
        <v>377</v>
      </c>
      <c r="E21" s="226" t="s">
        <v>342</v>
      </c>
      <c r="F21" s="245" t="s">
        <v>921</v>
      </c>
      <c r="H21" s="227">
        <v>0</v>
      </c>
      <c r="I21" s="227">
        <v>0</v>
      </c>
      <c r="J21" s="227">
        <v>0</v>
      </c>
      <c r="K21" s="227">
        <v>0</v>
      </c>
      <c r="M21" s="228">
        <v>0</v>
      </c>
      <c r="N21" s="228">
        <v>0</v>
      </c>
      <c r="O21" s="229"/>
      <c r="P21" s="229"/>
      <c r="Q21" s="229"/>
      <c r="R21" s="229">
        <v>98896.930000000008</v>
      </c>
      <c r="S21" s="229"/>
      <c r="T21" s="229">
        <v>0</v>
      </c>
      <c r="U21" s="229">
        <v>116463.09744081002</v>
      </c>
      <c r="V21" s="229"/>
      <c r="W21" s="228">
        <v>0</v>
      </c>
      <c r="X21" s="228">
        <v>0</v>
      </c>
      <c r="Y21" s="229">
        <v>0</v>
      </c>
      <c r="Z21" s="229">
        <v>-681.04666666666674</v>
      </c>
      <c r="AA21" s="229">
        <v>0</v>
      </c>
      <c r="AB21" s="229"/>
      <c r="AC21" s="228">
        <v>214678.98077414336</v>
      </c>
      <c r="AD21" s="230">
        <v>0</v>
      </c>
      <c r="AE21" s="230">
        <v>0</v>
      </c>
      <c r="AF21" s="231"/>
      <c r="AG21" s="231"/>
      <c r="AH21" s="231"/>
      <c r="AI21" s="231">
        <v>98896.930000000008</v>
      </c>
      <c r="AJ21" s="231"/>
      <c r="AK21" s="231">
        <v>0</v>
      </c>
      <c r="AL21" s="231">
        <v>116463.09744081002</v>
      </c>
      <c r="AM21" s="231"/>
      <c r="AN21" s="230">
        <v>0</v>
      </c>
      <c r="AO21" s="230">
        <v>0</v>
      </c>
      <c r="AP21" s="231">
        <v>0</v>
      </c>
      <c r="AQ21" s="231">
        <v>-681.04666666666674</v>
      </c>
      <c r="AR21" s="231">
        <v>0</v>
      </c>
      <c r="AS21" s="231"/>
      <c r="AT21" s="230">
        <v>214678.98077414336</v>
      </c>
      <c r="AU21" s="232">
        <v>0</v>
      </c>
      <c r="AV21" s="232">
        <v>0</v>
      </c>
      <c r="AW21" s="233"/>
      <c r="AX21" s="233"/>
      <c r="AY21" s="233"/>
      <c r="AZ21" s="233">
        <v>98896.930000000008</v>
      </c>
      <c r="BA21" s="233"/>
      <c r="BB21" s="233">
        <v>0</v>
      </c>
      <c r="BC21" s="233">
        <v>116463.09744081002</v>
      </c>
      <c r="BD21" s="233"/>
      <c r="BE21" s="232">
        <v>0</v>
      </c>
      <c r="BF21" s="232">
        <v>0</v>
      </c>
      <c r="BG21" s="233">
        <v>0</v>
      </c>
      <c r="BH21" s="233">
        <v>-681.04666666666674</v>
      </c>
      <c r="BI21" s="233">
        <v>0</v>
      </c>
      <c r="BJ21" s="233"/>
      <c r="BK21" s="232">
        <v>214678.98077414336</v>
      </c>
      <c r="BL21" s="234">
        <v>0</v>
      </c>
      <c r="BM21" s="234">
        <v>0</v>
      </c>
      <c r="BN21" s="235"/>
      <c r="BO21" s="235"/>
      <c r="BP21" s="235"/>
      <c r="BQ21" s="235">
        <v>98896.930000000008</v>
      </c>
      <c r="BR21" s="235">
        <v>0</v>
      </c>
      <c r="BS21" s="235">
        <v>0</v>
      </c>
      <c r="BT21" s="235">
        <v>120624.65299636558</v>
      </c>
      <c r="BU21" s="235">
        <v>0</v>
      </c>
      <c r="BV21" s="234">
        <v>0</v>
      </c>
      <c r="BW21" s="234">
        <v>0</v>
      </c>
      <c r="BX21" s="235">
        <v>0</v>
      </c>
      <c r="BY21" s="235">
        <v>-681.04666666666674</v>
      </c>
      <c r="BZ21" s="235">
        <v>0</v>
      </c>
      <c r="CA21" s="235"/>
      <c r="CB21" s="234">
        <v>218840.53632969892</v>
      </c>
      <c r="CC21" s="236">
        <v>0</v>
      </c>
      <c r="CD21" s="236">
        <v>0</v>
      </c>
      <c r="CE21" s="237"/>
      <c r="CF21" s="237"/>
      <c r="CG21" s="237"/>
      <c r="CH21" s="237">
        <v>98896.930000000008</v>
      </c>
      <c r="CI21" s="237">
        <v>0</v>
      </c>
      <c r="CJ21" s="237">
        <v>0</v>
      </c>
      <c r="CK21" s="237">
        <v>120624.65299636558</v>
      </c>
      <c r="CL21" s="237">
        <v>0</v>
      </c>
      <c r="CM21" s="236">
        <v>0</v>
      </c>
      <c r="CN21" s="236">
        <v>0</v>
      </c>
      <c r="CO21" s="237">
        <v>0</v>
      </c>
      <c r="CP21" s="237">
        <v>-681.04666666666674</v>
      </c>
      <c r="CQ21" s="237">
        <v>0</v>
      </c>
      <c r="CR21" s="237"/>
      <c r="CS21" s="236">
        <v>218840.53632969892</v>
      </c>
      <c r="CT21" s="238">
        <v>0</v>
      </c>
      <c r="CU21" s="238">
        <v>0</v>
      </c>
      <c r="CV21" s="239"/>
      <c r="CW21" s="239"/>
      <c r="CX21" s="239"/>
      <c r="CY21" s="239">
        <v>98896.930000000008</v>
      </c>
      <c r="CZ21" s="239">
        <v>0</v>
      </c>
      <c r="DA21" s="239">
        <v>0</v>
      </c>
      <c r="DB21" s="239">
        <v>120624.65299636558</v>
      </c>
      <c r="DC21" s="239">
        <v>0</v>
      </c>
      <c r="DD21" s="238">
        <v>0</v>
      </c>
      <c r="DE21" s="238">
        <v>0</v>
      </c>
      <c r="DF21" s="239">
        <v>-396.42857142857144</v>
      </c>
      <c r="DG21" s="239">
        <v>-681.04666666666674</v>
      </c>
      <c r="DH21" s="239">
        <v>0</v>
      </c>
      <c r="DI21" s="239"/>
      <c r="DJ21" s="238">
        <v>218444.10775827034</v>
      </c>
      <c r="DK21" s="240">
        <v>0</v>
      </c>
      <c r="DL21" s="240">
        <v>0</v>
      </c>
      <c r="DM21" s="241"/>
      <c r="DN21" s="241"/>
      <c r="DO21" s="241"/>
      <c r="DP21" s="241">
        <v>98896.930000000008</v>
      </c>
      <c r="DQ21" s="241">
        <v>0</v>
      </c>
      <c r="DR21" s="241">
        <v>0</v>
      </c>
      <c r="DS21" s="241">
        <v>120624.65299636558</v>
      </c>
      <c r="DT21" s="241">
        <v>0</v>
      </c>
      <c r="DU21" s="240">
        <v>0</v>
      </c>
      <c r="DV21" s="240">
        <v>0</v>
      </c>
      <c r="DW21" s="241">
        <v>-396.42857142857144</v>
      </c>
      <c r="DX21" s="241">
        <v>-681.04666666666674</v>
      </c>
      <c r="DY21" s="241">
        <v>0</v>
      </c>
      <c r="DZ21" s="241"/>
      <c r="EA21" s="240">
        <v>218444.10775827034</v>
      </c>
      <c r="EB21" s="242">
        <v>0</v>
      </c>
      <c r="EC21" s="242">
        <v>0</v>
      </c>
      <c r="ED21" s="243"/>
      <c r="EE21" s="243"/>
      <c r="EF21" s="243"/>
      <c r="EG21" s="243">
        <v>98896.930000000008</v>
      </c>
      <c r="EH21" s="243">
        <v>0</v>
      </c>
      <c r="EI21" s="243">
        <v>0</v>
      </c>
      <c r="EJ21" s="243">
        <v>120624.65299636558</v>
      </c>
      <c r="EK21" s="243">
        <v>0</v>
      </c>
      <c r="EL21" s="242">
        <v>0</v>
      </c>
      <c r="EM21" s="242">
        <v>0</v>
      </c>
      <c r="EN21" s="243">
        <v>-1982.1428571428569</v>
      </c>
      <c r="EO21" s="243">
        <v>-681.04666666666674</v>
      </c>
      <c r="EP21" s="243">
        <v>0</v>
      </c>
      <c r="EQ21" s="243"/>
      <c r="ER21" s="242">
        <v>216858.39347255605</v>
      </c>
      <c r="ES21" s="230">
        <v>0</v>
      </c>
      <c r="ET21" s="230">
        <v>0</v>
      </c>
      <c r="EU21" s="231"/>
      <c r="EV21" s="231"/>
      <c r="EW21" s="231"/>
      <c r="EX21" s="231">
        <v>98896.930000000008</v>
      </c>
      <c r="EY21" s="231">
        <v>0</v>
      </c>
      <c r="EZ21" s="231">
        <v>0</v>
      </c>
      <c r="FA21" s="231">
        <v>120624.65299636558</v>
      </c>
      <c r="FB21" s="231">
        <v>0</v>
      </c>
      <c r="FC21" s="230">
        <v>0</v>
      </c>
      <c r="FD21" s="230">
        <v>0</v>
      </c>
      <c r="FE21" s="231"/>
      <c r="FF21" s="231">
        <v>-681.04666666666674</v>
      </c>
      <c r="FG21" s="231">
        <v>0</v>
      </c>
      <c r="FH21" s="231"/>
      <c r="FI21" s="230">
        <v>218840.53632969892</v>
      </c>
      <c r="FJ21" s="232">
        <v>0</v>
      </c>
      <c r="FK21" s="232">
        <v>0</v>
      </c>
      <c r="FL21" s="233"/>
      <c r="FM21" s="233"/>
      <c r="FN21" s="233"/>
      <c r="FO21" s="233">
        <v>98896.930000000008</v>
      </c>
      <c r="FP21" s="233">
        <v>0</v>
      </c>
      <c r="FQ21" s="233">
        <v>0</v>
      </c>
      <c r="FR21" s="233">
        <v>120624.65299636558</v>
      </c>
      <c r="FS21" s="233">
        <v>0</v>
      </c>
      <c r="FT21" s="232">
        <v>0</v>
      </c>
      <c r="FU21" s="232">
        <v>0</v>
      </c>
      <c r="FV21" s="233"/>
      <c r="FW21" s="233">
        <v>-2043.1399999999985</v>
      </c>
      <c r="FX21" s="233">
        <v>0</v>
      </c>
      <c r="FY21" s="233"/>
      <c r="FZ21" s="232">
        <v>217478.4429963656</v>
      </c>
      <c r="GA21" s="234">
        <v>0</v>
      </c>
      <c r="GB21" s="234">
        <v>0</v>
      </c>
      <c r="GC21" s="235"/>
      <c r="GD21" s="235"/>
      <c r="GE21" s="235"/>
      <c r="GF21" s="235">
        <v>98896.930000000008</v>
      </c>
      <c r="GG21" s="235">
        <v>0</v>
      </c>
      <c r="GH21" s="235">
        <v>0</v>
      </c>
      <c r="GI21" s="235">
        <v>120624.65299636558</v>
      </c>
      <c r="GJ21" s="235">
        <v>0</v>
      </c>
      <c r="GK21" s="234">
        <v>0</v>
      </c>
      <c r="GL21" s="234">
        <v>0</v>
      </c>
      <c r="GM21" s="235"/>
      <c r="GN21" s="235"/>
      <c r="GO21" s="235">
        <v>0</v>
      </c>
      <c r="GP21" s="235">
        <v>0</v>
      </c>
      <c r="GQ21" s="234">
        <v>219521.58299636559</v>
      </c>
      <c r="GR21" s="236">
        <v>0</v>
      </c>
      <c r="GS21" s="236">
        <v>0</v>
      </c>
      <c r="GT21" s="237"/>
      <c r="GU21" s="237"/>
      <c r="GV21" s="237"/>
      <c r="GW21" s="237">
        <v>98896.930000000008</v>
      </c>
      <c r="GX21" s="237">
        <v>0</v>
      </c>
      <c r="GY21" s="237">
        <v>0</v>
      </c>
      <c r="GZ21" s="237">
        <v>120624.65299636558</v>
      </c>
      <c r="HA21" s="237">
        <v>0</v>
      </c>
      <c r="HB21" s="236">
        <v>0</v>
      </c>
      <c r="HC21" s="236">
        <v>0</v>
      </c>
      <c r="HD21" s="237"/>
      <c r="HE21" s="237"/>
      <c r="HF21" s="237">
        <v>0</v>
      </c>
      <c r="HG21" s="237"/>
      <c r="HH21" s="236">
        <v>219521.58299636559</v>
      </c>
      <c r="HJ21" s="281">
        <f t="shared" si="0"/>
        <v>1193343.1810000001</v>
      </c>
      <c r="HK21" s="282">
        <f t="shared" si="1"/>
        <v>0</v>
      </c>
      <c r="HL21" s="282">
        <f t="shared" si="2"/>
        <v>1435011.1692897205</v>
      </c>
      <c r="HM21" s="282">
        <f t="shared" si="3"/>
        <v>0</v>
      </c>
      <c r="HN21" s="282">
        <f t="shared" si="4"/>
        <v>0</v>
      </c>
      <c r="HO21" s="282">
        <f t="shared" si="5"/>
        <v>-2775</v>
      </c>
      <c r="HP21" s="282">
        <f t="shared" si="6"/>
        <v>-8172.5599999999995</v>
      </c>
      <c r="HQ21" s="283">
        <f t="shared" si="7"/>
        <v>0</v>
      </c>
      <c r="HR21" s="263"/>
      <c r="HS21" s="277">
        <v>116161.45999999999</v>
      </c>
      <c r="HT21" s="278">
        <v>0</v>
      </c>
      <c r="HU21" s="278">
        <v>79920</v>
      </c>
      <c r="HV21" s="278">
        <v>5656.93</v>
      </c>
      <c r="HW21" s="278">
        <v>68067.709661354587</v>
      </c>
      <c r="HX21" s="278">
        <v>1540</v>
      </c>
      <c r="HY21" s="278">
        <v>24650</v>
      </c>
      <c r="HZ21" s="279">
        <v>9619.3799999999992</v>
      </c>
      <c r="IA21" s="278"/>
      <c r="IB21" s="280">
        <f t="shared" si="8"/>
        <v>2933969.8299510754</v>
      </c>
      <c r="ID21" s="280">
        <f t="shared" si="9"/>
        <v>-10947.56</v>
      </c>
      <c r="IF21" s="280"/>
      <c r="IH21" s="280"/>
      <c r="IJ21" s="280">
        <v>0</v>
      </c>
      <c r="IL21" s="280">
        <v>6580.0210000000006</v>
      </c>
      <c r="IN21" s="280">
        <v>158282</v>
      </c>
    </row>
    <row r="22" spans="1:252">
      <c r="A22" s="244">
        <v>2251</v>
      </c>
      <c r="B22" s="141">
        <v>103298</v>
      </c>
      <c r="C22" s="141" t="s">
        <v>581</v>
      </c>
      <c r="D22" s="141" t="s">
        <v>378</v>
      </c>
      <c r="E22" s="226" t="s">
        <v>341</v>
      </c>
      <c r="F22" s="245" t="s">
        <v>921</v>
      </c>
      <c r="H22" s="227">
        <v>1954020.6274000001</v>
      </c>
      <c r="I22" s="227">
        <v>-10529.4</v>
      </c>
      <c r="J22" s="227">
        <v>-17820.627400000001</v>
      </c>
      <c r="K22" s="227">
        <v>1925670.6</v>
      </c>
      <c r="M22" s="228">
        <v>162835.05228333335</v>
      </c>
      <c r="N22" s="228">
        <v>9301.1833333333325</v>
      </c>
      <c r="O22" s="229"/>
      <c r="P22" s="229"/>
      <c r="Q22" s="229"/>
      <c r="R22" s="229">
        <v>0</v>
      </c>
      <c r="S22" s="229"/>
      <c r="T22" s="229">
        <v>0</v>
      </c>
      <c r="U22" s="229">
        <v>0</v>
      </c>
      <c r="V22" s="229"/>
      <c r="W22" s="228">
        <v>-877.44999999999993</v>
      </c>
      <c r="X22" s="228">
        <v>-1485.0522833333334</v>
      </c>
      <c r="Y22" s="229">
        <v>-789.25</v>
      </c>
      <c r="Z22" s="229">
        <v>0</v>
      </c>
      <c r="AA22" s="229">
        <v>-13071.01831663725</v>
      </c>
      <c r="AB22" s="229"/>
      <c r="AC22" s="228">
        <v>155913.46501669608</v>
      </c>
      <c r="AD22" s="230">
        <v>162835.05228333335</v>
      </c>
      <c r="AE22" s="230">
        <v>9301.1833333333325</v>
      </c>
      <c r="AF22" s="231"/>
      <c r="AG22" s="231"/>
      <c r="AH22" s="231"/>
      <c r="AI22" s="231">
        <v>0</v>
      </c>
      <c r="AJ22" s="231"/>
      <c r="AK22" s="231">
        <v>0</v>
      </c>
      <c r="AL22" s="231">
        <v>0</v>
      </c>
      <c r="AM22" s="231"/>
      <c r="AN22" s="230">
        <v>-877.44999999999993</v>
      </c>
      <c r="AO22" s="230">
        <v>-1485.0522833333334</v>
      </c>
      <c r="AP22" s="231">
        <v>-789.25</v>
      </c>
      <c r="AQ22" s="231">
        <v>0</v>
      </c>
      <c r="AR22" s="231">
        <v>-13071.01831663725</v>
      </c>
      <c r="AS22" s="231"/>
      <c r="AT22" s="230">
        <v>155913.46501669608</v>
      </c>
      <c r="AU22" s="232">
        <v>162835.05228333335</v>
      </c>
      <c r="AV22" s="232">
        <v>9301.1833333333325</v>
      </c>
      <c r="AW22" s="233"/>
      <c r="AX22" s="233"/>
      <c r="AY22" s="233"/>
      <c r="AZ22" s="233">
        <v>0</v>
      </c>
      <c r="BA22" s="233"/>
      <c r="BB22" s="233">
        <v>0</v>
      </c>
      <c r="BC22" s="233">
        <v>0</v>
      </c>
      <c r="BD22" s="233"/>
      <c r="BE22" s="232">
        <v>-877.44999999999993</v>
      </c>
      <c r="BF22" s="232">
        <v>-1485.0522833333334</v>
      </c>
      <c r="BG22" s="233">
        <v>-789.25</v>
      </c>
      <c r="BH22" s="233">
        <v>0</v>
      </c>
      <c r="BI22" s="233">
        <v>-13071.01831663725</v>
      </c>
      <c r="BJ22" s="233"/>
      <c r="BK22" s="232">
        <v>155913.46501669608</v>
      </c>
      <c r="BL22" s="234">
        <v>162835.05228333335</v>
      </c>
      <c r="BM22" s="234">
        <v>12937.316666666666</v>
      </c>
      <c r="BN22" s="235"/>
      <c r="BO22" s="235"/>
      <c r="BP22" s="235"/>
      <c r="BQ22" s="235">
        <v>0</v>
      </c>
      <c r="BR22" s="235">
        <v>0</v>
      </c>
      <c r="BS22" s="235">
        <v>0</v>
      </c>
      <c r="BT22" s="235">
        <v>0</v>
      </c>
      <c r="BU22" s="235">
        <v>0</v>
      </c>
      <c r="BV22" s="234">
        <v>-877.44999999999993</v>
      </c>
      <c r="BW22" s="234">
        <v>-1485.0522833333334</v>
      </c>
      <c r="BX22" s="235">
        <v>-789.25</v>
      </c>
      <c r="BY22" s="235">
        <v>0</v>
      </c>
      <c r="BZ22" s="235">
        <v>-13071.01831663725</v>
      </c>
      <c r="CA22" s="235"/>
      <c r="CB22" s="234">
        <v>159549.59835002944</v>
      </c>
      <c r="CC22" s="236">
        <v>162835.05228333335</v>
      </c>
      <c r="CD22" s="236">
        <v>12937.316666666666</v>
      </c>
      <c r="CE22" s="237"/>
      <c r="CF22" s="237"/>
      <c r="CG22" s="237"/>
      <c r="CH22" s="237">
        <v>0</v>
      </c>
      <c r="CI22" s="237">
        <v>0</v>
      </c>
      <c r="CJ22" s="237">
        <v>0</v>
      </c>
      <c r="CK22" s="237">
        <v>0</v>
      </c>
      <c r="CL22" s="237">
        <v>0</v>
      </c>
      <c r="CM22" s="236">
        <v>-877.44999999999993</v>
      </c>
      <c r="CN22" s="236">
        <v>-1485.0522833333334</v>
      </c>
      <c r="CO22" s="237">
        <v>-789.25</v>
      </c>
      <c r="CP22" s="237">
        <v>0</v>
      </c>
      <c r="CQ22" s="237">
        <v>-13071.01831663725</v>
      </c>
      <c r="CR22" s="237"/>
      <c r="CS22" s="236">
        <v>159549.59835002944</v>
      </c>
      <c r="CT22" s="238">
        <v>162835.05228333335</v>
      </c>
      <c r="CU22" s="238">
        <v>12937.316666666666</v>
      </c>
      <c r="CV22" s="239"/>
      <c r="CW22" s="239"/>
      <c r="CX22" s="239"/>
      <c r="CY22" s="239">
        <v>0</v>
      </c>
      <c r="CZ22" s="239">
        <v>0</v>
      </c>
      <c r="DA22" s="239">
        <v>0</v>
      </c>
      <c r="DB22" s="239">
        <v>0</v>
      </c>
      <c r="DC22" s="239">
        <v>0</v>
      </c>
      <c r="DD22" s="238">
        <v>-877.44999999999993</v>
      </c>
      <c r="DE22" s="238">
        <v>-1485.0522833333334</v>
      </c>
      <c r="DF22" s="239">
        <v>-789.25</v>
      </c>
      <c r="DG22" s="239">
        <v>0</v>
      </c>
      <c r="DH22" s="239">
        <v>-13071.01831663725</v>
      </c>
      <c r="DI22" s="239"/>
      <c r="DJ22" s="238">
        <v>159549.59835002944</v>
      </c>
      <c r="DK22" s="240">
        <v>162835.05228333335</v>
      </c>
      <c r="DL22" s="240">
        <v>12937.316666666666</v>
      </c>
      <c r="DM22" s="241"/>
      <c r="DN22" s="241"/>
      <c r="DO22" s="241"/>
      <c r="DP22" s="241">
        <v>0</v>
      </c>
      <c r="DQ22" s="241">
        <v>0</v>
      </c>
      <c r="DR22" s="241">
        <v>0</v>
      </c>
      <c r="DS22" s="241">
        <v>0</v>
      </c>
      <c r="DT22" s="241">
        <v>0</v>
      </c>
      <c r="DU22" s="240">
        <v>-877.44999999999993</v>
      </c>
      <c r="DV22" s="240">
        <v>-1485.0522833333334</v>
      </c>
      <c r="DW22" s="241">
        <v>-789.25</v>
      </c>
      <c r="DX22" s="241">
        <v>0</v>
      </c>
      <c r="DY22" s="241">
        <v>-13071.01831663725</v>
      </c>
      <c r="DZ22" s="241"/>
      <c r="EA22" s="240">
        <v>159549.59835002944</v>
      </c>
      <c r="EB22" s="242">
        <v>162835.05228333335</v>
      </c>
      <c r="EC22" s="242">
        <v>8190.8912280701679</v>
      </c>
      <c r="ED22" s="243"/>
      <c r="EE22" s="243"/>
      <c r="EF22" s="243"/>
      <c r="EG22" s="243">
        <v>0</v>
      </c>
      <c r="EH22" s="243">
        <v>0</v>
      </c>
      <c r="EI22" s="243">
        <v>0</v>
      </c>
      <c r="EJ22" s="243">
        <v>0</v>
      </c>
      <c r="EK22" s="243">
        <v>0</v>
      </c>
      <c r="EL22" s="242">
        <v>-877.44999999999993</v>
      </c>
      <c r="EM22" s="242">
        <v>-1485.0522833333334</v>
      </c>
      <c r="EN22" s="243">
        <v>-3946.25</v>
      </c>
      <c r="EO22" s="243">
        <v>0</v>
      </c>
      <c r="EP22" s="243">
        <v>-13071.01831663725</v>
      </c>
      <c r="EQ22" s="243"/>
      <c r="ER22" s="242">
        <v>151646.17291143292</v>
      </c>
      <c r="ES22" s="230">
        <v>162835.05228333335</v>
      </c>
      <c r="ET22" s="230">
        <v>12937.316666666666</v>
      </c>
      <c r="EU22" s="231"/>
      <c r="EV22" s="231"/>
      <c r="EW22" s="231"/>
      <c r="EX22" s="231">
        <v>0</v>
      </c>
      <c r="EY22" s="231">
        <v>0</v>
      </c>
      <c r="EZ22" s="231">
        <v>0</v>
      </c>
      <c r="FA22" s="231">
        <v>0</v>
      </c>
      <c r="FB22" s="231">
        <v>0</v>
      </c>
      <c r="FC22" s="230">
        <v>-877.44999999999993</v>
      </c>
      <c r="FD22" s="230">
        <v>-1485.0522833333334</v>
      </c>
      <c r="FE22" s="231"/>
      <c r="FF22" s="231">
        <v>0</v>
      </c>
      <c r="FG22" s="231">
        <v>-14451.213366725502</v>
      </c>
      <c r="FH22" s="231"/>
      <c r="FI22" s="230">
        <v>158958.65329994119</v>
      </c>
      <c r="FJ22" s="232">
        <v>162835.05228333335</v>
      </c>
      <c r="FK22" s="232">
        <v>12937.316666666666</v>
      </c>
      <c r="FL22" s="233"/>
      <c r="FM22" s="233"/>
      <c r="FN22" s="233"/>
      <c r="FO22" s="233">
        <v>0</v>
      </c>
      <c r="FP22" s="233">
        <v>0</v>
      </c>
      <c r="FQ22" s="233">
        <v>0</v>
      </c>
      <c r="FR22" s="233">
        <v>0</v>
      </c>
      <c r="FS22" s="233">
        <v>0</v>
      </c>
      <c r="FT22" s="232">
        <v>-877.44999999999993</v>
      </c>
      <c r="FU22" s="232">
        <v>-1485.0522833333334</v>
      </c>
      <c r="FV22" s="233"/>
      <c r="FW22" s="233">
        <v>0</v>
      </c>
      <c r="FX22" s="233">
        <v>-14451.213366725502</v>
      </c>
      <c r="FY22" s="233"/>
      <c r="FZ22" s="232">
        <v>158958.65329994119</v>
      </c>
      <c r="GA22" s="234">
        <v>162835.05228333335</v>
      </c>
      <c r="GB22" s="234">
        <v>12937.316666666666</v>
      </c>
      <c r="GC22" s="235"/>
      <c r="GD22" s="235"/>
      <c r="GE22" s="235"/>
      <c r="GF22" s="235">
        <v>0</v>
      </c>
      <c r="GG22" s="235">
        <v>0</v>
      </c>
      <c r="GH22" s="235">
        <v>0</v>
      </c>
      <c r="GI22" s="235">
        <v>0</v>
      </c>
      <c r="GJ22" s="235">
        <v>0</v>
      </c>
      <c r="GK22" s="234">
        <v>-877.44999999999993</v>
      </c>
      <c r="GL22" s="234">
        <v>-1485.0522833333334</v>
      </c>
      <c r="GM22" s="235"/>
      <c r="GN22" s="235">
        <v>0</v>
      </c>
      <c r="GO22" s="235">
        <v>-14451.213366725502</v>
      </c>
      <c r="GP22" s="235">
        <v>0</v>
      </c>
      <c r="GQ22" s="234">
        <v>158958.65329994119</v>
      </c>
      <c r="GR22" s="236">
        <v>162835.05228333335</v>
      </c>
      <c r="GS22" s="236">
        <v>12937.316666666666</v>
      </c>
      <c r="GT22" s="237"/>
      <c r="GU22" s="237"/>
      <c r="GV22" s="237"/>
      <c r="GW22" s="237">
        <v>0</v>
      </c>
      <c r="GX22" s="237">
        <v>0</v>
      </c>
      <c r="GY22" s="237">
        <v>0</v>
      </c>
      <c r="GZ22" s="237">
        <v>0</v>
      </c>
      <c r="HA22" s="237">
        <v>0</v>
      </c>
      <c r="HB22" s="236">
        <v>-877.44999999999993</v>
      </c>
      <c r="HC22" s="236">
        <v>-1485.0522833333334</v>
      </c>
      <c r="HD22" s="237"/>
      <c r="HE22" s="237">
        <v>0</v>
      </c>
      <c r="HF22" s="237">
        <v>-14451.213366725502</v>
      </c>
      <c r="HG22" s="237"/>
      <c r="HH22" s="236">
        <v>158958.65329994119</v>
      </c>
      <c r="HJ22" s="281">
        <f t="shared" si="0"/>
        <v>2098297.9319614037</v>
      </c>
      <c r="HK22" s="282">
        <f t="shared" si="1"/>
        <v>0</v>
      </c>
      <c r="HL22" s="282">
        <f t="shared" si="2"/>
        <v>0</v>
      </c>
      <c r="HM22" s="282">
        <f t="shared" si="3"/>
        <v>-10529.400000000001</v>
      </c>
      <c r="HN22" s="282">
        <f t="shared" si="4"/>
        <v>-17820.627400000005</v>
      </c>
      <c r="HO22" s="282">
        <f t="shared" si="5"/>
        <v>-9471</v>
      </c>
      <c r="HP22" s="282">
        <f t="shared" si="6"/>
        <v>0</v>
      </c>
      <c r="HQ22" s="283">
        <f t="shared" si="7"/>
        <v>-162373</v>
      </c>
      <c r="HR22" s="263"/>
      <c r="HS22" s="277">
        <v>111204</v>
      </c>
      <c r="HT22" s="278">
        <v>0</v>
      </c>
      <c r="HU22" s="278">
        <v>84591</v>
      </c>
      <c r="HV22" s="278">
        <v>6713.86</v>
      </c>
      <c r="HW22" s="278">
        <v>0</v>
      </c>
      <c r="HX22" s="278">
        <v>1487.75</v>
      </c>
      <c r="HY22" s="278">
        <v>91295</v>
      </c>
      <c r="HZ22" s="279">
        <v>9042.25</v>
      </c>
      <c r="IA22" s="278"/>
      <c r="IB22" s="280">
        <f t="shared" si="8"/>
        <v>2402631.7919614036</v>
      </c>
      <c r="ID22" s="280">
        <f t="shared" si="9"/>
        <v>-200194.02740000002</v>
      </c>
      <c r="IF22" s="280"/>
      <c r="IH22" s="280"/>
      <c r="IJ22" s="280">
        <v>0</v>
      </c>
      <c r="IL22" s="280">
        <v>4684.3299999999908</v>
      </c>
      <c r="IN22" s="280">
        <v>41232.476666666662</v>
      </c>
    </row>
    <row r="23" spans="1:252">
      <c r="A23" s="244">
        <v>3002</v>
      </c>
      <c r="B23" s="141">
        <v>103397</v>
      </c>
      <c r="C23" s="141" t="s">
        <v>582</v>
      </c>
      <c r="D23" s="141" t="s">
        <v>379</v>
      </c>
      <c r="E23" s="226" t="s">
        <v>341</v>
      </c>
      <c r="F23" s="245" t="s">
        <v>921</v>
      </c>
      <c r="H23" s="227">
        <v>1267658.2413521095</v>
      </c>
      <c r="I23" s="227">
        <v>-5089.21</v>
      </c>
      <c r="J23" s="227">
        <v>-20015.9179</v>
      </c>
      <c r="K23" s="227">
        <v>1242553.1134521095</v>
      </c>
      <c r="M23" s="228">
        <v>105638.18677934246</v>
      </c>
      <c r="N23" s="228">
        <v>6137.0148717948714</v>
      </c>
      <c r="O23" s="229"/>
      <c r="P23" s="229"/>
      <c r="Q23" s="229"/>
      <c r="R23" s="229">
        <v>0</v>
      </c>
      <c r="S23" s="229"/>
      <c r="T23" s="229">
        <v>0</v>
      </c>
      <c r="U23" s="229">
        <v>0</v>
      </c>
      <c r="V23" s="229"/>
      <c r="W23" s="228">
        <v>-424.10083333333336</v>
      </c>
      <c r="X23" s="228">
        <v>-1667.9931583333334</v>
      </c>
      <c r="Y23" s="229">
        <v>-428.3125</v>
      </c>
      <c r="Z23" s="229">
        <v>0</v>
      </c>
      <c r="AA23" s="229">
        <v>0</v>
      </c>
      <c r="AB23" s="229"/>
      <c r="AC23" s="228">
        <v>109254.79515947067</v>
      </c>
      <c r="AD23" s="230">
        <v>105638.18677934246</v>
      </c>
      <c r="AE23" s="230">
        <v>6137.0148717948714</v>
      </c>
      <c r="AF23" s="231"/>
      <c r="AG23" s="231"/>
      <c r="AH23" s="231"/>
      <c r="AI23" s="231">
        <v>0</v>
      </c>
      <c r="AJ23" s="231"/>
      <c r="AK23" s="231">
        <v>0</v>
      </c>
      <c r="AL23" s="231">
        <v>0</v>
      </c>
      <c r="AM23" s="231"/>
      <c r="AN23" s="230">
        <v>-424.10083333333336</v>
      </c>
      <c r="AO23" s="230">
        <v>-1667.9931583333334</v>
      </c>
      <c r="AP23" s="231">
        <v>-428.3125</v>
      </c>
      <c r="AQ23" s="231">
        <v>0</v>
      </c>
      <c r="AR23" s="231">
        <v>0</v>
      </c>
      <c r="AS23" s="231"/>
      <c r="AT23" s="230">
        <v>109254.79515947067</v>
      </c>
      <c r="AU23" s="232">
        <v>105638.18677934246</v>
      </c>
      <c r="AV23" s="232">
        <v>6137.0148717948714</v>
      </c>
      <c r="AW23" s="233"/>
      <c r="AX23" s="233"/>
      <c r="AY23" s="233"/>
      <c r="AZ23" s="233">
        <v>0</v>
      </c>
      <c r="BA23" s="233"/>
      <c r="BB23" s="233">
        <v>0</v>
      </c>
      <c r="BC23" s="233">
        <v>0</v>
      </c>
      <c r="BD23" s="233"/>
      <c r="BE23" s="232">
        <v>-424.10083333333336</v>
      </c>
      <c r="BF23" s="232">
        <v>-1667.9931583333334</v>
      </c>
      <c r="BG23" s="233">
        <v>-428.3125</v>
      </c>
      <c r="BH23" s="233">
        <v>0</v>
      </c>
      <c r="BI23" s="233">
        <v>0</v>
      </c>
      <c r="BJ23" s="233"/>
      <c r="BK23" s="232">
        <v>109254.79515947067</v>
      </c>
      <c r="BL23" s="234">
        <v>105638.18677934246</v>
      </c>
      <c r="BM23" s="234">
        <v>6366.5661538461527</v>
      </c>
      <c r="BN23" s="235"/>
      <c r="BO23" s="235"/>
      <c r="BP23" s="235"/>
      <c r="BQ23" s="235">
        <v>0</v>
      </c>
      <c r="BR23" s="235">
        <v>0</v>
      </c>
      <c r="BS23" s="235">
        <v>0</v>
      </c>
      <c r="BT23" s="235">
        <v>0</v>
      </c>
      <c r="BU23" s="235">
        <v>0</v>
      </c>
      <c r="BV23" s="234">
        <v>-424.10083333333336</v>
      </c>
      <c r="BW23" s="234">
        <v>-1667.9931583333334</v>
      </c>
      <c r="BX23" s="235">
        <v>-428.3125</v>
      </c>
      <c r="BY23" s="235">
        <v>0</v>
      </c>
      <c r="BZ23" s="235">
        <v>0</v>
      </c>
      <c r="CA23" s="235"/>
      <c r="CB23" s="234">
        <v>109484.34644152195</v>
      </c>
      <c r="CC23" s="236">
        <v>105638.18677934246</v>
      </c>
      <c r="CD23" s="236">
        <v>6366.5661538461527</v>
      </c>
      <c r="CE23" s="237"/>
      <c r="CF23" s="237"/>
      <c r="CG23" s="237"/>
      <c r="CH23" s="237">
        <v>0</v>
      </c>
      <c r="CI23" s="237">
        <v>0</v>
      </c>
      <c r="CJ23" s="237">
        <v>0</v>
      </c>
      <c r="CK23" s="237">
        <v>0</v>
      </c>
      <c r="CL23" s="237">
        <v>0</v>
      </c>
      <c r="CM23" s="236">
        <v>-424.10083333333336</v>
      </c>
      <c r="CN23" s="236">
        <v>-1667.9931583333334</v>
      </c>
      <c r="CO23" s="237">
        <v>-428.3125</v>
      </c>
      <c r="CP23" s="237">
        <v>0</v>
      </c>
      <c r="CQ23" s="237">
        <v>0</v>
      </c>
      <c r="CR23" s="237"/>
      <c r="CS23" s="236">
        <v>109484.34644152195</v>
      </c>
      <c r="CT23" s="238">
        <v>105638.18677934246</v>
      </c>
      <c r="CU23" s="238">
        <v>6366.5661538461527</v>
      </c>
      <c r="CV23" s="239"/>
      <c r="CW23" s="239"/>
      <c r="CX23" s="239"/>
      <c r="CY23" s="239">
        <v>0</v>
      </c>
      <c r="CZ23" s="239">
        <v>0</v>
      </c>
      <c r="DA23" s="239">
        <v>0</v>
      </c>
      <c r="DB23" s="239">
        <v>0</v>
      </c>
      <c r="DC23" s="239">
        <v>0</v>
      </c>
      <c r="DD23" s="238">
        <v>-424.10083333333336</v>
      </c>
      <c r="DE23" s="238">
        <v>-1667.9931583333334</v>
      </c>
      <c r="DF23" s="239">
        <v>-428.3125</v>
      </c>
      <c r="DG23" s="239">
        <v>0</v>
      </c>
      <c r="DH23" s="239">
        <v>0</v>
      </c>
      <c r="DI23" s="239"/>
      <c r="DJ23" s="238">
        <v>109484.34644152195</v>
      </c>
      <c r="DK23" s="240">
        <v>105638.18677934246</v>
      </c>
      <c r="DL23" s="240">
        <v>6366.5661538461527</v>
      </c>
      <c r="DM23" s="241"/>
      <c r="DN23" s="241"/>
      <c r="DO23" s="241"/>
      <c r="DP23" s="241">
        <v>0</v>
      </c>
      <c r="DQ23" s="241">
        <v>0</v>
      </c>
      <c r="DR23" s="241">
        <v>0</v>
      </c>
      <c r="DS23" s="241">
        <v>0</v>
      </c>
      <c r="DT23" s="241">
        <v>0</v>
      </c>
      <c r="DU23" s="240">
        <v>-424.10083333333336</v>
      </c>
      <c r="DV23" s="240">
        <v>-1667.9931583333334</v>
      </c>
      <c r="DW23" s="241">
        <v>-428.3125</v>
      </c>
      <c r="DX23" s="241">
        <v>0</v>
      </c>
      <c r="DY23" s="241">
        <v>0</v>
      </c>
      <c r="DZ23" s="241"/>
      <c r="EA23" s="240">
        <v>109484.34644152195</v>
      </c>
      <c r="EB23" s="242">
        <v>105638.18677934246</v>
      </c>
      <c r="EC23" s="242">
        <v>8784.3955465587023</v>
      </c>
      <c r="ED23" s="243"/>
      <c r="EE23" s="243"/>
      <c r="EF23" s="243"/>
      <c r="EG23" s="243">
        <v>0</v>
      </c>
      <c r="EH23" s="243">
        <v>0</v>
      </c>
      <c r="EI23" s="243">
        <v>0</v>
      </c>
      <c r="EJ23" s="243">
        <v>0</v>
      </c>
      <c r="EK23" s="243">
        <v>0</v>
      </c>
      <c r="EL23" s="242">
        <v>-424.10083333333336</v>
      </c>
      <c r="EM23" s="242">
        <v>-1667.9931583333334</v>
      </c>
      <c r="EN23" s="243">
        <v>-2141.5625</v>
      </c>
      <c r="EO23" s="243">
        <v>0</v>
      </c>
      <c r="EP23" s="243">
        <v>0</v>
      </c>
      <c r="EQ23" s="243"/>
      <c r="ER23" s="242">
        <v>110188.9258342345</v>
      </c>
      <c r="ES23" s="230">
        <v>105638.18677934246</v>
      </c>
      <c r="ET23" s="230">
        <v>6366.5661538461527</v>
      </c>
      <c r="EU23" s="231"/>
      <c r="EV23" s="231"/>
      <c r="EW23" s="231"/>
      <c r="EX23" s="231">
        <v>0</v>
      </c>
      <c r="EY23" s="231">
        <v>0</v>
      </c>
      <c r="EZ23" s="231">
        <v>0</v>
      </c>
      <c r="FA23" s="231">
        <v>0</v>
      </c>
      <c r="FB23" s="231">
        <v>0</v>
      </c>
      <c r="FC23" s="230">
        <v>-424.10083333333336</v>
      </c>
      <c r="FD23" s="230">
        <v>-1667.9931583333334</v>
      </c>
      <c r="FE23" s="231"/>
      <c r="FF23" s="231">
        <v>0</v>
      </c>
      <c r="FG23" s="231">
        <v>0</v>
      </c>
      <c r="FH23" s="231"/>
      <c r="FI23" s="230">
        <v>109912.65894152195</v>
      </c>
      <c r="FJ23" s="232">
        <v>105638.18677934246</v>
      </c>
      <c r="FK23" s="232">
        <v>6366.5661538461527</v>
      </c>
      <c r="FL23" s="233"/>
      <c r="FM23" s="233"/>
      <c r="FN23" s="233"/>
      <c r="FO23" s="233">
        <v>0</v>
      </c>
      <c r="FP23" s="233">
        <v>0</v>
      </c>
      <c r="FQ23" s="233">
        <v>0</v>
      </c>
      <c r="FR23" s="233">
        <v>0</v>
      </c>
      <c r="FS23" s="233">
        <v>0</v>
      </c>
      <c r="FT23" s="232">
        <v>-424.10083333333336</v>
      </c>
      <c r="FU23" s="232">
        <v>-1667.9931583333334</v>
      </c>
      <c r="FV23" s="233"/>
      <c r="FW23" s="233">
        <v>0</v>
      </c>
      <c r="FX23" s="233">
        <v>0</v>
      </c>
      <c r="FY23" s="233"/>
      <c r="FZ23" s="232">
        <v>109912.65894152195</v>
      </c>
      <c r="GA23" s="234">
        <v>105638.18677934246</v>
      </c>
      <c r="GB23" s="234">
        <v>6366.5661538461527</v>
      </c>
      <c r="GC23" s="235"/>
      <c r="GD23" s="235"/>
      <c r="GE23" s="235"/>
      <c r="GF23" s="235">
        <v>0</v>
      </c>
      <c r="GG23" s="235">
        <v>0</v>
      </c>
      <c r="GH23" s="235">
        <v>0</v>
      </c>
      <c r="GI23" s="235">
        <v>0</v>
      </c>
      <c r="GJ23" s="235">
        <v>0</v>
      </c>
      <c r="GK23" s="234">
        <v>-424.10083333333336</v>
      </c>
      <c r="GL23" s="234">
        <v>-1667.9931583333334</v>
      </c>
      <c r="GM23" s="235"/>
      <c r="GN23" s="235">
        <v>0</v>
      </c>
      <c r="GO23" s="235">
        <v>0</v>
      </c>
      <c r="GP23" s="235">
        <v>0</v>
      </c>
      <c r="GQ23" s="234">
        <v>109912.65894152195</v>
      </c>
      <c r="GR23" s="236">
        <v>105638.18677934246</v>
      </c>
      <c r="GS23" s="236">
        <v>6366.5661538461527</v>
      </c>
      <c r="GT23" s="237"/>
      <c r="GU23" s="237"/>
      <c r="GV23" s="237"/>
      <c r="GW23" s="237">
        <v>0</v>
      </c>
      <c r="GX23" s="237">
        <v>0</v>
      </c>
      <c r="GY23" s="237">
        <v>0</v>
      </c>
      <c r="GZ23" s="237">
        <v>0</v>
      </c>
      <c r="HA23" s="237">
        <v>0</v>
      </c>
      <c r="HB23" s="236">
        <v>-424.10083333333336</v>
      </c>
      <c r="HC23" s="236">
        <v>-1667.9931583333334</v>
      </c>
      <c r="HD23" s="237"/>
      <c r="HE23" s="237">
        <v>0</v>
      </c>
      <c r="HF23" s="237">
        <v>0</v>
      </c>
      <c r="HG23" s="237"/>
      <c r="HH23" s="236">
        <v>109912.65894152195</v>
      </c>
      <c r="HJ23" s="281">
        <f t="shared" si="0"/>
        <v>1347566.759975591</v>
      </c>
      <c r="HK23" s="282">
        <f t="shared" si="1"/>
        <v>0</v>
      </c>
      <c r="HL23" s="282">
        <f t="shared" si="2"/>
        <v>0</v>
      </c>
      <c r="HM23" s="282">
        <f t="shared" si="3"/>
        <v>-5089.2099999999991</v>
      </c>
      <c r="HN23" s="282">
        <f t="shared" si="4"/>
        <v>-20015.9179</v>
      </c>
      <c r="HO23" s="282">
        <f t="shared" si="5"/>
        <v>-5139.75</v>
      </c>
      <c r="HP23" s="282">
        <f t="shared" si="6"/>
        <v>0</v>
      </c>
      <c r="HQ23" s="283">
        <f t="shared" si="7"/>
        <v>0</v>
      </c>
      <c r="HR23" s="263"/>
      <c r="HS23" s="277">
        <v>70481</v>
      </c>
      <c r="HT23" s="278">
        <v>0</v>
      </c>
      <c r="HU23" s="278">
        <v>112110</v>
      </c>
      <c r="HV23" s="278">
        <v>400</v>
      </c>
      <c r="HW23" s="278">
        <v>0</v>
      </c>
      <c r="HX23" s="278">
        <v>5967.5</v>
      </c>
      <c r="HY23" s="278">
        <v>37006</v>
      </c>
      <c r="HZ23" s="279">
        <v>6460.6</v>
      </c>
      <c r="IA23" s="278"/>
      <c r="IB23" s="280">
        <f t="shared" si="8"/>
        <v>1579991.8599755911</v>
      </c>
      <c r="ID23" s="280">
        <f t="shared" si="9"/>
        <v>-30244.877899999999</v>
      </c>
      <c r="IF23" s="280"/>
      <c r="IH23" s="280"/>
      <c r="IJ23" s="280">
        <v>0</v>
      </c>
      <c r="IL23" s="280">
        <v>1780.5492307692311</v>
      </c>
      <c r="IN23" s="280">
        <v>32595.123333333333</v>
      </c>
    </row>
    <row r="24" spans="1:252">
      <c r="A24" s="244">
        <v>3319</v>
      </c>
      <c r="B24" s="141">
        <v>103423</v>
      </c>
      <c r="C24" s="141" t="s">
        <v>583</v>
      </c>
      <c r="D24" s="141" t="s">
        <v>380</v>
      </c>
      <c r="E24" s="226" t="s">
        <v>341</v>
      </c>
      <c r="F24" s="245" t="s">
        <v>921</v>
      </c>
      <c r="H24" s="227">
        <v>1894407.9803304994</v>
      </c>
      <c r="I24" s="227">
        <v>-8724.36</v>
      </c>
      <c r="J24" s="227">
        <v>-5273.4660999999996</v>
      </c>
      <c r="K24" s="227">
        <v>1880410.1542304992</v>
      </c>
      <c r="M24" s="228">
        <v>157867.33169420829</v>
      </c>
      <c r="N24" s="228">
        <v>11429.856666666668</v>
      </c>
      <c r="O24" s="229"/>
      <c r="P24" s="229"/>
      <c r="Q24" s="229"/>
      <c r="R24" s="229">
        <v>0</v>
      </c>
      <c r="S24" s="229"/>
      <c r="T24" s="229">
        <v>0</v>
      </c>
      <c r="U24" s="229">
        <v>0</v>
      </c>
      <c r="V24" s="229"/>
      <c r="W24" s="228">
        <v>-727.03000000000009</v>
      </c>
      <c r="X24" s="228">
        <v>-439.45550833333328</v>
      </c>
      <c r="Y24" s="229">
        <v>-789.25</v>
      </c>
      <c r="Z24" s="229">
        <v>0</v>
      </c>
      <c r="AA24" s="229">
        <v>0</v>
      </c>
      <c r="AB24" s="229"/>
      <c r="AC24" s="228">
        <v>167341.45285254161</v>
      </c>
      <c r="AD24" s="230">
        <v>157867.33169420829</v>
      </c>
      <c r="AE24" s="230">
        <v>11429.856666666668</v>
      </c>
      <c r="AF24" s="231"/>
      <c r="AG24" s="231"/>
      <c r="AH24" s="231"/>
      <c r="AI24" s="231">
        <v>0</v>
      </c>
      <c r="AJ24" s="231"/>
      <c r="AK24" s="231">
        <v>0</v>
      </c>
      <c r="AL24" s="231">
        <v>0</v>
      </c>
      <c r="AM24" s="231"/>
      <c r="AN24" s="230">
        <v>-727.03000000000009</v>
      </c>
      <c r="AO24" s="230">
        <v>-439.45550833333328</v>
      </c>
      <c r="AP24" s="231">
        <v>-789.25</v>
      </c>
      <c r="AQ24" s="231">
        <v>0</v>
      </c>
      <c r="AR24" s="231">
        <v>0</v>
      </c>
      <c r="AS24" s="231"/>
      <c r="AT24" s="230">
        <v>167341.45285254161</v>
      </c>
      <c r="AU24" s="232">
        <v>157867.33169420829</v>
      </c>
      <c r="AV24" s="232">
        <v>11429.856666666668</v>
      </c>
      <c r="AW24" s="233"/>
      <c r="AX24" s="233"/>
      <c r="AY24" s="233"/>
      <c r="AZ24" s="233">
        <v>0</v>
      </c>
      <c r="BA24" s="233"/>
      <c r="BB24" s="233">
        <v>0</v>
      </c>
      <c r="BC24" s="233">
        <v>0</v>
      </c>
      <c r="BD24" s="233"/>
      <c r="BE24" s="232">
        <v>-727.03000000000009</v>
      </c>
      <c r="BF24" s="232">
        <v>-439.45550833333328</v>
      </c>
      <c r="BG24" s="233">
        <v>-789.25</v>
      </c>
      <c r="BH24" s="233">
        <v>0</v>
      </c>
      <c r="BI24" s="233">
        <v>0</v>
      </c>
      <c r="BJ24" s="233"/>
      <c r="BK24" s="232">
        <v>167341.45285254161</v>
      </c>
      <c r="BL24" s="234">
        <v>157867.33169420829</v>
      </c>
      <c r="BM24" s="234">
        <v>12815.347777777773</v>
      </c>
      <c r="BN24" s="235"/>
      <c r="BO24" s="235"/>
      <c r="BP24" s="235"/>
      <c r="BQ24" s="235">
        <v>0</v>
      </c>
      <c r="BR24" s="235">
        <v>0</v>
      </c>
      <c r="BS24" s="235">
        <v>0</v>
      </c>
      <c r="BT24" s="235">
        <v>0</v>
      </c>
      <c r="BU24" s="235">
        <v>0</v>
      </c>
      <c r="BV24" s="234">
        <v>-727.03000000000009</v>
      </c>
      <c r="BW24" s="234">
        <v>-439.45550833333328</v>
      </c>
      <c r="BX24" s="235">
        <v>-789.25</v>
      </c>
      <c r="BY24" s="235">
        <v>0</v>
      </c>
      <c r="BZ24" s="235">
        <v>0</v>
      </c>
      <c r="CA24" s="235"/>
      <c r="CB24" s="234">
        <v>168726.94396365274</v>
      </c>
      <c r="CC24" s="236">
        <v>157867.33169420829</v>
      </c>
      <c r="CD24" s="236">
        <v>12815.347777777773</v>
      </c>
      <c r="CE24" s="237"/>
      <c r="CF24" s="237"/>
      <c r="CG24" s="237"/>
      <c r="CH24" s="237">
        <v>0</v>
      </c>
      <c r="CI24" s="237">
        <v>0</v>
      </c>
      <c r="CJ24" s="237">
        <v>0</v>
      </c>
      <c r="CK24" s="237">
        <v>0</v>
      </c>
      <c r="CL24" s="237">
        <v>0</v>
      </c>
      <c r="CM24" s="236">
        <v>-727.03000000000009</v>
      </c>
      <c r="CN24" s="236">
        <v>-439.45550833333328</v>
      </c>
      <c r="CO24" s="237">
        <v>-789.25</v>
      </c>
      <c r="CP24" s="237">
        <v>0</v>
      </c>
      <c r="CQ24" s="237">
        <v>0</v>
      </c>
      <c r="CR24" s="237"/>
      <c r="CS24" s="236">
        <v>168726.94396365274</v>
      </c>
      <c r="CT24" s="238">
        <v>157867.33169420829</v>
      </c>
      <c r="CU24" s="238">
        <v>12815.347777777773</v>
      </c>
      <c r="CV24" s="239"/>
      <c r="CW24" s="239"/>
      <c r="CX24" s="239"/>
      <c r="CY24" s="239">
        <v>0</v>
      </c>
      <c r="CZ24" s="239">
        <v>0</v>
      </c>
      <c r="DA24" s="239">
        <v>0</v>
      </c>
      <c r="DB24" s="239">
        <v>0</v>
      </c>
      <c r="DC24" s="239">
        <v>0</v>
      </c>
      <c r="DD24" s="238">
        <v>-727.03000000000009</v>
      </c>
      <c r="DE24" s="238">
        <v>-439.45550833333328</v>
      </c>
      <c r="DF24" s="239">
        <v>-789.25</v>
      </c>
      <c r="DG24" s="239">
        <v>0</v>
      </c>
      <c r="DH24" s="239">
        <v>0</v>
      </c>
      <c r="DI24" s="239"/>
      <c r="DJ24" s="238">
        <v>168726.94396365274</v>
      </c>
      <c r="DK24" s="240">
        <v>157867.33169420829</v>
      </c>
      <c r="DL24" s="240">
        <v>12815.347777777773</v>
      </c>
      <c r="DM24" s="241"/>
      <c r="DN24" s="241"/>
      <c r="DO24" s="241"/>
      <c r="DP24" s="241">
        <v>0</v>
      </c>
      <c r="DQ24" s="241">
        <v>0</v>
      </c>
      <c r="DR24" s="241">
        <v>0</v>
      </c>
      <c r="DS24" s="241">
        <v>0</v>
      </c>
      <c r="DT24" s="241">
        <v>0</v>
      </c>
      <c r="DU24" s="240">
        <v>-727.03000000000009</v>
      </c>
      <c r="DV24" s="240">
        <v>-439.45550833333328</v>
      </c>
      <c r="DW24" s="241">
        <v>-789.25</v>
      </c>
      <c r="DX24" s="241">
        <v>0</v>
      </c>
      <c r="DY24" s="241">
        <v>0</v>
      </c>
      <c r="DZ24" s="241"/>
      <c r="EA24" s="240">
        <v>168726.94396365274</v>
      </c>
      <c r="EB24" s="242">
        <v>157867.33169420829</v>
      </c>
      <c r="EC24" s="242">
        <v>9675.4032748538029</v>
      </c>
      <c r="ED24" s="243"/>
      <c r="EE24" s="243"/>
      <c r="EF24" s="243"/>
      <c r="EG24" s="243">
        <v>0</v>
      </c>
      <c r="EH24" s="243">
        <v>0</v>
      </c>
      <c r="EI24" s="243">
        <v>0</v>
      </c>
      <c r="EJ24" s="243">
        <v>0</v>
      </c>
      <c r="EK24" s="243">
        <v>0</v>
      </c>
      <c r="EL24" s="242">
        <v>-727.03000000000009</v>
      </c>
      <c r="EM24" s="242">
        <v>-439.45550833333328</v>
      </c>
      <c r="EN24" s="243">
        <v>-3946.25</v>
      </c>
      <c r="EO24" s="243">
        <v>0</v>
      </c>
      <c r="EP24" s="243">
        <v>0</v>
      </c>
      <c r="EQ24" s="243"/>
      <c r="ER24" s="242">
        <v>162429.99946072875</v>
      </c>
      <c r="ES24" s="230">
        <v>157867.33169420829</v>
      </c>
      <c r="ET24" s="230">
        <v>12815.347777777773</v>
      </c>
      <c r="EU24" s="231"/>
      <c r="EV24" s="231"/>
      <c r="EW24" s="231"/>
      <c r="EX24" s="231">
        <v>0</v>
      </c>
      <c r="EY24" s="231">
        <v>0</v>
      </c>
      <c r="EZ24" s="231">
        <v>0</v>
      </c>
      <c r="FA24" s="231">
        <v>0</v>
      </c>
      <c r="FB24" s="231">
        <v>0</v>
      </c>
      <c r="FC24" s="230">
        <v>-727.03000000000009</v>
      </c>
      <c r="FD24" s="230">
        <v>-439.45550833333328</v>
      </c>
      <c r="FE24" s="231"/>
      <c r="FF24" s="231">
        <v>0</v>
      </c>
      <c r="FG24" s="231">
        <v>0</v>
      </c>
      <c r="FH24" s="231"/>
      <c r="FI24" s="230">
        <v>169516.19396365274</v>
      </c>
      <c r="FJ24" s="232">
        <v>157867.33169420829</v>
      </c>
      <c r="FK24" s="232">
        <v>12815.347777777773</v>
      </c>
      <c r="FL24" s="233"/>
      <c r="FM24" s="233"/>
      <c r="FN24" s="233"/>
      <c r="FO24" s="233">
        <v>0</v>
      </c>
      <c r="FP24" s="233">
        <v>0</v>
      </c>
      <c r="FQ24" s="233">
        <v>0</v>
      </c>
      <c r="FR24" s="233">
        <v>0</v>
      </c>
      <c r="FS24" s="233">
        <v>0</v>
      </c>
      <c r="FT24" s="232">
        <v>-727.03000000000009</v>
      </c>
      <c r="FU24" s="232">
        <v>-439.45550833333328</v>
      </c>
      <c r="FV24" s="233"/>
      <c r="FW24" s="233">
        <v>0</v>
      </c>
      <c r="FX24" s="233">
        <v>0</v>
      </c>
      <c r="FY24" s="233"/>
      <c r="FZ24" s="232">
        <v>169516.19396365274</v>
      </c>
      <c r="GA24" s="234">
        <v>157867.33169420829</v>
      </c>
      <c r="GB24" s="234">
        <v>12815.347777777773</v>
      </c>
      <c r="GC24" s="235"/>
      <c r="GD24" s="235"/>
      <c r="GE24" s="235"/>
      <c r="GF24" s="235">
        <v>0</v>
      </c>
      <c r="GG24" s="235">
        <v>0</v>
      </c>
      <c r="GH24" s="235">
        <v>0</v>
      </c>
      <c r="GI24" s="235">
        <v>0</v>
      </c>
      <c r="GJ24" s="235">
        <v>0</v>
      </c>
      <c r="GK24" s="234">
        <v>-727.03000000000009</v>
      </c>
      <c r="GL24" s="234">
        <v>-439.45550833333328</v>
      </c>
      <c r="GM24" s="235"/>
      <c r="GN24" s="235">
        <v>0</v>
      </c>
      <c r="GO24" s="235">
        <v>0</v>
      </c>
      <c r="GP24" s="235">
        <v>0</v>
      </c>
      <c r="GQ24" s="234">
        <v>169516.19396365274</v>
      </c>
      <c r="GR24" s="236">
        <v>157867.33169420829</v>
      </c>
      <c r="GS24" s="236">
        <v>12815.347777777773</v>
      </c>
      <c r="GT24" s="237"/>
      <c r="GU24" s="237"/>
      <c r="GV24" s="237"/>
      <c r="GW24" s="237">
        <v>0</v>
      </c>
      <c r="GX24" s="237">
        <v>0</v>
      </c>
      <c r="GY24" s="237">
        <v>0</v>
      </c>
      <c r="GZ24" s="237">
        <v>0</v>
      </c>
      <c r="HA24" s="237">
        <v>0</v>
      </c>
      <c r="HB24" s="236">
        <v>-727.03000000000009</v>
      </c>
      <c r="HC24" s="236">
        <v>-439.45550833333328</v>
      </c>
      <c r="HD24" s="237"/>
      <c r="HE24" s="237">
        <v>0</v>
      </c>
      <c r="HF24" s="237">
        <v>0</v>
      </c>
      <c r="HG24" s="237"/>
      <c r="HH24" s="236">
        <v>169516.19396365274</v>
      </c>
      <c r="HJ24" s="281">
        <f t="shared" si="0"/>
        <v>2052270.9758275759</v>
      </c>
      <c r="HK24" s="282">
        <f t="shared" si="1"/>
        <v>0</v>
      </c>
      <c r="HL24" s="282">
        <f t="shared" si="2"/>
        <v>0</v>
      </c>
      <c r="HM24" s="282">
        <f t="shared" si="3"/>
        <v>-8724.3599999999988</v>
      </c>
      <c r="HN24" s="282">
        <f t="shared" si="4"/>
        <v>-5273.4661000000006</v>
      </c>
      <c r="HO24" s="282">
        <f t="shared" si="5"/>
        <v>-9471</v>
      </c>
      <c r="HP24" s="282">
        <f t="shared" si="6"/>
        <v>0</v>
      </c>
      <c r="HQ24" s="283">
        <f t="shared" si="7"/>
        <v>0</v>
      </c>
      <c r="HR24" s="263"/>
      <c r="HS24" s="277">
        <v>110154</v>
      </c>
      <c r="HT24" s="278">
        <v>0</v>
      </c>
      <c r="HU24" s="278">
        <v>163170</v>
      </c>
      <c r="HV24" s="278">
        <v>0</v>
      </c>
      <c r="HW24" s="278">
        <v>0</v>
      </c>
      <c r="HX24" s="278">
        <v>9294.380000000001</v>
      </c>
      <c r="HY24" s="278">
        <v>63665</v>
      </c>
      <c r="HZ24" s="279">
        <v>0</v>
      </c>
      <c r="IA24" s="278"/>
      <c r="IB24" s="280">
        <f t="shared" si="8"/>
        <v>2398554.3558275755</v>
      </c>
      <c r="ID24" s="280">
        <f t="shared" si="9"/>
        <v>-23468.826099999998</v>
      </c>
      <c r="IF24" s="280"/>
      <c r="IH24" s="280"/>
      <c r="IJ24" s="280">
        <v>0</v>
      </c>
      <c r="IL24" s="280">
        <v>11375.239999999983</v>
      </c>
      <c r="IN24" s="280">
        <v>47360.643333333326</v>
      </c>
    </row>
    <row r="25" spans="1:252">
      <c r="A25" s="244">
        <v>5416</v>
      </c>
      <c r="B25" s="141">
        <v>103563</v>
      </c>
      <c r="C25" s="141" t="s">
        <v>584</v>
      </c>
      <c r="D25" s="141" t="s">
        <v>381</v>
      </c>
      <c r="E25" s="226" t="s">
        <v>340</v>
      </c>
      <c r="F25" s="245" t="s">
        <v>921</v>
      </c>
      <c r="H25" s="227">
        <v>8730971.1151703652</v>
      </c>
      <c r="I25" s="227">
        <v>-22968.45</v>
      </c>
      <c r="J25" s="227">
        <v>-8691.9434000000001</v>
      </c>
      <c r="K25" s="227">
        <v>8699310.7217703667</v>
      </c>
      <c r="M25" s="228">
        <v>727580.9262641971</v>
      </c>
      <c r="N25" s="228">
        <v>0</v>
      </c>
      <c r="O25" s="229"/>
      <c r="P25" s="229"/>
      <c r="Q25" s="229"/>
      <c r="R25" s="229">
        <v>0</v>
      </c>
      <c r="S25" s="229"/>
      <c r="T25" s="229">
        <v>30693.138888888887</v>
      </c>
      <c r="U25" s="229">
        <v>0</v>
      </c>
      <c r="V25" s="229"/>
      <c r="W25" s="228">
        <v>-1914.0375000000001</v>
      </c>
      <c r="X25" s="228">
        <v>-724.32861666666668</v>
      </c>
      <c r="Y25" s="229">
        <v>0</v>
      </c>
      <c r="Z25" s="229">
        <v>0</v>
      </c>
      <c r="AA25" s="229">
        <v>0</v>
      </c>
      <c r="AB25" s="229"/>
      <c r="AC25" s="228">
        <v>755635.69903641928</v>
      </c>
      <c r="AD25" s="230">
        <v>727580.9262641971</v>
      </c>
      <c r="AE25" s="230">
        <v>0</v>
      </c>
      <c r="AF25" s="231"/>
      <c r="AG25" s="231"/>
      <c r="AH25" s="231"/>
      <c r="AI25" s="231">
        <v>0</v>
      </c>
      <c r="AJ25" s="231"/>
      <c r="AK25" s="231">
        <v>30693.138888888887</v>
      </c>
      <c r="AL25" s="231">
        <v>0</v>
      </c>
      <c r="AM25" s="231"/>
      <c r="AN25" s="230">
        <v>-1914.0375000000001</v>
      </c>
      <c r="AO25" s="230">
        <v>-724.32861666666668</v>
      </c>
      <c r="AP25" s="231">
        <v>0</v>
      </c>
      <c r="AQ25" s="231">
        <v>0</v>
      </c>
      <c r="AR25" s="231">
        <v>0</v>
      </c>
      <c r="AS25" s="231"/>
      <c r="AT25" s="230">
        <v>755635.69903641928</v>
      </c>
      <c r="AU25" s="232">
        <v>727580.9262641971</v>
      </c>
      <c r="AV25" s="232">
        <v>0</v>
      </c>
      <c r="AW25" s="233"/>
      <c r="AX25" s="233"/>
      <c r="AY25" s="233"/>
      <c r="AZ25" s="233">
        <v>0</v>
      </c>
      <c r="BA25" s="233"/>
      <c r="BB25" s="233">
        <v>30693.138888888887</v>
      </c>
      <c r="BC25" s="233">
        <v>0</v>
      </c>
      <c r="BD25" s="233"/>
      <c r="BE25" s="232">
        <v>-1914.0375000000001</v>
      </c>
      <c r="BF25" s="232">
        <v>-724.32861666666668</v>
      </c>
      <c r="BG25" s="233">
        <v>0</v>
      </c>
      <c r="BH25" s="233">
        <v>0</v>
      </c>
      <c r="BI25" s="233">
        <v>0</v>
      </c>
      <c r="BJ25" s="233"/>
      <c r="BK25" s="232">
        <v>755635.69903641928</v>
      </c>
      <c r="BL25" s="234">
        <v>727580.9262641971</v>
      </c>
      <c r="BM25" s="234">
        <v>0</v>
      </c>
      <c r="BN25" s="235"/>
      <c r="BO25" s="235"/>
      <c r="BP25" s="235"/>
      <c r="BQ25" s="235">
        <v>0</v>
      </c>
      <c r="BR25" s="235">
        <v>0</v>
      </c>
      <c r="BS25" s="235">
        <v>30693.138888888887</v>
      </c>
      <c r="BT25" s="235">
        <v>0</v>
      </c>
      <c r="BU25" s="235">
        <v>0</v>
      </c>
      <c r="BV25" s="234">
        <v>-1914.0375000000001</v>
      </c>
      <c r="BW25" s="234">
        <v>-724.32861666666668</v>
      </c>
      <c r="BX25" s="235">
        <v>0</v>
      </c>
      <c r="BY25" s="235">
        <v>0</v>
      </c>
      <c r="BZ25" s="235">
        <v>0</v>
      </c>
      <c r="CA25" s="235"/>
      <c r="CB25" s="234">
        <v>755635.69903641928</v>
      </c>
      <c r="CC25" s="236">
        <v>727580.9262641971</v>
      </c>
      <c r="CD25" s="236">
        <v>0</v>
      </c>
      <c r="CE25" s="237"/>
      <c r="CF25" s="237"/>
      <c r="CG25" s="237"/>
      <c r="CH25" s="237">
        <v>0</v>
      </c>
      <c r="CI25" s="237">
        <v>0</v>
      </c>
      <c r="CJ25" s="237">
        <v>30693.138888888887</v>
      </c>
      <c r="CK25" s="237">
        <v>0</v>
      </c>
      <c r="CL25" s="237">
        <v>0</v>
      </c>
      <c r="CM25" s="236">
        <v>-1914.0375000000001</v>
      </c>
      <c r="CN25" s="236">
        <v>-724.32861666666668</v>
      </c>
      <c r="CO25" s="237">
        <v>0</v>
      </c>
      <c r="CP25" s="237">
        <v>0</v>
      </c>
      <c r="CQ25" s="237">
        <v>0</v>
      </c>
      <c r="CR25" s="237"/>
      <c r="CS25" s="236">
        <v>755635.69903641928</v>
      </c>
      <c r="CT25" s="238">
        <v>727580.9262641971</v>
      </c>
      <c r="CU25" s="238">
        <v>0</v>
      </c>
      <c r="CV25" s="239"/>
      <c r="CW25" s="239"/>
      <c r="CX25" s="239"/>
      <c r="CY25" s="239">
        <v>0</v>
      </c>
      <c r="CZ25" s="239">
        <v>0</v>
      </c>
      <c r="DA25" s="239">
        <v>30693.138888888887</v>
      </c>
      <c r="DB25" s="239">
        <v>0</v>
      </c>
      <c r="DC25" s="239">
        <v>0</v>
      </c>
      <c r="DD25" s="238">
        <v>-1914.0375000000001</v>
      </c>
      <c r="DE25" s="238">
        <v>-724.32861666666668</v>
      </c>
      <c r="DF25" s="239">
        <v>-4446.4285714285716</v>
      </c>
      <c r="DG25" s="239">
        <v>0</v>
      </c>
      <c r="DH25" s="239">
        <v>0</v>
      </c>
      <c r="DI25" s="239"/>
      <c r="DJ25" s="238">
        <v>751189.27046499075</v>
      </c>
      <c r="DK25" s="240">
        <v>727580.9262641971</v>
      </c>
      <c r="DL25" s="240">
        <v>0</v>
      </c>
      <c r="DM25" s="241"/>
      <c r="DN25" s="241"/>
      <c r="DO25" s="241"/>
      <c r="DP25" s="241">
        <v>0</v>
      </c>
      <c r="DQ25" s="241">
        <v>0</v>
      </c>
      <c r="DR25" s="241">
        <v>30693.138888888887</v>
      </c>
      <c r="DS25" s="241">
        <v>0</v>
      </c>
      <c r="DT25" s="241">
        <v>0</v>
      </c>
      <c r="DU25" s="240">
        <v>-1914.0375000000001</v>
      </c>
      <c r="DV25" s="240">
        <v>-724.32861666666668</v>
      </c>
      <c r="DW25" s="241">
        <v>-4446.4285714285716</v>
      </c>
      <c r="DX25" s="241">
        <v>0</v>
      </c>
      <c r="DY25" s="241">
        <v>0</v>
      </c>
      <c r="DZ25" s="241"/>
      <c r="EA25" s="240">
        <v>751189.27046499075</v>
      </c>
      <c r="EB25" s="242">
        <v>727580.9262641971</v>
      </c>
      <c r="EC25" s="242">
        <v>0</v>
      </c>
      <c r="ED25" s="243"/>
      <c r="EE25" s="243"/>
      <c r="EF25" s="243"/>
      <c r="EG25" s="243">
        <v>0</v>
      </c>
      <c r="EH25" s="243">
        <v>0</v>
      </c>
      <c r="EI25" s="243">
        <v>30693.138888888887</v>
      </c>
      <c r="EJ25" s="243">
        <v>0</v>
      </c>
      <c r="EK25" s="243">
        <v>0</v>
      </c>
      <c r="EL25" s="242">
        <v>-1914.0375000000001</v>
      </c>
      <c r="EM25" s="242">
        <v>-724.32861666666668</v>
      </c>
      <c r="EN25" s="243">
        <v>-22232.142857142859</v>
      </c>
      <c r="EO25" s="243">
        <v>0</v>
      </c>
      <c r="EP25" s="243">
        <v>0</v>
      </c>
      <c r="EQ25" s="243"/>
      <c r="ER25" s="242">
        <v>733403.55617927643</v>
      </c>
      <c r="ES25" s="230">
        <v>727580.9262641971</v>
      </c>
      <c r="ET25" s="230">
        <v>0</v>
      </c>
      <c r="EU25" s="231"/>
      <c r="EV25" s="231"/>
      <c r="EW25" s="231"/>
      <c r="EX25" s="231">
        <v>0</v>
      </c>
      <c r="EY25" s="231">
        <v>0</v>
      </c>
      <c r="EZ25" s="231">
        <v>30693.138888888887</v>
      </c>
      <c r="FA25" s="231">
        <v>0</v>
      </c>
      <c r="FB25" s="231">
        <v>0</v>
      </c>
      <c r="FC25" s="230">
        <v>-1914.0375000000001</v>
      </c>
      <c r="FD25" s="230">
        <v>-724.32861666666668</v>
      </c>
      <c r="FE25" s="231"/>
      <c r="FF25" s="231">
        <v>0</v>
      </c>
      <c r="FG25" s="231">
        <v>0</v>
      </c>
      <c r="FH25" s="231"/>
      <c r="FI25" s="230">
        <v>755635.69903641928</v>
      </c>
      <c r="FJ25" s="232">
        <v>727580.9262641971</v>
      </c>
      <c r="FK25" s="232">
        <v>0</v>
      </c>
      <c r="FL25" s="233"/>
      <c r="FM25" s="233"/>
      <c r="FN25" s="233"/>
      <c r="FO25" s="233">
        <v>0</v>
      </c>
      <c r="FP25" s="233">
        <v>0</v>
      </c>
      <c r="FQ25" s="233">
        <v>30693.138888888887</v>
      </c>
      <c r="FR25" s="233">
        <v>0</v>
      </c>
      <c r="FS25" s="233">
        <v>0</v>
      </c>
      <c r="FT25" s="232">
        <v>-1914.0375000000001</v>
      </c>
      <c r="FU25" s="232">
        <v>-724.32861666666668</v>
      </c>
      <c r="FV25" s="233"/>
      <c r="FW25" s="233">
        <v>0</v>
      </c>
      <c r="FX25" s="233">
        <v>0</v>
      </c>
      <c r="FY25" s="233"/>
      <c r="FZ25" s="232">
        <v>755635.69903641928</v>
      </c>
      <c r="GA25" s="234">
        <v>727580.9262641971</v>
      </c>
      <c r="GB25" s="234">
        <v>0</v>
      </c>
      <c r="GC25" s="235"/>
      <c r="GD25" s="235"/>
      <c r="GE25" s="235"/>
      <c r="GF25" s="235">
        <v>0</v>
      </c>
      <c r="GG25" s="235">
        <v>0</v>
      </c>
      <c r="GH25" s="235">
        <v>30693.138888888887</v>
      </c>
      <c r="GI25" s="235">
        <v>0</v>
      </c>
      <c r="GJ25" s="235">
        <v>0</v>
      </c>
      <c r="GK25" s="234">
        <v>-1914.0375000000001</v>
      </c>
      <c r="GL25" s="234">
        <v>-724.32861666666668</v>
      </c>
      <c r="GM25" s="235"/>
      <c r="GN25" s="235">
        <v>0</v>
      </c>
      <c r="GO25" s="235">
        <v>0</v>
      </c>
      <c r="GP25" s="235">
        <v>0</v>
      </c>
      <c r="GQ25" s="234">
        <v>755635.69903641928</v>
      </c>
      <c r="GR25" s="236">
        <v>727580.9262641971</v>
      </c>
      <c r="GS25" s="236">
        <v>0</v>
      </c>
      <c r="GT25" s="237"/>
      <c r="GU25" s="237"/>
      <c r="GV25" s="237"/>
      <c r="GW25" s="237">
        <v>0</v>
      </c>
      <c r="GX25" s="237">
        <v>0</v>
      </c>
      <c r="GY25" s="237">
        <v>30693.138888888887</v>
      </c>
      <c r="GZ25" s="237">
        <v>0</v>
      </c>
      <c r="HA25" s="237">
        <v>0</v>
      </c>
      <c r="HB25" s="236">
        <v>-1914.0375000000001</v>
      </c>
      <c r="HC25" s="236">
        <v>-724.32861666666668</v>
      </c>
      <c r="HD25" s="237"/>
      <c r="HE25" s="237">
        <v>0</v>
      </c>
      <c r="HF25" s="237">
        <v>0</v>
      </c>
      <c r="HG25" s="237"/>
      <c r="HH25" s="236">
        <v>755635.69903641928</v>
      </c>
      <c r="HJ25" s="281">
        <f t="shared" si="0"/>
        <v>8730971.1151703633</v>
      </c>
      <c r="HK25" s="282">
        <f t="shared" si="1"/>
        <v>368317.66666666657</v>
      </c>
      <c r="HL25" s="282">
        <f t="shared" si="2"/>
        <v>0</v>
      </c>
      <c r="HM25" s="282">
        <f t="shared" si="3"/>
        <v>-22968.449999999997</v>
      </c>
      <c r="HN25" s="282">
        <f t="shared" si="4"/>
        <v>-8691.9434000000001</v>
      </c>
      <c r="HO25" s="282">
        <f t="shared" si="5"/>
        <v>-31125</v>
      </c>
      <c r="HP25" s="282">
        <f t="shared" si="6"/>
        <v>0</v>
      </c>
      <c r="HQ25" s="283">
        <f t="shared" si="7"/>
        <v>0</v>
      </c>
      <c r="HR25" s="263"/>
      <c r="HS25" s="277">
        <v>572612</v>
      </c>
      <c r="HT25" s="278">
        <v>6821.07</v>
      </c>
      <c r="HU25" s="278">
        <v>488820</v>
      </c>
      <c r="HV25" s="278">
        <v>23941.08</v>
      </c>
      <c r="HW25" s="278">
        <v>0</v>
      </c>
      <c r="HX25" s="278">
        <v>154092</v>
      </c>
      <c r="HY25" s="278">
        <v>0</v>
      </c>
      <c r="HZ25" s="279">
        <v>25344.06</v>
      </c>
      <c r="IA25" s="278"/>
      <c r="IB25" s="280">
        <f t="shared" si="8"/>
        <v>10370918.99183703</v>
      </c>
      <c r="ID25" s="280">
        <f t="shared" si="9"/>
        <v>-62785.393400000001</v>
      </c>
      <c r="IF25" s="280"/>
      <c r="IH25" s="280"/>
      <c r="IJ25" s="280">
        <v>0</v>
      </c>
      <c r="IL25" s="280">
        <v>0</v>
      </c>
      <c r="IN25" s="280">
        <v>47894.879999999997</v>
      </c>
    </row>
    <row r="26" spans="1:252">
      <c r="A26" s="244">
        <v>2054</v>
      </c>
      <c r="B26" s="141">
        <v>103189</v>
      </c>
      <c r="C26" s="141" t="s">
        <v>585</v>
      </c>
      <c r="D26" s="141" t="s">
        <v>382</v>
      </c>
      <c r="E26" s="226" t="s">
        <v>341</v>
      </c>
      <c r="F26" s="245" t="s">
        <v>921</v>
      </c>
      <c r="H26" s="227">
        <v>1768745.3261476252</v>
      </c>
      <c r="I26" s="227">
        <v>-9000.1299999999992</v>
      </c>
      <c r="J26" s="227">
        <v>-14233.0653</v>
      </c>
      <c r="K26" s="227">
        <v>1745512.1308476254</v>
      </c>
      <c r="M26" s="228">
        <v>147395.44384563543</v>
      </c>
      <c r="N26" s="228">
        <v>11905.225</v>
      </c>
      <c r="O26" s="229"/>
      <c r="P26" s="229"/>
      <c r="Q26" s="229"/>
      <c r="R26" s="229">
        <v>0</v>
      </c>
      <c r="S26" s="229"/>
      <c r="T26" s="229">
        <v>0</v>
      </c>
      <c r="U26" s="229">
        <v>0</v>
      </c>
      <c r="V26" s="229"/>
      <c r="W26" s="228">
        <v>-750.01083333333327</v>
      </c>
      <c r="X26" s="228">
        <v>-1186.0887749999999</v>
      </c>
      <c r="Y26" s="229">
        <v>-789.25</v>
      </c>
      <c r="Z26" s="229">
        <v>0</v>
      </c>
      <c r="AA26" s="229">
        <v>0</v>
      </c>
      <c r="AB26" s="229"/>
      <c r="AC26" s="228">
        <v>156575.31923730209</v>
      </c>
      <c r="AD26" s="230">
        <v>147395.44384563543</v>
      </c>
      <c r="AE26" s="230">
        <v>11905.225</v>
      </c>
      <c r="AF26" s="231"/>
      <c r="AG26" s="231"/>
      <c r="AH26" s="231"/>
      <c r="AI26" s="231">
        <v>0</v>
      </c>
      <c r="AJ26" s="231"/>
      <c r="AK26" s="231">
        <v>0</v>
      </c>
      <c r="AL26" s="231">
        <v>0</v>
      </c>
      <c r="AM26" s="231"/>
      <c r="AN26" s="230">
        <v>-750.01083333333327</v>
      </c>
      <c r="AO26" s="230">
        <v>-1186.0887749999999</v>
      </c>
      <c r="AP26" s="231">
        <v>-789.25</v>
      </c>
      <c r="AQ26" s="231">
        <v>0</v>
      </c>
      <c r="AR26" s="231">
        <v>0</v>
      </c>
      <c r="AS26" s="231"/>
      <c r="AT26" s="230">
        <v>156575.31923730209</v>
      </c>
      <c r="AU26" s="232">
        <v>147395.44384563543</v>
      </c>
      <c r="AV26" s="232">
        <v>11905.225</v>
      </c>
      <c r="AW26" s="233"/>
      <c r="AX26" s="233"/>
      <c r="AY26" s="233"/>
      <c r="AZ26" s="233">
        <v>0</v>
      </c>
      <c r="BA26" s="233"/>
      <c r="BB26" s="233">
        <v>0</v>
      </c>
      <c r="BC26" s="233">
        <v>0</v>
      </c>
      <c r="BD26" s="233"/>
      <c r="BE26" s="232">
        <v>-750.01083333333327</v>
      </c>
      <c r="BF26" s="232">
        <v>-1186.0887749999999</v>
      </c>
      <c r="BG26" s="233">
        <v>-789.25</v>
      </c>
      <c r="BH26" s="233">
        <v>0</v>
      </c>
      <c r="BI26" s="233">
        <v>0</v>
      </c>
      <c r="BJ26" s="233"/>
      <c r="BK26" s="232">
        <v>156575.31923730209</v>
      </c>
      <c r="BL26" s="234">
        <v>147395.44384563543</v>
      </c>
      <c r="BM26" s="234">
        <v>13756.424999999999</v>
      </c>
      <c r="BN26" s="235"/>
      <c r="BO26" s="235"/>
      <c r="BP26" s="235"/>
      <c r="BQ26" s="235">
        <v>0</v>
      </c>
      <c r="BR26" s="235">
        <v>0</v>
      </c>
      <c r="BS26" s="235">
        <v>0</v>
      </c>
      <c r="BT26" s="235">
        <v>101.11111111111111</v>
      </c>
      <c r="BU26" s="235">
        <v>0</v>
      </c>
      <c r="BV26" s="234">
        <v>-750.01083333333327</v>
      </c>
      <c r="BW26" s="234">
        <v>-1186.0887749999999</v>
      </c>
      <c r="BX26" s="235">
        <v>-789.25</v>
      </c>
      <c r="BY26" s="235">
        <v>0</v>
      </c>
      <c r="BZ26" s="235">
        <v>0</v>
      </c>
      <c r="CA26" s="235"/>
      <c r="CB26" s="234">
        <v>158527.63034841319</v>
      </c>
      <c r="CC26" s="236">
        <v>147395.44384563543</v>
      </c>
      <c r="CD26" s="236">
        <v>13756.424999999999</v>
      </c>
      <c r="CE26" s="237"/>
      <c r="CF26" s="237"/>
      <c r="CG26" s="237"/>
      <c r="CH26" s="237">
        <v>0</v>
      </c>
      <c r="CI26" s="237">
        <v>0</v>
      </c>
      <c r="CJ26" s="237">
        <v>0</v>
      </c>
      <c r="CK26" s="237">
        <v>101.11111111111111</v>
      </c>
      <c r="CL26" s="237">
        <v>0</v>
      </c>
      <c r="CM26" s="236">
        <v>-750.01083333333327</v>
      </c>
      <c r="CN26" s="236">
        <v>-1186.0887749999999</v>
      </c>
      <c r="CO26" s="237">
        <v>-789.25</v>
      </c>
      <c r="CP26" s="237">
        <v>0</v>
      </c>
      <c r="CQ26" s="237">
        <v>0</v>
      </c>
      <c r="CR26" s="237"/>
      <c r="CS26" s="236">
        <v>158527.63034841319</v>
      </c>
      <c r="CT26" s="238">
        <v>147395.44384563543</v>
      </c>
      <c r="CU26" s="238">
        <v>13756.424999999999</v>
      </c>
      <c r="CV26" s="239"/>
      <c r="CW26" s="239"/>
      <c r="CX26" s="239"/>
      <c r="CY26" s="239">
        <v>0</v>
      </c>
      <c r="CZ26" s="239">
        <v>0</v>
      </c>
      <c r="DA26" s="239">
        <v>0</v>
      </c>
      <c r="DB26" s="239">
        <v>101.11111111111111</v>
      </c>
      <c r="DC26" s="239">
        <v>0</v>
      </c>
      <c r="DD26" s="238">
        <v>-750.01083333333327</v>
      </c>
      <c r="DE26" s="238">
        <v>-1186.0887749999999</v>
      </c>
      <c r="DF26" s="239">
        <v>-789.25</v>
      </c>
      <c r="DG26" s="239">
        <v>0</v>
      </c>
      <c r="DH26" s="239">
        <v>0</v>
      </c>
      <c r="DI26" s="239"/>
      <c r="DJ26" s="238">
        <v>158527.63034841319</v>
      </c>
      <c r="DK26" s="240">
        <v>147395.44384563543</v>
      </c>
      <c r="DL26" s="240">
        <v>13756.424999999999</v>
      </c>
      <c r="DM26" s="241"/>
      <c r="DN26" s="241"/>
      <c r="DO26" s="241"/>
      <c r="DP26" s="241">
        <v>0</v>
      </c>
      <c r="DQ26" s="241">
        <v>0</v>
      </c>
      <c r="DR26" s="241">
        <v>0</v>
      </c>
      <c r="DS26" s="241">
        <v>101.11111111111111</v>
      </c>
      <c r="DT26" s="241">
        <v>0</v>
      </c>
      <c r="DU26" s="240">
        <v>-750.01083333333327</v>
      </c>
      <c r="DV26" s="240">
        <v>-1186.0887749999999</v>
      </c>
      <c r="DW26" s="241">
        <v>-789.25</v>
      </c>
      <c r="DX26" s="241">
        <v>0</v>
      </c>
      <c r="DY26" s="241">
        <v>0</v>
      </c>
      <c r="DZ26" s="241"/>
      <c r="EA26" s="240">
        <v>158527.63034841319</v>
      </c>
      <c r="EB26" s="242">
        <v>147395.44384563543</v>
      </c>
      <c r="EC26" s="242">
        <v>7817.360526315786</v>
      </c>
      <c r="ED26" s="243"/>
      <c r="EE26" s="243"/>
      <c r="EF26" s="243"/>
      <c r="EG26" s="243">
        <v>0</v>
      </c>
      <c r="EH26" s="243">
        <v>0</v>
      </c>
      <c r="EI26" s="243">
        <v>0</v>
      </c>
      <c r="EJ26" s="243">
        <v>1718.8888888888889</v>
      </c>
      <c r="EK26" s="243">
        <v>0</v>
      </c>
      <c r="EL26" s="242">
        <v>-750.01083333333327</v>
      </c>
      <c r="EM26" s="242">
        <v>-1186.0887749999999</v>
      </c>
      <c r="EN26" s="243">
        <v>-3946.25</v>
      </c>
      <c r="EO26" s="243">
        <v>0</v>
      </c>
      <c r="EP26" s="243">
        <v>0</v>
      </c>
      <c r="EQ26" s="243"/>
      <c r="ER26" s="242">
        <v>151049.34365250674</v>
      </c>
      <c r="ES26" s="230">
        <v>147395.44384563543</v>
      </c>
      <c r="ET26" s="230">
        <v>13756.424999999999</v>
      </c>
      <c r="EU26" s="231"/>
      <c r="EV26" s="231"/>
      <c r="EW26" s="231"/>
      <c r="EX26" s="231">
        <v>0</v>
      </c>
      <c r="EY26" s="231">
        <v>0</v>
      </c>
      <c r="EZ26" s="231">
        <v>0</v>
      </c>
      <c r="FA26" s="231">
        <v>101.11111111111111</v>
      </c>
      <c r="FB26" s="231">
        <v>0</v>
      </c>
      <c r="FC26" s="230">
        <v>-750.01083333333327</v>
      </c>
      <c r="FD26" s="230">
        <v>-1186.0887749999999</v>
      </c>
      <c r="FE26" s="231"/>
      <c r="FF26" s="231">
        <v>0</v>
      </c>
      <c r="FG26" s="231">
        <v>0</v>
      </c>
      <c r="FH26" s="231"/>
      <c r="FI26" s="230">
        <v>159316.88034841319</v>
      </c>
      <c r="FJ26" s="232">
        <v>147395.44384563543</v>
      </c>
      <c r="FK26" s="232">
        <v>13756.424999999999</v>
      </c>
      <c r="FL26" s="233"/>
      <c r="FM26" s="233"/>
      <c r="FN26" s="233"/>
      <c r="FO26" s="233">
        <v>0</v>
      </c>
      <c r="FP26" s="233">
        <v>0</v>
      </c>
      <c r="FQ26" s="233">
        <v>0</v>
      </c>
      <c r="FR26" s="233">
        <v>101.11111111111111</v>
      </c>
      <c r="FS26" s="233">
        <v>0</v>
      </c>
      <c r="FT26" s="232">
        <v>-750.01083333333327</v>
      </c>
      <c r="FU26" s="232">
        <v>-1186.0887749999999</v>
      </c>
      <c r="FV26" s="233"/>
      <c r="FW26" s="233">
        <v>0</v>
      </c>
      <c r="FX26" s="233">
        <v>0</v>
      </c>
      <c r="FY26" s="233"/>
      <c r="FZ26" s="232">
        <v>159316.88034841319</v>
      </c>
      <c r="GA26" s="234">
        <v>147395.44384563543</v>
      </c>
      <c r="GB26" s="234">
        <v>13756.424999999999</v>
      </c>
      <c r="GC26" s="235"/>
      <c r="GD26" s="235"/>
      <c r="GE26" s="235"/>
      <c r="GF26" s="235">
        <v>0</v>
      </c>
      <c r="GG26" s="235">
        <v>0</v>
      </c>
      <c r="GH26" s="235">
        <v>0</v>
      </c>
      <c r="GI26" s="235">
        <v>101.11111111111111</v>
      </c>
      <c r="GJ26" s="235">
        <v>0</v>
      </c>
      <c r="GK26" s="234">
        <v>-750.01083333333327</v>
      </c>
      <c r="GL26" s="234">
        <v>-1186.0887749999999</v>
      </c>
      <c r="GM26" s="235"/>
      <c r="GN26" s="235">
        <v>0</v>
      </c>
      <c r="GO26" s="235">
        <v>0</v>
      </c>
      <c r="GP26" s="235">
        <v>0</v>
      </c>
      <c r="GQ26" s="234">
        <v>159316.88034841319</v>
      </c>
      <c r="GR26" s="236">
        <v>147395.44384563543</v>
      </c>
      <c r="GS26" s="236">
        <v>13756.424999999999</v>
      </c>
      <c r="GT26" s="237"/>
      <c r="GU26" s="237"/>
      <c r="GV26" s="237"/>
      <c r="GW26" s="237">
        <v>0</v>
      </c>
      <c r="GX26" s="237">
        <v>0</v>
      </c>
      <c r="GY26" s="237">
        <v>0</v>
      </c>
      <c r="GZ26" s="237">
        <v>101.11111111111111</v>
      </c>
      <c r="HA26" s="237">
        <v>0</v>
      </c>
      <c r="HB26" s="236">
        <v>-750.01083333333327</v>
      </c>
      <c r="HC26" s="236">
        <v>-1186.0887749999999</v>
      </c>
      <c r="HD26" s="237"/>
      <c r="HE26" s="237">
        <v>0</v>
      </c>
      <c r="HF26" s="237">
        <v>0</v>
      </c>
      <c r="HG26" s="237"/>
      <c r="HH26" s="236">
        <v>159316.88034841319</v>
      </c>
      <c r="HJ26" s="281">
        <f t="shared" si="0"/>
        <v>1929320.8216739418</v>
      </c>
      <c r="HK26" s="282">
        <f t="shared" si="1"/>
        <v>0</v>
      </c>
      <c r="HL26" s="282">
        <f t="shared" si="2"/>
        <v>2527.7777777777787</v>
      </c>
      <c r="HM26" s="282">
        <f t="shared" si="3"/>
        <v>-9000.130000000001</v>
      </c>
      <c r="HN26" s="282">
        <f t="shared" si="4"/>
        <v>-14233.0653</v>
      </c>
      <c r="HO26" s="282">
        <f t="shared" si="5"/>
        <v>-9471</v>
      </c>
      <c r="HP26" s="282">
        <f t="shared" si="6"/>
        <v>0</v>
      </c>
      <c r="HQ26" s="283">
        <f t="shared" si="7"/>
        <v>0</v>
      </c>
      <c r="HR26" s="263"/>
      <c r="HS26" s="277">
        <v>100821</v>
      </c>
      <c r="HT26" s="278">
        <v>0</v>
      </c>
      <c r="HU26" s="278">
        <v>87006</v>
      </c>
      <c r="HV26" s="278">
        <v>2400</v>
      </c>
      <c r="HW26" s="278">
        <v>0</v>
      </c>
      <c r="HX26" s="278">
        <v>4136.88</v>
      </c>
      <c r="HY26" s="278">
        <v>143163</v>
      </c>
      <c r="HZ26" s="279">
        <v>8401</v>
      </c>
      <c r="IA26" s="278"/>
      <c r="IB26" s="280">
        <f t="shared" si="8"/>
        <v>2277776.4794517197</v>
      </c>
      <c r="ID26" s="280">
        <f t="shared" si="9"/>
        <v>-32704.195299999999</v>
      </c>
      <c r="IF26" s="280"/>
      <c r="IH26" s="280"/>
      <c r="IJ26" s="280">
        <v>0</v>
      </c>
      <c r="IL26" s="280">
        <v>6991.0599999999995</v>
      </c>
      <c r="IN26" s="280">
        <v>98522.11</v>
      </c>
    </row>
    <row r="27" spans="1:252">
      <c r="A27" s="244">
        <v>2053</v>
      </c>
      <c r="B27" s="141">
        <v>103188</v>
      </c>
      <c r="C27" s="141" t="s">
        <v>586</v>
      </c>
      <c r="D27" s="141" t="s">
        <v>383</v>
      </c>
      <c r="E27" s="226" t="s">
        <v>341</v>
      </c>
      <c r="F27" s="245" t="s">
        <v>921</v>
      </c>
      <c r="H27" s="227">
        <v>2271264.4662519316</v>
      </c>
      <c r="I27" s="227">
        <v>-12008.53</v>
      </c>
      <c r="J27" s="227">
        <v>-20481.7251</v>
      </c>
      <c r="K27" s="227">
        <v>2238774.2111519319</v>
      </c>
      <c r="M27" s="228">
        <v>189272.03885432763</v>
      </c>
      <c r="N27" s="228">
        <v>0</v>
      </c>
      <c r="O27" s="229"/>
      <c r="P27" s="229"/>
      <c r="Q27" s="229"/>
      <c r="R27" s="229">
        <v>0</v>
      </c>
      <c r="S27" s="229"/>
      <c r="T27" s="229">
        <v>0</v>
      </c>
      <c r="U27" s="229">
        <v>0</v>
      </c>
      <c r="V27" s="229"/>
      <c r="W27" s="228">
        <v>-1000.7108333333334</v>
      </c>
      <c r="X27" s="228">
        <v>-1706.8104249999999</v>
      </c>
      <c r="Y27" s="229">
        <v>-1047.2</v>
      </c>
      <c r="Z27" s="229">
        <v>0</v>
      </c>
      <c r="AA27" s="229">
        <v>0</v>
      </c>
      <c r="AB27" s="229"/>
      <c r="AC27" s="228">
        <v>185517.31759599427</v>
      </c>
      <c r="AD27" s="230">
        <v>189272.03885432763</v>
      </c>
      <c r="AE27" s="230">
        <v>0</v>
      </c>
      <c r="AF27" s="231"/>
      <c r="AG27" s="231"/>
      <c r="AH27" s="231"/>
      <c r="AI27" s="231">
        <v>0</v>
      </c>
      <c r="AJ27" s="231"/>
      <c r="AK27" s="231">
        <v>0</v>
      </c>
      <c r="AL27" s="231">
        <v>0</v>
      </c>
      <c r="AM27" s="231"/>
      <c r="AN27" s="230">
        <v>-1000.7108333333334</v>
      </c>
      <c r="AO27" s="230">
        <v>-1706.8104249999999</v>
      </c>
      <c r="AP27" s="231">
        <v>-1047.2</v>
      </c>
      <c r="AQ27" s="231">
        <v>0</v>
      </c>
      <c r="AR27" s="231">
        <v>0</v>
      </c>
      <c r="AS27" s="231"/>
      <c r="AT27" s="230">
        <v>185517.31759599427</v>
      </c>
      <c r="AU27" s="232">
        <v>189272.03885432763</v>
      </c>
      <c r="AV27" s="232">
        <v>0</v>
      </c>
      <c r="AW27" s="233"/>
      <c r="AX27" s="233"/>
      <c r="AY27" s="233"/>
      <c r="AZ27" s="233">
        <v>0</v>
      </c>
      <c r="BA27" s="233"/>
      <c r="BB27" s="233">
        <v>0</v>
      </c>
      <c r="BC27" s="233">
        <v>0</v>
      </c>
      <c r="BD27" s="233"/>
      <c r="BE27" s="232">
        <v>-1000.7108333333334</v>
      </c>
      <c r="BF27" s="232">
        <v>-1706.8104249999999</v>
      </c>
      <c r="BG27" s="233">
        <v>-1047.2</v>
      </c>
      <c r="BH27" s="233">
        <v>0</v>
      </c>
      <c r="BI27" s="233">
        <v>0</v>
      </c>
      <c r="BJ27" s="233"/>
      <c r="BK27" s="232">
        <v>185517.31759599427</v>
      </c>
      <c r="BL27" s="234">
        <v>189272.03885432763</v>
      </c>
      <c r="BM27" s="234">
        <v>0</v>
      </c>
      <c r="BN27" s="235"/>
      <c r="BO27" s="235"/>
      <c r="BP27" s="235"/>
      <c r="BQ27" s="235">
        <v>0</v>
      </c>
      <c r="BR27" s="235">
        <v>0</v>
      </c>
      <c r="BS27" s="235">
        <v>0</v>
      </c>
      <c r="BT27" s="235">
        <v>0</v>
      </c>
      <c r="BU27" s="235">
        <v>0</v>
      </c>
      <c r="BV27" s="234">
        <v>-1000.7108333333334</v>
      </c>
      <c r="BW27" s="234">
        <v>-1706.8104249999999</v>
      </c>
      <c r="BX27" s="235">
        <v>-1047.2</v>
      </c>
      <c r="BY27" s="235">
        <v>0</v>
      </c>
      <c r="BZ27" s="235">
        <v>0</v>
      </c>
      <c r="CA27" s="235"/>
      <c r="CB27" s="234">
        <v>185517.31759599427</v>
      </c>
      <c r="CC27" s="236">
        <v>189272.03885432763</v>
      </c>
      <c r="CD27" s="236">
        <v>0</v>
      </c>
      <c r="CE27" s="237"/>
      <c r="CF27" s="237"/>
      <c r="CG27" s="237"/>
      <c r="CH27" s="237">
        <v>0</v>
      </c>
      <c r="CI27" s="237">
        <v>0</v>
      </c>
      <c r="CJ27" s="237">
        <v>0</v>
      </c>
      <c r="CK27" s="237">
        <v>0</v>
      </c>
      <c r="CL27" s="237">
        <v>0</v>
      </c>
      <c r="CM27" s="236">
        <v>-1000.7108333333334</v>
      </c>
      <c r="CN27" s="236">
        <v>-1706.8104249999999</v>
      </c>
      <c r="CO27" s="237">
        <v>-1047.2</v>
      </c>
      <c r="CP27" s="237">
        <v>0</v>
      </c>
      <c r="CQ27" s="237">
        <v>0</v>
      </c>
      <c r="CR27" s="237"/>
      <c r="CS27" s="236">
        <v>185517.31759599427</v>
      </c>
      <c r="CT27" s="238">
        <v>189272.03885432763</v>
      </c>
      <c r="CU27" s="238">
        <v>0</v>
      </c>
      <c r="CV27" s="239"/>
      <c r="CW27" s="239"/>
      <c r="CX27" s="239"/>
      <c r="CY27" s="239">
        <v>0</v>
      </c>
      <c r="CZ27" s="239">
        <v>0</v>
      </c>
      <c r="DA27" s="239">
        <v>0</v>
      </c>
      <c r="DB27" s="239">
        <v>0</v>
      </c>
      <c r="DC27" s="239">
        <v>0</v>
      </c>
      <c r="DD27" s="238">
        <v>-1000.7108333333334</v>
      </c>
      <c r="DE27" s="238">
        <v>-1706.8104249999999</v>
      </c>
      <c r="DF27" s="239">
        <v>-1047.2</v>
      </c>
      <c r="DG27" s="239">
        <v>0</v>
      </c>
      <c r="DH27" s="239">
        <v>0</v>
      </c>
      <c r="DI27" s="239"/>
      <c r="DJ27" s="238">
        <v>185517.31759599427</v>
      </c>
      <c r="DK27" s="240">
        <v>189272.03885432763</v>
      </c>
      <c r="DL27" s="240">
        <v>0</v>
      </c>
      <c r="DM27" s="241"/>
      <c r="DN27" s="241"/>
      <c r="DO27" s="241"/>
      <c r="DP27" s="241">
        <v>0</v>
      </c>
      <c r="DQ27" s="241">
        <v>0</v>
      </c>
      <c r="DR27" s="241">
        <v>0</v>
      </c>
      <c r="DS27" s="241">
        <v>0</v>
      </c>
      <c r="DT27" s="241">
        <v>0</v>
      </c>
      <c r="DU27" s="240">
        <v>-1000.7108333333334</v>
      </c>
      <c r="DV27" s="240">
        <v>-1706.8104249999999</v>
      </c>
      <c r="DW27" s="241">
        <v>-1047.2</v>
      </c>
      <c r="DX27" s="241">
        <v>0</v>
      </c>
      <c r="DY27" s="241">
        <v>0</v>
      </c>
      <c r="DZ27" s="241"/>
      <c r="EA27" s="240">
        <v>185517.31759599427</v>
      </c>
      <c r="EB27" s="242">
        <v>189272.03885432763</v>
      </c>
      <c r="EC27" s="242">
        <v>0</v>
      </c>
      <c r="ED27" s="243"/>
      <c r="EE27" s="243"/>
      <c r="EF27" s="243"/>
      <c r="EG27" s="243">
        <v>0</v>
      </c>
      <c r="EH27" s="243">
        <v>0</v>
      </c>
      <c r="EI27" s="243">
        <v>0</v>
      </c>
      <c r="EJ27" s="243">
        <v>0</v>
      </c>
      <c r="EK27" s="243">
        <v>0</v>
      </c>
      <c r="EL27" s="242">
        <v>-1000.7108333333334</v>
      </c>
      <c r="EM27" s="242">
        <v>-1706.8104249999999</v>
      </c>
      <c r="EN27" s="243">
        <v>-5235.9999999999973</v>
      </c>
      <c r="EO27" s="243">
        <v>0</v>
      </c>
      <c r="EP27" s="243">
        <v>0</v>
      </c>
      <c r="EQ27" s="243"/>
      <c r="ER27" s="242">
        <v>181328.51759599429</v>
      </c>
      <c r="ES27" s="230">
        <v>189272.03885432763</v>
      </c>
      <c r="ET27" s="230">
        <v>0</v>
      </c>
      <c r="EU27" s="231"/>
      <c r="EV27" s="231"/>
      <c r="EW27" s="231"/>
      <c r="EX27" s="231">
        <v>0</v>
      </c>
      <c r="EY27" s="231">
        <v>0</v>
      </c>
      <c r="EZ27" s="231">
        <v>0</v>
      </c>
      <c r="FA27" s="231">
        <v>0</v>
      </c>
      <c r="FB27" s="231">
        <v>0</v>
      </c>
      <c r="FC27" s="230">
        <v>-1000.7108333333334</v>
      </c>
      <c r="FD27" s="230">
        <v>-1706.8104249999999</v>
      </c>
      <c r="FE27" s="231"/>
      <c r="FF27" s="231">
        <v>0</v>
      </c>
      <c r="FG27" s="231">
        <v>0</v>
      </c>
      <c r="FH27" s="231"/>
      <c r="FI27" s="230">
        <v>186564.51759599429</v>
      </c>
      <c r="FJ27" s="232">
        <v>189272.03885432763</v>
      </c>
      <c r="FK27" s="232">
        <v>0</v>
      </c>
      <c r="FL27" s="233"/>
      <c r="FM27" s="233"/>
      <c r="FN27" s="233"/>
      <c r="FO27" s="233">
        <v>0</v>
      </c>
      <c r="FP27" s="233">
        <v>0</v>
      </c>
      <c r="FQ27" s="233">
        <v>0</v>
      </c>
      <c r="FR27" s="233">
        <v>0</v>
      </c>
      <c r="FS27" s="233">
        <v>0</v>
      </c>
      <c r="FT27" s="232">
        <v>-1000.7108333333334</v>
      </c>
      <c r="FU27" s="232">
        <v>-1706.8104249999999</v>
      </c>
      <c r="FV27" s="233"/>
      <c r="FW27" s="233">
        <v>0</v>
      </c>
      <c r="FX27" s="233">
        <v>0</v>
      </c>
      <c r="FY27" s="233"/>
      <c r="FZ27" s="232">
        <v>186564.51759599429</v>
      </c>
      <c r="GA27" s="234">
        <v>189272.03885432763</v>
      </c>
      <c r="GB27" s="234">
        <v>0</v>
      </c>
      <c r="GC27" s="235"/>
      <c r="GD27" s="235"/>
      <c r="GE27" s="235"/>
      <c r="GF27" s="235">
        <v>0</v>
      </c>
      <c r="GG27" s="235">
        <v>0</v>
      </c>
      <c r="GH27" s="235">
        <v>0</v>
      </c>
      <c r="GI27" s="235">
        <v>0</v>
      </c>
      <c r="GJ27" s="235">
        <v>0</v>
      </c>
      <c r="GK27" s="234">
        <v>-1000.7108333333334</v>
      </c>
      <c r="GL27" s="234">
        <v>-1706.8104249999999</v>
      </c>
      <c r="GM27" s="235"/>
      <c r="GN27" s="235">
        <v>0</v>
      </c>
      <c r="GO27" s="235">
        <v>0</v>
      </c>
      <c r="GP27" s="235">
        <v>0</v>
      </c>
      <c r="GQ27" s="234">
        <v>186564.51759599429</v>
      </c>
      <c r="GR27" s="236">
        <v>189272.03885432763</v>
      </c>
      <c r="GS27" s="236">
        <v>0</v>
      </c>
      <c r="GT27" s="237"/>
      <c r="GU27" s="237"/>
      <c r="GV27" s="237"/>
      <c r="GW27" s="237">
        <v>0</v>
      </c>
      <c r="GX27" s="237">
        <v>0</v>
      </c>
      <c r="GY27" s="237">
        <v>0</v>
      </c>
      <c r="GZ27" s="237">
        <v>0</v>
      </c>
      <c r="HA27" s="237">
        <v>0</v>
      </c>
      <c r="HB27" s="236">
        <v>-1000.7108333333334</v>
      </c>
      <c r="HC27" s="236">
        <v>-1706.8104249999999</v>
      </c>
      <c r="HD27" s="237"/>
      <c r="HE27" s="237">
        <v>0</v>
      </c>
      <c r="HF27" s="237">
        <v>0</v>
      </c>
      <c r="HG27" s="237"/>
      <c r="HH27" s="236">
        <v>186564.51759599429</v>
      </c>
      <c r="HJ27" s="281">
        <f t="shared" si="0"/>
        <v>2271264.4662519312</v>
      </c>
      <c r="HK27" s="282">
        <f t="shared" si="1"/>
        <v>0</v>
      </c>
      <c r="HL27" s="282">
        <f t="shared" si="2"/>
        <v>0</v>
      </c>
      <c r="HM27" s="282">
        <f t="shared" si="3"/>
        <v>-12008.529999999999</v>
      </c>
      <c r="HN27" s="282">
        <f t="shared" si="4"/>
        <v>-20481.7251</v>
      </c>
      <c r="HO27" s="282">
        <f t="shared" si="5"/>
        <v>-12566.399999999998</v>
      </c>
      <c r="HP27" s="282">
        <f t="shared" si="6"/>
        <v>0</v>
      </c>
      <c r="HQ27" s="283">
        <f t="shared" si="7"/>
        <v>0</v>
      </c>
      <c r="HR27" s="263"/>
      <c r="HS27" s="277">
        <v>133061</v>
      </c>
      <c r="HT27" s="278">
        <v>0</v>
      </c>
      <c r="HU27" s="278">
        <v>154401</v>
      </c>
      <c r="HV27" s="278">
        <v>8200</v>
      </c>
      <c r="HW27" s="278">
        <v>0</v>
      </c>
      <c r="HX27" s="278">
        <v>8630</v>
      </c>
      <c r="HY27" s="278">
        <v>20770</v>
      </c>
      <c r="HZ27" s="279">
        <v>9366.25</v>
      </c>
      <c r="IA27" s="278"/>
      <c r="IB27" s="280">
        <f t="shared" si="8"/>
        <v>2605692.7162519312</v>
      </c>
      <c r="ID27" s="280">
        <f t="shared" si="9"/>
        <v>-45056.655099999996</v>
      </c>
      <c r="IF27" s="280"/>
      <c r="IH27" s="280"/>
      <c r="IJ27" s="280">
        <v>0</v>
      </c>
      <c r="IL27" s="280">
        <v>0</v>
      </c>
      <c r="IN27" s="280">
        <v>66263.89</v>
      </c>
    </row>
    <row r="28" spans="1:252">
      <c r="A28" s="244">
        <v>2055</v>
      </c>
      <c r="B28" s="141">
        <v>103190</v>
      </c>
      <c r="C28" s="141" t="s">
        <v>587</v>
      </c>
      <c r="D28" s="141" t="s">
        <v>384</v>
      </c>
      <c r="E28" s="226" t="s">
        <v>341</v>
      </c>
      <c r="F28" s="245" t="s">
        <v>921</v>
      </c>
      <c r="H28" s="227">
        <v>2092850.2816280385</v>
      </c>
      <c r="I28" s="227">
        <v>-10504.33</v>
      </c>
      <c r="J28" s="227">
        <v>-27824.831999999999</v>
      </c>
      <c r="K28" s="227">
        <v>2054521.1196280385</v>
      </c>
      <c r="M28" s="228">
        <v>174404.19013566987</v>
      </c>
      <c r="N28" s="228">
        <v>8908.9</v>
      </c>
      <c r="O28" s="229"/>
      <c r="P28" s="229"/>
      <c r="Q28" s="229"/>
      <c r="R28" s="229">
        <v>0</v>
      </c>
      <c r="S28" s="229"/>
      <c r="T28" s="229">
        <v>0</v>
      </c>
      <c r="U28" s="229">
        <v>0</v>
      </c>
      <c r="V28" s="229"/>
      <c r="W28" s="228">
        <v>-875.36083333333329</v>
      </c>
      <c r="X28" s="228">
        <v>-2318.7359999999999</v>
      </c>
      <c r="Y28" s="229">
        <v>0</v>
      </c>
      <c r="Z28" s="229">
        <v>0</v>
      </c>
      <c r="AA28" s="229">
        <v>0</v>
      </c>
      <c r="AB28" s="229"/>
      <c r="AC28" s="228">
        <v>180118.99330233652</v>
      </c>
      <c r="AD28" s="230">
        <v>174404.19013566987</v>
      </c>
      <c r="AE28" s="230">
        <v>8908.9</v>
      </c>
      <c r="AF28" s="231"/>
      <c r="AG28" s="231"/>
      <c r="AH28" s="231"/>
      <c r="AI28" s="231">
        <v>0</v>
      </c>
      <c r="AJ28" s="231"/>
      <c r="AK28" s="231">
        <v>0</v>
      </c>
      <c r="AL28" s="231">
        <v>0</v>
      </c>
      <c r="AM28" s="231"/>
      <c r="AN28" s="230">
        <v>-875.36083333333329</v>
      </c>
      <c r="AO28" s="230">
        <v>-2318.7359999999999</v>
      </c>
      <c r="AP28" s="231">
        <v>0</v>
      </c>
      <c r="AQ28" s="231">
        <v>0</v>
      </c>
      <c r="AR28" s="231">
        <v>0</v>
      </c>
      <c r="AS28" s="231"/>
      <c r="AT28" s="230">
        <v>180118.99330233652</v>
      </c>
      <c r="AU28" s="232">
        <v>174404.19013566987</v>
      </c>
      <c r="AV28" s="232">
        <v>8908.9</v>
      </c>
      <c r="AW28" s="233"/>
      <c r="AX28" s="233"/>
      <c r="AY28" s="233"/>
      <c r="AZ28" s="233">
        <v>0</v>
      </c>
      <c r="BA28" s="233"/>
      <c r="BB28" s="233">
        <v>0</v>
      </c>
      <c r="BC28" s="233">
        <v>0</v>
      </c>
      <c r="BD28" s="233"/>
      <c r="BE28" s="232">
        <v>-875.36083333333329</v>
      </c>
      <c r="BF28" s="232">
        <v>-2318.7359999999999</v>
      </c>
      <c r="BG28" s="233">
        <v>0</v>
      </c>
      <c r="BH28" s="233">
        <v>0</v>
      </c>
      <c r="BI28" s="233">
        <v>0</v>
      </c>
      <c r="BJ28" s="233"/>
      <c r="BK28" s="232">
        <v>180118.99330233652</v>
      </c>
      <c r="BL28" s="234">
        <v>174404.19013566987</v>
      </c>
      <c r="BM28" s="234">
        <v>11976.466666666667</v>
      </c>
      <c r="BN28" s="235"/>
      <c r="BO28" s="235"/>
      <c r="BP28" s="235"/>
      <c r="BQ28" s="235">
        <v>0</v>
      </c>
      <c r="BR28" s="235">
        <v>0</v>
      </c>
      <c r="BS28" s="235">
        <v>0</v>
      </c>
      <c r="BT28" s="235">
        <v>0</v>
      </c>
      <c r="BU28" s="235">
        <v>0</v>
      </c>
      <c r="BV28" s="234">
        <v>-875.36083333333329</v>
      </c>
      <c r="BW28" s="234">
        <v>-2318.7359999999999</v>
      </c>
      <c r="BX28" s="235">
        <v>0</v>
      </c>
      <c r="BY28" s="235">
        <v>0</v>
      </c>
      <c r="BZ28" s="235">
        <v>0</v>
      </c>
      <c r="CA28" s="235"/>
      <c r="CB28" s="234">
        <v>183186.5599690032</v>
      </c>
      <c r="CC28" s="236">
        <v>174404.19013566987</v>
      </c>
      <c r="CD28" s="236">
        <v>11976.466666666667</v>
      </c>
      <c r="CE28" s="237"/>
      <c r="CF28" s="237"/>
      <c r="CG28" s="237"/>
      <c r="CH28" s="237">
        <v>0</v>
      </c>
      <c r="CI28" s="237">
        <v>0</v>
      </c>
      <c r="CJ28" s="237">
        <v>0</v>
      </c>
      <c r="CK28" s="237">
        <v>0</v>
      </c>
      <c r="CL28" s="237">
        <v>0</v>
      </c>
      <c r="CM28" s="236">
        <v>-875.36083333333329</v>
      </c>
      <c r="CN28" s="236">
        <v>-2318.7359999999999</v>
      </c>
      <c r="CO28" s="237">
        <v>0</v>
      </c>
      <c r="CP28" s="237">
        <v>0</v>
      </c>
      <c r="CQ28" s="237">
        <v>0</v>
      </c>
      <c r="CR28" s="237"/>
      <c r="CS28" s="236">
        <v>183186.5599690032</v>
      </c>
      <c r="CT28" s="238">
        <v>174404.19013566987</v>
      </c>
      <c r="CU28" s="238">
        <v>11976.466666666667</v>
      </c>
      <c r="CV28" s="239"/>
      <c r="CW28" s="239"/>
      <c r="CX28" s="239"/>
      <c r="CY28" s="239">
        <v>0</v>
      </c>
      <c r="CZ28" s="239">
        <v>0</v>
      </c>
      <c r="DA28" s="239">
        <v>0</v>
      </c>
      <c r="DB28" s="239">
        <v>0</v>
      </c>
      <c r="DC28" s="239">
        <v>0</v>
      </c>
      <c r="DD28" s="238">
        <v>-875.36083333333329</v>
      </c>
      <c r="DE28" s="238">
        <v>-2318.7359999999999</v>
      </c>
      <c r="DF28" s="239">
        <v>-1582.1428571428571</v>
      </c>
      <c r="DG28" s="239">
        <v>0</v>
      </c>
      <c r="DH28" s="239">
        <v>0</v>
      </c>
      <c r="DI28" s="239"/>
      <c r="DJ28" s="238">
        <v>181604.41711186033</v>
      </c>
      <c r="DK28" s="240">
        <v>174404.19013566987</v>
      </c>
      <c r="DL28" s="240">
        <v>11976.466666666667</v>
      </c>
      <c r="DM28" s="241"/>
      <c r="DN28" s="241"/>
      <c r="DO28" s="241"/>
      <c r="DP28" s="241">
        <v>0</v>
      </c>
      <c r="DQ28" s="241">
        <v>0</v>
      </c>
      <c r="DR28" s="241">
        <v>0</v>
      </c>
      <c r="DS28" s="241">
        <v>0</v>
      </c>
      <c r="DT28" s="241">
        <v>0</v>
      </c>
      <c r="DU28" s="240">
        <v>-875.36083333333329</v>
      </c>
      <c r="DV28" s="240">
        <v>-2318.7359999999999</v>
      </c>
      <c r="DW28" s="241">
        <v>-1582.1428571428571</v>
      </c>
      <c r="DX28" s="241">
        <v>0</v>
      </c>
      <c r="DY28" s="241">
        <v>0</v>
      </c>
      <c r="DZ28" s="241"/>
      <c r="EA28" s="240">
        <v>181604.41711186033</v>
      </c>
      <c r="EB28" s="242">
        <v>174404.19013566987</v>
      </c>
      <c r="EC28" s="242">
        <v>12104.353333333334</v>
      </c>
      <c r="ED28" s="243"/>
      <c r="EE28" s="243"/>
      <c r="EF28" s="243"/>
      <c r="EG28" s="243">
        <v>0</v>
      </c>
      <c r="EH28" s="243">
        <v>0</v>
      </c>
      <c r="EI28" s="243">
        <v>0</v>
      </c>
      <c r="EJ28" s="243">
        <v>0</v>
      </c>
      <c r="EK28" s="243">
        <v>0</v>
      </c>
      <c r="EL28" s="242">
        <v>-875.36083333333329</v>
      </c>
      <c r="EM28" s="242">
        <v>-2318.7359999999999</v>
      </c>
      <c r="EN28" s="243">
        <v>-7910.7142857142862</v>
      </c>
      <c r="EO28" s="243">
        <v>0</v>
      </c>
      <c r="EP28" s="243">
        <v>0</v>
      </c>
      <c r="EQ28" s="243"/>
      <c r="ER28" s="242">
        <v>175403.73234995556</v>
      </c>
      <c r="ES28" s="230">
        <v>174404.19013566987</v>
      </c>
      <c r="ET28" s="230">
        <v>11976.466666666667</v>
      </c>
      <c r="EU28" s="231"/>
      <c r="EV28" s="231"/>
      <c r="EW28" s="231"/>
      <c r="EX28" s="231">
        <v>0</v>
      </c>
      <c r="EY28" s="231">
        <v>0</v>
      </c>
      <c r="EZ28" s="231">
        <v>0</v>
      </c>
      <c r="FA28" s="231">
        <v>0</v>
      </c>
      <c r="FB28" s="231">
        <v>0</v>
      </c>
      <c r="FC28" s="230">
        <v>-875.36083333333329</v>
      </c>
      <c r="FD28" s="230">
        <v>-2318.7359999999999</v>
      </c>
      <c r="FE28" s="231"/>
      <c r="FF28" s="231">
        <v>0</v>
      </c>
      <c r="FG28" s="231">
        <v>0</v>
      </c>
      <c r="FH28" s="231"/>
      <c r="FI28" s="230">
        <v>183186.5599690032</v>
      </c>
      <c r="FJ28" s="232">
        <v>174404.19013566987</v>
      </c>
      <c r="FK28" s="232">
        <v>11976.466666666667</v>
      </c>
      <c r="FL28" s="233"/>
      <c r="FM28" s="233"/>
      <c r="FN28" s="233"/>
      <c r="FO28" s="233">
        <v>0</v>
      </c>
      <c r="FP28" s="233">
        <v>0</v>
      </c>
      <c r="FQ28" s="233">
        <v>0</v>
      </c>
      <c r="FR28" s="233">
        <v>0</v>
      </c>
      <c r="FS28" s="233">
        <v>0</v>
      </c>
      <c r="FT28" s="232">
        <v>-875.36083333333329</v>
      </c>
      <c r="FU28" s="232">
        <v>-2318.7359999999999</v>
      </c>
      <c r="FV28" s="233"/>
      <c r="FW28" s="233">
        <v>0</v>
      </c>
      <c r="FX28" s="233">
        <v>0</v>
      </c>
      <c r="FY28" s="233"/>
      <c r="FZ28" s="232">
        <v>183186.5599690032</v>
      </c>
      <c r="GA28" s="234">
        <v>174404.19013566987</v>
      </c>
      <c r="GB28" s="234">
        <v>11976.466666666667</v>
      </c>
      <c r="GC28" s="235"/>
      <c r="GD28" s="235"/>
      <c r="GE28" s="235"/>
      <c r="GF28" s="235">
        <v>0</v>
      </c>
      <c r="GG28" s="235">
        <v>0</v>
      </c>
      <c r="GH28" s="235">
        <v>0</v>
      </c>
      <c r="GI28" s="235">
        <v>0</v>
      </c>
      <c r="GJ28" s="235">
        <v>0</v>
      </c>
      <c r="GK28" s="234">
        <v>-875.36083333333329</v>
      </c>
      <c r="GL28" s="234">
        <v>-2318.7359999999999</v>
      </c>
      <c r="GM28" s="235"/>
      <c r="GN28" s="235">
        <v>0</v>
      </c>
      <c r="GO28" s="235">
        <v>0</v>
      </c>
      <c r="GP28" s="235">
        <v>0</v>
      </c>
      <c r="GQ28" s="234">
        <v>183186.5599690032</v>
      </c>
      <c r="GR28" s="236">
        <v>174404.19013566987</v>
      </c>
      <c r="GS28" s="236">
        <v>11976.466666666667</v>
      </c>
      <c r="GT28" s="237"/>
      <c r="GU28" s="237"/>
      <c r="GV28" s="237"/>
      <c r="GW28" s="237">
        <v>0</v>
      </c>
      <c r="GX28" s="237">
        <v>0</v>
      </c>
      <c r="GY28" s="237">
        <v>0</v>
      </c>
      <c r="GZ28" s="237">
        <v>0</v>
      </c>
      <c r="HA28" s="237">
        <v>0</v>
      </c>
      <c r="HB28" s="236">
        <v>-875.36083333333329</v>
      </c>
      <c r="HC28" s="236">
        <v>-2318.7359999999999</v>
      </c>
      <c r="HD28" s="237"/>
      <c r="HE28" s="237">
        <v>0</v>
      </c>
      <c r="HF28" s="237">
        <v>0</v>
      </c>
      <c r="HG28" s="237"/>
      <c r="HH28" s="236">
        <v>183186.5599690032</v>
      </c>
      <c r="HJ28" s="281">
        <f t="shared" si="0"/>
        <v>2233854.6082947049</v>
      </c>
      <c r="HK28" s="282">
        <f t="shared" si="1"/>
        <v>0</v>
      </c>
      <c r="HL28" s="282">
        <f t="shared" si="2"/>
        <v>0</v>
      </c>
      <c r="HM28" s="282">
        <f t="shared" si="3"/>
        <v>-10504.330000000002</v>
      </c>
      <c r="HN28" s="282">
        <f t="shared" si="4"/>
        <v>-27824.832000000006</v>
      </c>
      <c r="HO28" s="282">
        <f t="shared" si="5"/>
        <v>-11075</v>
      </c>
      <c r="HP28" s="282">
        <f t="shared" si="6"/>
        <v>0</v>
      </c>
      <c r="HQ28" s="283">
        <f t="shared" si="7"/>
        <v>0</v>
      </c>
      <c r="HR28" s="263"/>
      <c r="HS28" s="277">
        <v>121947</v>
      </c>
      <c r="HT28" s="278">
        <v>0</v>
      </c>
      <c r="HU28" s="278">
        <v>126210</v>
      </c>
      <c r="HV28" s="278">
        <v>1056.9299999999998</v>
      </c>
      <c r="HW28" s="278">
        <v>0</v>
      </c>
      <c r="HX28" s="278">
        <v>2670.83</v>
      </c>
      <c r="HY28" s="278">
        <v>86394</v>
      </c>
      <c r="HZ28" s="279">
        <v>8948.2000000000007</v>
      </c>
      <c r="IA28" s="278"/>
      <c r="IB28" s="280">
        <f t="shared" si="8"/>
        <v>2581081.5682947054</v>
      </c>
      <c r="ID28" s="280">
        <f t="shared" si="9"/>
        <v>-49404.162000000011</v>
      </c>
      <c r="IF28" s="280"/>
      <c r="IH28" s="280"/>
      <c r="IJ28" s="280">
        <v>0</v>
      </c>
      <c r="IL28" s="280">
        <v>6361.54</v>
      </c>
      <c r="IN28" s="280">
        <v>63187.74</v>
      </c>
    </row>
    <row r="29" spans="1:252">
      <c r="A29" s="244">
        <v>2486</v>
      </c>
      <c r="B29" s="141">
        <v>133759</v>
      </c>
      <c r="C29" s="141" t="s">
        <v>588</v>
      </c>
      <c r="D29" s="141" t="s">
        <v>385</v>
      </c>
      <c r="E29" s="226" t="s">
        <v>341</v>
      </c>
      <c r="F29" s="245" t="s">
        <v>921</v>
      </c>
      <c r="H29" s="227">
        <v>1312600.9590537073</v>
      </c>
      <c r="I29" s="227">
        <v>-4938.79</v>
      </c>
      <c r="J29" s="227">
        <v>-14979.6608</v>
      </c>
      <c r="K29" s="227">
        <v>1292682.5082537073</v>
      </c>
      <c r="M29" s="228">
        <v>109383.41325447561</v>
      </c>
      <c r="N29" s="228">
        <v>5059.7560897435897</v>
      </c>
      <c r="O29" s="229"/>
      <c r="P29" s="229"/>
      <c r="Q29" s="229"/>
      <c r="R29" s="229">
        <v>0</v>
      </c>
      <c r="S29" s="229"/>
      <c r="T29" s="229">
        <v>0</v>
      </c>
      <c r="U29" s="229">
        <v>0</v>
      </c>
      <c r="V29" s="229"/>
      <c r="W29" s="228">
        <v>-411.56583333333333</v>
      </c>
      <c r="X29" s="228">
        <v>-1248.3050666666666</v>
      </c>
      <c r="Y29" s="229">
        <v>0</v>
      </c>
      <c r="Z29" s="229">
        <v>0</v>
      </c>
      <c r="AA29" s="229">
        <v>0</v>
      </c>
      <c r="AB29" s="229"/>
      <c r="AC29" s="228">
        <v>112783.29844421921</v>
      </c>
      <c r="AD29" s="230">
        <v>109383.41325447561</v>
      </c>
      <c r="AE29" s="230">
        <v>5059.7560897435897</v>
      </c>
      <c r="AF29" s="231"/>
      <c r="AG29" s="231"/>
      <c r="AH29" s="231"/>
      <c r="AI29" s="231">
        <v>0</v>
      </c>
      <c r="AJ29" s="231"/>
      <c r="AK29" s="231">
        <v>0</v>
      </c>
      <c r="AL29" s="231">
        <v>0</v>
      </c>
      <c r="AM29" s="231"/>
      <c r="AN29" s="230">
        <v>-411.56583333333333</v>
      </c>
      <c r="AO29" s="230">
        <v>-1248.3050666666666</v>
      </c>
      <c r="AP29" s="231">
        <v>0</v>
      </c>
      <c r="AQ29" s="231">
        <v>0</v>
      </c>
      <c r="AR29" s="231">
        <v>0</v>
      </c>
      <c r="AS29" s="231"/>
      <c r="AT29" s="230">
        <v>112783.29844421921</v>
      </c>
      <c r="AU29" s="232">
        <v>109383.41325447561</v>
      </c>
      <c r="AV29" s="232">
        <v>5059.7560897435897</v>
      </c>
      <c r="AW29" s="233"/>
      <c r="AX29" s="233"/>
      <c r="AY29" s="233"/>
      <c r="AZ29" s="233">
        <v>0</v>
      </c>
      <c r="BA29" s="233"/>
      <c r="BB29" s="233">
        <v>0</v>
      </c>
      <c r="BC29" s="233">
        <v>0</v>
      </c>
      <c r="BD29" s="233"/>
      <c r="BE29" s="232">
        <v>-411.56583333333333</v>
      </c>
      <c r="BF29" s="232">
        <v>-1248.3050666666666</v>
      </c>
      <c r="BG29" s="233">
        <v>0</v>
      </c>
      <c r="BH29" s="233">
        <v>0</v>
      </c>
      <c r="BI29" s="233">
        <v>0</v>
      </c>
      <c r="BJ29" s="233"/>
      <c r="BK29" s="232">
        <v>112783.29844421921</v>
      </c>
      <c r="BL29" s="234">
        <v>109383.41325447561</v>
      </c>
      <c r="BM29" s="234">
        <v>4897.2368589743592</v>
      </c>
      <c r="BN29" s="235"/>
      <c r="BO29" s="235"/>
      <c r="BP29" s="235"/>
      <c r="BQ29" s="235">
        <v>0</v>
      </c>
      <c r="BR29" s="235">
        <v>0</v>
      </c>
      <c r="BS29" s="235">
        <v>0</v>
      </c>
      <c r="BT29" s="235">
        <v>0</v>
      </c>
      <c r="BU29" s="235">
        <v>0</v>
      </c>
      <c r="BV29" s="234">
        <v>-411.56583333333333</v>
      </c>
      <c r="BW29" s="234">
        <v>-1248.3050666666666</v>
      </c>
      <c r="BX29" s="235">
        <v>0</v>
      </c>
      <c r="BY29" s="235">
        <v>0</v>
      </c>
      <c r="BZ29" s="235">
        <v>0</v>
      </c>
      <c r="CA29" s="235"/>
      <c r="CB29" s="234">
        <v>112620.77921344998</v>
      </c>
      <c r="CC29" s="236">
        <v>109383.41325447561</v>
      </c>
      <c r="CD29" s="236">
        <v>4897.2368589743592</v>
      </c>
      <c r="CE29" s="237"/>
      <c r="CF29" s="237"/>
      <c r="CG29" s="237"/>
      <c r="CH29" s="237">
        <v>0</v>
      </c>
      <c r="CI29" s="237">
        <v>0</v>
      </c>
      <c r="CJ29" s="237">
        <v>0</v>
      </c>
      <c r="CK29" s="237">
        <v>0</v>
      </c>
      <c r="CL29" s="237">
        <v>0</v>
      </c>
      <c r="CM29" s="236">
        <v>-411.56583333333333</v>
      </c>
      <c r="CN29" s="236">
        <v>-1248.3050666666666</v>
      </c>
      <c r="CO29" s="237">
        <v>0</v>
      </c>
      <c r="CP29" s="237">
        <v>0</v>
      </c>
      <c r="CQ29" s="237">
        <v>0</v>
      </c>
      <c r="CR29" s="237"/>
      <c r="CS29" s="236">
        <v>112620.77921344998</v>
      </c>
      <c r="CT29" s="238">
        <v>109383.41325447561</v>
      </c>
      <c r="CU29" s="238">
        <v>4897.2368589743592</v>
      </c>
      <c r="CV29" s="239"/>
      <c r="CW29" s="239"/>
      <c r="CX29" s="239"/>
      <c r="CY29" s="239">
        <v>0</v>
      </c>
      <c r="CZ29" s="239">
        <v>0</v>
      </c>
      <c r="DA29" s="239">
        <v>0</v>
      </c>
      <c r="DB29" s="239">
        <v>0</v>
      </c>
      <c r="DC29" s="239">
        <v>0</v>
      </c>
      <c r="DD29" s="238">
        <v>-411.56583333333333</v>
      </c>
      <c r="DE29" s="238">
        <v>-1248.3050666666666</v>
      </c>
      <c r="DF29" s="239">
        <v>-703.57142857142856</v>
      </c>
      <c r="DG29" s="239">
        <v>0</v>
      </c>
      <c r="DH29" s="239">
        <v>0</v>
      </c>
      <c r="DI29" s="239"/>
      <c r="DJ29" s="238">
        <v>111917.20778487854</v>
      </c>
      <c r="DK29" s="240">
        <v>109383.41325447561</v>
      </c>
      <c r="DL29" s="240">
        <v>4897.2368589743592</v>
      </c>
      <c r="DM29" s="241"/>
      <c r="DN29" s="241"/>
      <c r="DO29" s="241"/>
      <c r="DP29" s="241">
        <v>0</v>
      </c>
      <c r="DQ29" s="241">
        <v>0</v>
      </c>
      <c r="DR29" s="241">
        <v>0</v>
      </c>
      <c r="DS29" s="241">
        <v>0</v>
      </c>
      <c r="DT29" s="241">
        <v>0</v>
      </c>
      <c r="DU29" s="240">
        <v>-411.56583333333333</v>
      </c>
      <c r="DV29" s="240">
        <v>-1248.3050666666666</v>
      </c>
      <c r="DW29" s="241">
        <v>-703.57142857142856</v>
      </c>
      <c r="DX29" s="241">
        <v>0</v>
      </c>
      <c r="DY29" s="241">
        <v>0</v>
      </c>
      <c r="DZ29" s="241"/>
      <c r="EA29" s="240">
        <v>111917.20778487854</v>
      </c>
      <c r="EB29" s="242">
        <v>109383.41325447561</v>
      </c>
      <c r="EC29" s="242">
        <v>6172.5843454790811</v>
      </c>
      <c r="ED29" s="243"/>
      <c r="EE29" s="243"/>
      <c r="EF29" s="243"/>
      <c r="EG29" s="243">
        <v>0</v>
      </c>
      <c r="EH29" s="243">
        <v>0</v>
      </c>
      <c r="EI29" s="243">
        <v>0</v>
      </c>
      <c r="EJ29" s="243">
        <v>0</v>
      </c>
      <c r="EK29" s="243">
        <v>0</v>
      </c>
      <c r="EL29" s="242">
        <v>-411.56583333333333</v>
      </c>
      <c r="EM29" s="242">
        <v>-1248.3050666666666</v>
      </c>
      <c r="EN29" s="243">
        <v>-3517.8571428571431</v>
      </c>
      <c r="EO29" s="243">
        <v>0</v>
      </c>
      <c r="EP29" s="243">
        <v>0</v>
      </c>
      <c r="EQ29" s="243"/>
      <c r="ER29" s="242">
        <v>110378.26955709755</v>
      </c>
      <c r="ES29" s="230">
        <v>109383.41325447561</v>
      </c>
      <c r="ET29" s="230">
        <v>4897.2368589743592</v>
      </c>
      <c r="EU29" s="231"/>
      <c r="EV29" s="231"/>
      <c r="EW29" s="231"/>
      <c r="EX29" s="231">
        <v>0</v>
      </c>
      <c r="EY29" s="231">
        <v>0</v>
      </c>
      <c r="EZ29" s="231">
        <v>0</v>
      </c>
      <c r="FA29" s="231">
        <v>0</v>
      </c>
      <c r="FB29" s="231">
        <v>0</v>
      </c>
      <c r="FC29" s="230">
        <v>-411.56583333333333</v>
      </c>
      <c r="FD29" s="230">
        <v>-1248.3050666666666</v>
      </c>
      <c r="FE29" s="231"/>
      <c r="FF29" s="231">
        <v>0</v>
      </c>
      <c r="FG29" s="231">
        <v>0</v>
      </c>
      <c r="FH29" s="231"/>
      <c r="FI29" s="230">
        <v>112620.77921344998</v>
      </c>
      <c r="FJ29" s="232">
        <v>109383.41325447561</v>
      </c>
      <c r="FK29" s="232">
        <v>4897.2368589743592</v>
      </c>
      <c r="FL29" s="233"/>
      <c r="FM29" s="233"/>
      <c r="FN29" s="233"/>
      <c r="FO29" s="233">
        <v>0</v>
      </c>
      <c r="FP29" s="233">
        <v>0</v>
      </c>
      <c r="FQ29" s="233">
        <v>0</v>
      </c>
      <c r="FR29" s="233">
        <v>0</v>
      </c>
      <c r="FS29" s="233">
        <v>0</v>
      </c>
      <c r="FT29" s="232">
        <v>-411.56583333333333</v>
      </c>
      <c r="FU29" s="232">
        <v>-1248.3050666666666</v>
      </c>
      <c r="FV29" s="233"/>
      <c r="FW29" s="233">
        <v>0</v>
      </c>
      <c r="FX29" s="233">
        <v>0</v>
      </c>
      <c r="FY29" s="233"/>
      <c r="FZ29" s="232">
        <v>112620.77921344998</v>
      </c>
      <c r="GA29" s="234">
        <v>109383.41325447561</v>
      </c>
      <c r="GB29" s="234">
        <v>4897.2368589743592</v>
      </c>
      <c r="GC29" s="235"/>
      <c r="GD29" s="235"/>
      <c r="GE29" s="235"/>
      <c r="GF29" s="235">
        <v>0</v>
      </c>
      <c r="GG29" s="235">
        <v>0</v>
      </c>
      <c r="GH29" s="235">
        <v>0</v>
      </c>
      <c r="GI29" s="235">
        <v>0</v>
      </c>
      <c r="GJ29" s="235">
        <v>0</v>
      </c>
      <c r="GK29" s="234">
        <v>-411.56583333333333</v>
      </c>
      <c r="GL29" s="234">
        <v>-1248.3050666666666</v>
      </c>
      <c r="GM29" s="235"/>
      <c r="GN29" s="235">
        <v>0</v>
      </c>
      <c r="GO29" s="235">
        <v>0</v>
      </c>
      <c r="GP29" s="235">
        <v>0</v>
      </c>
      <c r="GQ29" s="234">
        <v>112620.77921344998</v>
      </c>
      <c r="GR29" s="236">
        <v>109383.41325447561</v>
      </c>
      <c r="GS29" s="236">
        <v>4897.2368589743592</v>
      </c>
      <c r="GT29" s="237"/>
      <c r="GU29" s="237"/>
      <c r="GV29" s="237"/>
      <c r="GW29" s="237">
        <v>0</v>
      </c>
      <c r="GX29" s="237">
        <v>0</v>
      </c>
      <c r="GY29" s="237">
        <v>0</v>
      </c>
      <c r="GZ29" s="237">
        <v>0</v>
      </c>
      <c r="HA29" s="237">
        <v>0</v>
      </c>
      <c r="HB29" s="236">
        <v>-411.56583333333333</v>
      </c>
      <c r="HC29" s="236">
        <v>-1248.3050666666666</v>
      </c>
      <c r="HD29" s="237"/>
      <c r="HE29" s="237">
        <v>0</v>
      </c>
      <c r="HF29" s="237">
        <v>0</v>
      </c>
      <c r="HG29" s="237"/>
      <c r="HH29" s="236">
        <v>112620.77921344998</v>
      </c>
      <c r="HJ29" s="281">
        <f t="shared" si="0"/>
        <v>1378700.1050017506</v>
      </c>
      <c r="HK29" s="282">
        <f t="shared" si="1"/>
        <v>0</v>
      </c>
      <c r="HL29" s="282">
        <f t="shared" si="2"/>
        <v>0</v>
      </c>
      <c r="HM29" s="282">
        <f t="shared" si="3"/>
        <v>-4938.7899999999981</v>
      </c>
      <c r="HN29" s="282">
        <f t="shared" si="4"/>
        <v>-14979.660799999996</v>
      </c>
      <c r="HO29" s="282">
        <f t="shared" si="5"/>
        <v>-4925</v>
      </c>
      <c r="HP29" s="282">
        <f t="shared" si="6"/>
        <v>0</v>
      </c>
      <c r="HQ29" s="283">
        <f t="shared" si="7"/>
        <v>0</v>
      </c>
      <c r="HR29" s="263"/>
      <c r="HS29" s="277">
        <v>78456</v>
      </c>
      <c r="HT29" s="278">
        <v>0</v>
      </c>
      <c r="HU29" s="278">
        <v>150795</v>
      </c>
      <c r="HV29" s="278">
        <v>0</v>
      </c>
      <c r="HW29" s="278">
        <v>0</v>
      </c>
      <c r="HX29" s="278">
        <v>4394.25</v>
      </c>
      <c r="HY29" s="278">
        <v>30554</v>
      </c>
      <c r="HZ29" s="279">
        <v>6295</v>
      </c>
      <c r="IA29" s="278"/>
      <c r="IB29" s="280">
        <f t="shared" si="8"/>
        <v>1649194.3550017506</v>
      </c>
      <c r="ID29" s="280">
        <f t="shared" si="9"/>
        <v>-24843.450799999995</v>
      </c>
      <c r="IF29" s="280"/>
      <c r="IH29" s="280"/>
      <c r="IJ29" s="280">
        <v>0</v>
      </c>
      <c r="IL29" s="280">
        <v>5569.3984615384552</v>
      </c>
      <c r="IN29" s="280">
        <v>71115.94</v>
      </c>
    </row>
    <row r="30" spans="1:252">
      <c r="A30" s="244">
        <v>2296</v>
      </c>
      <c r="B30" s="141">
        <v>103320</v>
      </c>
      <c r="C30" s="141" t="s">
        <v>589</v>
      </c>
      <c r="D30" s="141" t="s">
        <v>386</v>
      </c>
      <c r="E30" s="226" t="s">
        <v>341</v>
      </c>
      <c r="F30" s="245" t="s">
        <v>922</v>
      </c>
      <c r="H30" s="227">
        <v>1514216.7525195901</v>
      </c>
      <c r="I30" s="227">
        <v>-7094.81</v>
      </c>
      <c r="J30" s="227">
        <v>-31269.8112</v>
      </c>
      <c r="K30" s="227">
        <v>1475852.1313195899</v>
      </c>
      <c r="M30" s="228">
        <v>126184.7293766325</v>
      </c>
      <c r="N30" s="228">
        <v>0</v>
      </c>
      <c r="O30" s="229"/>
      <c r="P30" s="229"/>
      <c r="Q30" s="229"/>
      <c r="R30" s="229">
        <v>0</v>
      </c>
      <c r="S30" s="229"/>
      <c r="T30" s="229">
        <v>0</v>
      </c>
      <c r="U30" s="229">
        <v>0</v>
      </c>
      <c r="V30" s="229"/>
      <c r="W30" s="228">
        <v>-591.23416666666674</v>
      </c>
      <c r="X30" s="228">
        <v>-2605.8175999999999</v>
      </c>
      <c r="Y30" s="229">
        <v>-428.3125</v>
      </c>
      <c r="Z30" s="229">
        <v>0</v>
      </c>
      <c r="AA30" s="229">
        <v>0</v>
      </c>
      <c r="AB30" s="229"/>
      <c r="AC30" s="228">
        <v>122559.36510996585</v>
      </c>
      <c r="AD30" s="230">
        <v>126184.7293766325</v>
      </c>
      <c r="AE30" s="230">
        <v>0</v>
      </c>
      <c r="AF30" s="231"/>
      <c r="AG30" s="231"/>
      <c r="AH30" s="231"/>
      <c r="AI30" s="231">
        <v>0</v>
      </c>
      <c r="AJ30" s="231"/>
      <c r="AK30" s="231">
        <v>0</v>
      </c>
      <c r="AL30" s="231">
        <v>0</v>
      </c>
      <c r="AM30" s="231"/>
      <c r="AN30" s="230">
        <v>-591.23416666666674</v>
      </c>
      <c r="AO30" s="230">
        <v>-2605.8175999999999</v>
      </c>
      <c r="AP30" s="231">
        <v>-428.3125</v>
      </c>
      <c r="AQ30" s="231">
        <v>0</v>
      </c>
      <c r="AR30" s="231">
        <v>0</v>
      </c>
      <c r="AS30" s="231"/>
      <c r="AT30" s="230">
        <v>122559.36510996585</v>
      </c>
      <c r="AU30" s="232">
        <v>126184.7293766325</v>
      </c>
      <c r="AV30" s="232">
        <v>0</v>
      </c>
      <c r="AW30" s="233"/>
      <c r="AX30" s="233"/>
      <c r="AY30" s="233"/>
      <c r="AZ30" s="233">
        <v>0</v>
      </c>
      <c r="BA30" s="233"/>
      <c r="BB30" s="233">
        <v>0</v>
      </c>
      <c r="BC30" s="233">
        <v>0</v>
      </c>
      <c r="BD30" s="233"/>
      <c r="BE30" s="232">
        <v>-591.23416666666674</v>
      </c>
      <c r="BF30" s="232">
        <v>-2605.8175999999999</v>
      </c>
      <c r="BG30" s="233">
        <v>-428.3125</v>
      </c>
      <c r="BH30" s="233">
        <v>0</v>
      </c>
      <c r="BI30" s="233">
        <v>0</v>
      </c>
      <c r="BJ30" s="233"/>
      <c r="BK30" s="232">
        <v>122559.36510996585</v>
      </c>
      <c r="BL30" s="234">
        <v>126184.7293766325</v>
      </c>
      <c r="BM30" s="234">
        <v>0</v>
      </c>
      <c r="BN30" s="235"/>
      <c r="BO30" s="235"/>
      <c r="BP30" s="235"/>
      <c r="BQ30" s="235">
        <v>0</v>
      </c>
      <c r="BR30" s="235">
        <v>0</v>
      </c>
      <c r="BS30" s="235">
        <v>0</v>
      </c>
      <c r="BT30" s="235">
        <v>0</v>
      </c>
      <c r="BU30" s="235">
        <v>0</v>
      </c>
      <c r="BV30" s="234">
        <v>-591.23416666666674</v>
      </c>
      <c r="BW30" s="234">
        <v>-2605.8175999999999</v>
      </c>
      <c r="BX30" s="235">
        <v>-428.3125</v>
      </c>
      <c r="BY30" s="235">
        <v>0</v>
      </c>
      <c r="BZ30" s="235">
        <v>0</v>
      </c>
      <c r="CA30" s="235"/>
      <c r="CB30" s="234">
        <v>122559.36510996585</v>
      </c>
      <c r="CC30" s="236">
        <v>126184.7293766325</v>
      </c>
      <c r="CD30" s="236">
        <v>0</v>
      </c>
      <c r="CE30" s="237"/>
      <c r="CF30" s="237"/>
      <c r="CG30" s="237"/>
      <c r="CH30" s="237">
        <v>0</v>
      </c>
      <c r="CI30" s="237">
        <v>0</v>
      </c>
      <c r="CJ30" s="237">
        <v>0</v>
      </c>
      <c r="CK30" s="237">
        <v>0</v>
      </c>
      <c r="CL30" s="237">
        <v>0</v>
      </c>
      <c r="CM30" s="236">
        <v>-591.23416666666674</v>
      </c>
      <c r="CN30" s="236">
        <v>-2605.8175999999999</v>
      </c>
      <c r="CO30" s="237">
        <v>-428.3125</v>
      </c>
      <c r="CP30" s="237">
        <v>0</v>
      </c>
      <c r="CQ30" s="237">
        <v>0</v>
      </c>
      <c r="CR30" s="237"/>
      <c r="CS30" s="236">
        <v>122559.36510996585</v>
      </c>
      <c r="CT30" s="238">
        <v>126184.7293766325</v>
      </c>
      <c r="CU30" s="238">
        <v>0</v>
      </c>
      <c r="CV30" s="239"/>
      <c r="CW30" s="239"/>
      <c r="CX30" s="239"/>
      <c r="CY30" s="239">
        <v>0</v>
      </c>
      <c r="CZ30" s="239">
        <v>0</v>
      </c>
      <c r="DA30" s="239">
        <v>0</v>
      </c>
      <c r="DB30" s="239">
        <v>0</v>
      </c>
      <c r="DC30" s="239">
        <v>0</v>
      </c>
      <c r="DD30" s="238">
        <v>-591.23416666666674</v>
      </c>
      <c r="DE30" s="238">
        <v>-2605.8175999999999</v>
      </c>
      <c r="DF30" s="239">
        <v>-428.3125</v>
      </c>
      <c r="DG30" s="239">
        <v>0</v>
      </c>
      <c r="DH30" s="239">
        <v>0</v>
      </c>
      <c r="DI30" s="239"/>
      <c r="DJ30" s="238">
        <v>122559.36510996585</v>
      </c>
      <c r="DK30" s="240">
        <v>126184.7293766325</v>
      </c>
      <c r="DL30" s="240">
        <v>0</v>
      </c>
      <c r="DM30" s="241"/>
      <c r="DN30" s="241"/>
      <c r="DO30" s="241"/>
      <c r="DP30" s="241">
        <v>0</v>
      </c>
      <c r="DQ30" s="241">
        <v>0</v>
      </c>
      <c r="DR30" s="241">
        <v>0</v>
      </c>
      <c r="DS30" s="241">
        <v>0</v>
      </c>
      <c r="DT30" s="241">
        <v>0</v>
      </c>
      <c r="DU30" s="240">
        <v>-591.23416666666674</v>
      </c>
      <c r="DV30" s="240">
        <v>-2605.8175999999999</v>
      </c>
      <c r="DW30" s="241">
        <v>-428.3125</v>
      </c>
      <c r="DX30" s="241">
        <v>0</v>
      </c>
      <c r="DY30" s="241">
        <v>0</v>
      </c>
      <c r="DZ30" s="241"/>
      <c r="EA30" s="240">
        <v>122559.36510996585</v>
      </c>
      <c r="EB30" s="242">
        <v>126184.7293766325</v>
      </c>
      <c r="EC30" s="242">
        <v>0</v>
      </c>
      <c r="ED30" s="243"/>
      <c r="EE30" s="243"/>
      <c r="EF30" s="243"/>
      <c r="EG30" s="243">
        <v>0</v>
      </c>
      <c r="EH30" s="243">
        <v>0</v>
      </c>
      <c r="EI30" s="243">
        <v>0</v>
      </c>
      <c r="EJ30" s="243">
        <v>0</v>
      </c>
      <c r="EK30" s="243">
        <v>0</v>
      </c>
      <c r="EL30" s="242">
        <v>-591.23416666666674</v>
      </c>
      <c r="EM30" s="242">
        <v>-2605.8175999999999</v>
      </c>
      <c r="EN30" s="243">
        <v>-2141.5625</v>
      </c>
      <c r="EO30" s="243">
        <v>0</v>
      </c>
      <c r="EP30" s="243">
        <v>0</v>
      </c>
      <c r="EQ30" s="243"/>
      <c r="ER30" s="242">
        <v>120846.11510996585</v>
      </c>
      <c r="ES30" s="230">
        <v>126184.7293766325</v>
      </c>
      <c r="ET30" s="230">
        <v>0</v>
      </c>
      <c r="EU30" s="231"/>
      <c r="EV30" s="231"/>
      <c r="EW30" s="231"/>
      <c r="EX30" s="231">
        <v>0</v>
      </c>
      <c r="EY30" s="231">
        <v>0</v>
      </c>
      <c r="EZ30" s="231">
        <v>0</v>
      </c>
      <c r="FA30" s="231">
        <v>0</v>
      </c>
      <c r="FB30" s="231">
        <v>0</v>
      </c>
      <c r="FC30" s="230">
        <v>-591.23416666666674</v>
      </c>
      <c r="FD30" s="230">
        <v>-2605.8175999999999</v>
      </c>
      <c r="FE30" s="231"/>
      <c r="FF30" s="231">
        <v>0</v>
      </c>
      <c r="FG30" s="231">
        <v>0</v>
      </c>
      <c r="FH30" s="231"/>
      <c r="FI30" s="230">
        <v>122987.67760996585</v>
      </c>
      <c r="FJ30" s="232">
        <v>126184.7293766325</v>
      </c>
      <c r="FK30" s="232">
        <v>0</v>
      </c>
      <c r="FL30" s="233"/>
      <c r="FM30" s="233"/>
      <c r="FN30" s="233"/>
      <c r="FO30" s="233">
        <v>0</v>
      </c>
      <c r="FP30" s="233">
        <v>0</v>
      </c>
      <c r="FQ30" s="233">
        <v>0</v>
      </c>
      <c r="FR30" s="233">
        <v>0</v>
      </c>
      <c r="FS30" s="233">
        <v>0</v>
      </c>
      <c r="FT30" s="232">
        <v>-591.23416666666674</v>
      </c>
      <c r="FU30" s="232">
        <v>-2605.8175999999999</v>
      </c>
      <c r="FV30" s="233"/>
      <c r="FW30" s="233">
        <v>0</v>
      </c>
      <c r="FX30" s="233">
        <v>0</v>
      </c>
      <c r="FY30" s="233"/>
      <c r="FZ30" s="232">
        <v>122987.67760996585</v>
      </c>
      <c r="GA30" s="234">
        <v>126184.7293766325</v>
      </c>
      <c r="GB30" s="234">
        <v>0</v>
      </c>
      <c r="GC30" s="235"/>
      <c r="GD30" s="235"/>
      <c r="GE30" s="235"/>
      <c r="GF30" s="235">
        <v>0</v>
      </c>
      <c r="GG30" s="235">
        <v>0</v>
      </c>
      <c r="GH30" s="235">
        <v>0</v>
      </c>
      <c r="GI30" s="235">
        <v>0</v>
      </c>
      <c r="GJ30" s="235">
        <v>0</v>
      </c>
      <c r="GK30" s="234">
        <v>-591.23416666666674</v>
      </c>
      <c r="GL30" s="234">
        <v>-2605.8175999999999</v>
      </c>
      <c r="GM30" s="235"/>
      <c r="GN30" s="235">
        <v>0</v>
      </c>
      <c r="GO30" s="235">
        <v>0</v>
      </c>
      <c r="GP30" s="235">
        <v>0</v>
      </c>
      <c r="GQ30" s="234">
        <v>122987.67760996585</v>
      </c>
      <c r="GR30" s="236">
        <v>126184.7293766325</v>
      </c>
      <c r="GS30" s="236">
        <v>0</v>
      </c>
      <c r="GT30" s="237"/>
      <c r="GU30" s="237"/>
      <c r="GV30" s="237"/>
      <c r="GW30" s="237">
        <v>0</v>
      </c>
      <c r="GX30" s="237">
        <v>0</v>
      </c>
      <c r="GY30" s="237">
        <v>0</v>
      </c>
      <c r="GZ30" s="237">
        <v>0</v>
      </c>
      <c r="HA30" s="237">
        <v>0</v>
      </c>
      <c r="HB30" s="236">
        <v>-591.23416666666674</v>
      </c>
      <c r="HC30" s="236">
        <v>-2605.8175999999999</v>
      </c>
      <c r="HD30" s="237"/>
      <c r="HE30" s="237">
        <v>0</v>
      </c>
      <c r="HF30" s="237">
        <v>0</v>
      </c>
      <c r="HG30" s="237"/>
      <c r="HH30" s="236">
        <v>122987.67760996585</v>
      </c>
      <c r="HJ30" s="281">
        <f t="shared" si="0"/>
        <v>1628600.7525195901</v>
      </c>
      <c r="HK30" s="282">
        <f t="shared" si="1"/>
        <v>0</v>
      </c>
      <c r="HL30" s="282">
        <f t="shared" si="2"/>
        <v>0</v>
      </c>
      <c r="HM30" s="282">
        <f t="shared" si="3"/>
        <v>-7094.8100000000022</v>
      </c>
      <c r="HN30" s="282">
        <f t="shared" si="4"/>
        <v>-31269.811199999993</v>
      </c>
      <c r="HO30" s="282">
        <f t="shared" si="5"/>
        <v>-5139.75</v>
      </c>
      <c r="HP30" s="282">
        <f t="shared" si="6"/>
        <v>0</v>
      </c>
      <c r="HQ30" s="283">
        <f t="shared" si="7"/>
        <v>0</v>
      </c>
      <c r="HR30" s="263"/>
      <c r="HS30" s="277">
        <v>89845</v>
      </c>
      <c r="HT30" s="278">
        <v>0</v>
      </c>
      <c r="HU30" s="278">
        <v>132846</v>
      </c>
      <c r="HV30" s="278">
        <v>800</v>
      </c>
      <c r="HW30" s="278">
        <v>0</v>
      </c>
      <c r="HX30" s="278">
        <v>7455.63</v>
      </c>
      <c r="HY30" s="278">
        <v>42933</v>
      </c>
      <c r="HZ30" s="279">
        <v>7403.13</v>
      </c>
      <c r="IA30" s="278"/>
      <c r="IB30" s="280">
        <f t="shared" si="8"/>
        <v>1909883.5125195899</v>
      </c>
      <c r="ID30" s="280">
        <f t="shared" si="9"/>
        <v>-43504.371199999994</v>
      </c>
      <c r="IF30" s="280"/>
      <c r="IH30" s="280"/>
      <c r="IJ30" s="280">
        <v>114383.99999999997</v>
      </c>
      <c r="IL30" s="280">
        <v>0</v>
      </c>
      <c r="IN30" s="280">
        <v>29856.75</v>
      </c>
    </row>
    <row r="31" spans="1:252">
      <c r="A31" s="244">
        <v>2092</v>
      </c>
      <c r="B31" s="141">
        <v>103209</v>
      </c>
      <c r="C31" s="141" t="s">
        <v>590</v>
      </c>
      <c r="D31" s="141" t="s">
        <v>387</v>
      </c>
      <c r="E31" s="226" t="s">
        <v>341</v>
      </c>
      <c r="F31" s="245" t="s">
        <v>921</v>
      </c>
      <c r="H31" s="227">
        <v>2303314.850789384</v>
      </c>
      <c r="I31" s="227">
        <v>-12133.880000000001</v>
      </c>
      <c r="J31" s="227">
        <v>-27754.627199999999</v>
      </c>
      <c r="K31" s="227">
        <v>2263426.3435893841</v>
      </c>
      <c r="M31" s="228">
        <v>191942.90423244867</v>
      </c>
      <c r="N31" s="228">
        <v>0</v>
      </c>
      <c r="O31" s="229"/>
      <c r="P31" s="229"/>
      <c r="Q31" s="229"/>
      <c r="R31" s="229">
        <v>0</v>
      </c>
      <c r="S31" s="229"/>
      <c r="T31" s="229">
        <v>0</v>
      </c>
      <c r="U31" s="229">
        <v>0</v>
      </c>
      <c r="V31" s="229"/>
      <c r="W31" s="228">
        <v>-1011.1566666666668</v>
      </c>
      <c r="X31" s="228">
        <v>-2312.8856000000001</v>
      </c>
      <c r="Y31" s="229">
        <v>0</v>
      </c>
      <c r="Z31" s="229">
        <v>0</v>
      </c>
      <c r="AA31" s="229">
        <v>0</v>
      </c>
      <c r="AB31" s="229"/>
      <c r="AC31" s="228">
        <v>188618.86196578198</v>
      </c>
      <c r="AD31" s="230">
        <v>191942.90423244867</v>
      </c>
      <c r="AE31" s="230">
        <v>0</v>
      </c>
      <c r="AF31" s="231"/>
      <c r="AG31" s="231"/>
      <c r="AH31" s="231"/>
      <c r="AI31" s="231">
        <v>0</v>
      </c>
      <c r="AJ31" s="231"/>
      <c r="AK31" s="231">
        <v>0</v>
      </c>
      <c r="AL31" s="231">
        <v>0</v>
      </c>
      <c r="AM31" s="231"/>
      <c r="AN31" s="230">
        <v>-1011.1566666666668</v>
      </c>
      <c r="AO31" s="230">
        <v>-2312.8856000000001</v>
      </c>
      <c r="AP31" s="231">
        <v>0</v>
      </c>
      <c r="AQ31" s="231">
        <v>0</v>
      </c>
      <c r="AR31" s="231">
        <v>0</v>
      </c>
      <c r="AS31" s="231"/>
      <c r="AT31" s="230">
        <v>188618.86196578198</v>
      </c>
      <c r="AU31" s="232">
        <v>191942.90423244867</v>
      </c>
      <c r="AV31" s="232">
        <v>0</v>
      </c>
      <c r="AW31" s="233"/>
      <c r="AX31" s="233"/>
      <c r="AY31" s="233"/>
      <c r="AZ31" s="233">
        <v>0</v>
      </c>
      <c r="BA31" s="233"/>
      <c r="BB31" s="233">
        <v>0</v>
      </c>
      <c r="BC31" s="233">
        <v>0</v>
      </c>
      <c r="BD31" s="233"/>
      <c r="BE31" s="232">
        <v>-1011.1566666666668</v>
      </c>
      <c r="BF31" s="232">
        <v>-2312.8856000000001</v>
      </c>
      <c r="BG31" s="233">
        <v>0</v>
      </c>
      <c r="BH31" s="233">
        <v>0</v>
      </c>
      <c r="BI31" s="233">
        <v>0</v>
      </c>
      <c r="BJ31" s="233"/>
      <c r="BK31" s="232">
        <v>188618.86196578198</v>
      </c>
      <c r="BL31" s="234">
        <v>191942.90423244867</v>
      </c>
      <c r="BM31" s="234">
        <v>0</v>
      </c>
      <c r="BN31" s="235"/>
      <c r="BO31" s="235"/>
      <c r="BP31" s="235"/>
      <c r="BQ31" s="235">
        <v>0</v>
      </c>
      <c r="BR31" s="235">
        <v>0</v>
      </c>
      <c r="BS31" s="235">
        <v>0</v>
      </c>
      <c r="BT31" s="235">
        <v>0</v>
      </c>
      <c r="BU31" s="235">
        <v>0</v>
      </c>
      <c r="BV31" s="234">
        <v>-1011.1566666666668</v>
      </c>
      <c r="BW31" s="234">
        <v>-2312.8856000000001</v>
      </c>
      <c r="BX31" s="235">
        <v>0</v>
      </c>
      <c r="BY31" s="235">
        <v>0</v>
      </c>
      <c r="BZ31" s="235">
        <v>0</v>
      </c>
      <c r="CA31" s="235"/>
      <c r="CB31" s="234">
        <v>188618.86196578198</v>
      </c>
      <c r="CC31" s="236">
        <v>191942.90423244867</v>
      </c>
      <c r="CD31" s="236">
        <v>0</v>
      </c>
      <c r="CE31" s="237"/>
      <c r="CF31" s="237"/>
      <c r="CG31" s="237"/>
      <c r="CH31" s="237">
        <v>0</v>
      </c>
      <c r="CI31" s="237">
        <v>0</v>
      </c>
      <c r="CJ31" s="237">
        <v>0</v>
      </c>
      <c r="CK31" s="237">
        <v>0</v>
      </c>
      <c r="CL31" s="237">
        <v>0</v>
      </c>
      <c r="CM31" s="236">
        <v>-1011.1566666666668</v>
      </c>
      <c r="CN31" s="236">
        <v>-2312.8856000000001</v>
      </c>
      <c r="CO31" s="237">
        <v>0</v>
      </c>
      <c r="CP31" s="237">
        <v>0</v>
      </c>
      <c r="CQ31" s="237">
        <v>0</v>
      </c>
      <c r="CR31" s="237"/>
      <c r="CS31" s="236">
        <v>188618.86196578198</v>
      </c>
      <c r="CT31" s="238">
        <v>191942.90423244867</v>
      </c>
      <c r="CU31" s="238">
        <v>0</v>
      </c>
      <c r="CV31" s="239"/>
      <c r="CW31" s="239"/>
      <c r="CX31" s="239"/>
      <c r="CY31" s="239">
        <v>0</v>
      </c>
      <c r="CZ31" s="239">
        <v>0</v>
      </c>
      <c r="DA31" s="239">
        <v>0</v>
      </c>
      <c r="DB31" s="239">
        <v>0</v>
      </c>
      <c r="DC31" s="239">
        <v>0</v>
      </c>
      <c r="DD31" s="238">
        <v>-1011.1566666666668</v>
      </c>
      <c r="DE31" s="238">
        <v>-2312.8856000000001</v>
      </c>
      <c r="DF31" s="239">
        <v>-1728.5714285714289</v>
      </c>
      <c r="DG31" s="239">
        <v>0</v>
      </c>
      <c r="DH31" s="239">
        <v>0</v>
      </c>
      <c r="DI31" s="239"/>
      <c r="DJ31" s="238">
        <v>186890.29053721056</v>
      </c>
      <c r="DK31" s="240">
        <v>191942.90423244867</v>
      </c>
      <c r="DL31" s="240">
        <v>0</v>
      </c>
      <c r="DM31" s="241"/>
      <c r="DN31" s="241"/>
      <c r="DO31" s="241"/>
      <c r="DP31" s="241">
        <v>0</v>
      </c>
      <c r="DQ31" s="241">
        <v>0</v>
      </c>
      <c r="DR31" s="241">
        <v>0</v>
      </c>
      <c r="DS31" s="241">
        <v>0</v>
      </c>
      <c r="DT31" s="241">
        <v>0</v>
      </c>
      <c r="DU31" s="240">
        <v>-1011.1566666666668</v>
      </c>
      <c r="DV31" s="240">
        <v>-2312.8856000000001</v>
      </c>
      <c r="DW31" s="241">
        <v>-1728.5714285714289</v>
      </c>
      <c r="DX31" s="241">
        <v>0</v>
      </c>
      <c r="DY31" s="241">
        <v>0</v>
      </c>
      <c r="DZ31" s="241"/>
      <c r="EA31" s="240">
        <v>186890.29053721056</v>
      </c>
      <c r="EB31" s="242">
        <v>191942.90423244867</v>
      </c>
      <c r="EC31" s="242">
        <v>0</v>
      </c>
      <c r="ED31" s="243"/>
      <c r="EE31" s="243"/>
      <c r="EF31" s="243"/>
      <c r="EG31" s="243">
        <v>0</v>
      </c>
      <c r="EH31" s="243">
        <v>0</v>
      </c>
      <c r="EI31" s="243">
        <v>0</v>
      </c>
      <c r="EJ31" s="243">
        <v>0</v>
      </c>
      <c r="EK31" s="243">
        <v>0</v>
      </c>
      <c r="EL31" s="242">
        <v>-1011.1566666666668</v>
      </c>
      <c r="EM31" s="242">
        <v>-2312.8856000000001</v>
      </c>
      <c r="EN31" s="243">
        <v>-8642.8571428571431</v>
      </c>
      <c r="EO31" s="243">
        <v>0</v>
      </c>
      <c r="EP31" s="243">
        <v>0</v>
      </c>
      <c r="EQ31" s="243"/>
      <c r="ER31" s="242">
        <v>179976.00482292485</v>
      </c>
      <c r="ES31" s="230">
        <v>191942.90423244867</v>
      </c>
      <c r="ET31" s="230">
        <v>0</v>
      </c>
      <c r="EU31" s="231"/>
      <c r="EV31" s="231"/>
      <c r="EW31" s="231"/>
      <c r="EX31" s="231">
        <v>0</v>
      </c>
      <c r="EY31" s="231">
        <v>0</v>
      </c>
      <c r="EZ31" s="231">
        <v>0</v>
      </c>
      <c r="FA31" s="231">
        <v>0</v>
      </c>
      <c r="FB31" s="231">
        <v>0</v>
      </c>
      <c r="FC31" s="230">
        <v>-1011.1566666666668</v>
      </c>
      <c r="FD31" s="230">
        <v>-2312.8856000000001</v>
      </c>
      <c r="FE31" s="231"/>
      <c r="FF31" s="231">
        <v>0</v>
      </c>
      <c r="FG31" s="231">
        <v>0</v>
      </c>
      <c r="FH31" s="231"/>
      <c r="FI31" s="230">
        <v>188618.86196578198</v>
      </c>
      <c r="FJ31" s="232">
        <v>191942.90423244867</v>
      </c>
      <c r="FK31" s="232">
        <v>0</v>
      </c>
      <c r="FL31" s="233"/>
      <c r="FM31" s="233"/>
      <c r="FN31" s="233"/>
      <c r="FO31" s="233">
        <v>0</v>
      </c>
      <c r="FP31" s="233">
        <v>0</v>
      </c>
      <c r="FQ31" s="233">
        <v>0</v>
      </c>
      <c r="FR31" s="233">
        <v>0</v>
      </c>
      <c r="FS31" s="233">
        <v>0</v>
      </c>
      <c r="FT31" s="232">
        <v>-1011.1566666666668</v>
      </c>
      <c r="FU31" s="232">
        <v>-2312.8856000000001</v>
      </c>
      <c r="FV31" s="233"/>
      <c r="FW31" s="233">
        <v>0</v>
      </c>
      <c r="FX31" s="233">
        <v>0</v>
      </c>
      <c r="FY31" s="233"/>
      <c r="FZ31" s="232">
        <v>188618.86196578198</v>
      </c>
      <c r="GA31" s="234">
        <v>191942.90423244867</v>
      </c>
      <c r="GB31" s="234">
        <v>0</v>
      </c>
      <c r="GC31" s="235"/>
      <c r="GD31" s="235"/>
      <c r="GE31" s="235"/>
      <c r="GF31" s="235">
        <v>0</v>
      </c>
      <c r="GG31" s="235">
        <v>0</v>
      </c>
      <c r="GH31" s="235">
        <v>0</v>
      </c>
      <c r="GI31" s="235">
        <v>0</v>
      </c>
      <c r="GJ31" s="235">
        <v>0</v>
      </c>
      <c r="GK31" s="234">
        <v>-1011.1566666666668</v>
      </c>
      <c r="GL31" s="234">
        <v>-2312.8856000000001</v>
      </c>
      <c r="GM31" s="235"/>
      <c r="GN31" s="235">
        <v>0</v>
      </c>
      <c r="GO31" s="235">
        <v>0</v>
      </c>
      <c r="GP31" s="235">
        <v>0</v>
      </c>
      <c r="GQ31" s="234">
        <v>188618.86196578198</v>
      </c>
      <c r="GR31" s="236">
        <v>191942.90423244867</v>
      </c>
      <c r="GS31" s="236">
        <v>0</v>
      </c>
      <c r="GT31" s="237"/>
      <c r="GU31" s="237"/>
      <c r="GV31" s="237"/>
      <c r="GW31" s="237">
        <v>0</v>
      </c>
      <c r="GX31" s="237">
        <v>0</v>
      </c>
      <c r="GY31" s="237">
        <v>0</v>
      </c>
      <c r="GZ31" s="237">
        <v>0</v>
      </c>
      <c r="HA31" s="237">
        <v>0</v>
      </c>
      <c r="HB31" s="236">
        <v>-1011.1566666666668</v>
      </c>
      <c r="HC31" s="236">
        <v>-2312.8856000000001</v>
      </c>
      <c r="HD31" s="237"/>
      <c r="HE31" s="237">
        <v>0</v>
      </c>
      <c r="HF31" s="237">
        <v>0</v>
      </c>
      <c r="HG31" s="237"/>
      <c r="HH31" s="236">
        <v>188618.86196578198</v>
      </c>
      <c r="HJ31" s="281">
        <f t="shared" si="0"/>
        <v>2303314.850789384</v>
      </c>
      <c r="HK31" s="282">
        <f t="shared" si="1"/>
        <v>0</v>
      </c>
      <c r="HL31" s="282">
        <f t="shared" si="2"/>
        <v>0</v>
      </c>
      <c r="HM31" s="282">
        <f t="shared" si="3"/>
        <v>-12133.879999999997</v>
      </c>
      <c r="HN31" s="282">
        <f t="shared" si="4"/>
        <v>-27754.627200000006</v>
      </c>
      <c r="HO31" s="282">
        <f t="shared" si="5"/>
        <v>-12100</v>
      </c>
      <c r="HP31" s="282">
        <f t="shared" si="6"/>
        <v>0</v>
      </c>
      <c r="HQ31" s="283">
        <f t="shared" si="7"/>
        <v>0</v>
      </c>
      <c r="HR31" s="263"/>
      <c r="HS31" s="277">
        <v>139413</v>
      </c>
      <c r="HT31" s="278">
        <v>0</v>
      </c>
      <c r="HU31" s="278">
        <v>170316</v>
      </c>
      <c r="HV31" s="278">
        <v>2400</v>
      </c>
      <c r="HW31" s="278">
        <v>0</v>
      </c>
      <c r="HX31" s="278">
        <v>9636.25</v>
      </c>
      <c r="HY31" s="278">
        <v>20807</v>
      </c>
      <c r="HZ31" s="279">
        <v>9388.75</v>
      </c>
      <c r="IA31" s="278"/>
      <c r="IB31" s="280">
        <f t="shared" si="8"/>
        <v>2655275.850789384</v>
      </c>
      <c r="ID31" s="280">
        <f t="shared" si="9"/>
        <v>-51988.507200000007</v>
      </c>
      <c r="IF31" s="280"/>
      <c r="IH31" s="280"/>
      <c r="IJ31" s="280">
        <v>0</v>
      </c>
      <c r="IL31" s="280">
        <v>0</v>
      </c>
      <c r="IN31" s="280">
        <v>72111.5</v>
      </c>
    </row>
    <row r="32" spans="1:252">
      <c r="A32" s="244">
        <v>4201</v>
      </c>
      <c r="B32" s="141">
        <v>103503</v>
      </c>
      <c r="C32" s="141" t="s">
        <v>591</v>
      </c>
      <c r="D32" s="141" t="s">
        <v>388</v>
      </c>
      <c r="E32" s="226" t="s">
        <v>340</v>
      </c>
      <c r="F32" s="245" t="s">
        <v>921</v>
      </c>
      <c r="H32" s="227">
        <v>8958371.8597309738</v>
      </c>
      <c r="I32" s="227">
        <v>-23529.600000000002</v>
      </c>
      <c r="J32" s="227">
        <v>-176330.39679999999</v>
      </c>
      <c r="K32" s="227">
        <v>8758511.862930974</v>
      </c>
      <c r="M32" s="228">
        <v>746530.98831091449</v>
      </c>
      <c r="N32" s="228">
        <v>0</v>
      </c>
      <c r="O32" s="229"/>
      <c r="P32" s="229"/>
      <c r="Q32" s="229"/>
      <c r="R32" s="229">
        <v>0</v>
      </c>
      <c r="S32" s="229"/>
      <c r="T32" s="229">
        <v>0</v>
      </c>
      <c r="U32" s="229">
        <v>0</v>
      </c>
      <c r="V32" s="229"/>
      <c r="W32" s="228">
        <v>-1960.8000000000002</v>
      </c>
      <c r="X32" s="228">
        <v>-14694.199733333333</v>
      </c>
      <c r="Y32" s="229">
        <v>0</v>
      </c>
      <c r="Z32" s="229">
        <v>0</v>
      </c>
      <c r="AA32" s="229">
        <v>0</v>
      </c>
      <c r="AB32" s="229"/>
      <c r="AC32" s="228">
        <v>729875.98857758113</v>
      </c>
      <c r="AD32" s="230">
        <v>746530.98831091449</v>
      </c>
      <c r="AE32" s="230">
        <v>0</v>
      </c>
      <c r="AF32" s="231"/>
      <c r="AG32" s="231"/>
      <c r="AH32" s="231"/>
      <c r="AI32" s="231">
        <v>0</v>
      </c>
      <c r="AJ32" s="231"/>
      <c r="AK32" s="231">
        <v>0</v>
      </c>
      <c r="AL32" s="231">
        <v>0</v>
      </c>
      <c r="AM32" s="231"/>
      <c r="AN32" s="230">
        <v>-1960.8000000000002</v>
      </c>
      <c r="AO32" s="230">
        <v>-14694.199733333333</v>
      </c>
      <c r="AP32" s="231">
        <v>0</v>
      </c>
      <c r="AQ32" s="231">
        <v>0</v>
      </c>
      <c r="AR32" s="231">
        <v>0</v>
      </c>
      <c r="AS32" s="231"/>
      <c r="AT32" s="230">
        <v>729875.98857758113</v>
      </c>
      <c r="AU32" s="232">
        <v>746530.98831091449</v>
      </c>
      <c r="AV32" s="232">
        <v>0</v>
      </c>
      <c r="AW32" s="233"/>
      <c r="AX32" s="233"/>
      <c r="AY32" s="233"/>
      <c r="AZ32" s="233">
        <v>0</v>
      </c>
      <c r="BA32" s="233"/>
      <c r="BB32" s="233">
        <v>0</v>
      </c>
      <c r="BC32" s="233">
        <v>0</v>
      </c>
      <c r="BD32" s="233"/>
      <c r="BE32" s="232">
        <v>-1960.8000000000002</v>
      </c>
      <c r="BF32" s="232">
        <v>-14694.199733333333</v>
      </c>
      <c r="BG32" s="233">
        <v>0</v>
      </c>
      <c r="BH32" s="233">
        <v>0</v>
      </c>
      <c r="BI32" s="233">
        <v>0</v>
      </c>
      <c r="BJ32" s="233"/>
      <c r="BK32" s="232">
        <v>729875.98857758113</v>
      </c>
      <c r="BL32" s="234">
        <v>746530.98831091449</v>
      </c>
      <c r="BM32" s="234">
        <v>0</v>
      </c>
      <c r="BN32" s="235"/>
      <c r="BO32" s="235"/>
      <c r="BP32" s="235"/>
      <c r="BQ32" s="235">
        <v>0</v>
      </c>
      <c r="BR32" s="235">
        <v>0</v>
      </c>
      <c r="BS32" s="235">
        <v>0</v>
      </c>
      <c r="BT32" s="235">
        <v>0</v>
      </c>
      <c r="BU32" s="235">
        <v>0</v>
      </c>
      <c r="BV32" s="234">
        <v>-1960.8000000000002</v>
      </c>
      <c r="BW32" s="234">
        <v>-14694.199733333333</v>
      </c>
      <c r="BX32" s="235">
        <v>0</v>
      </c>
      <c r="BY32" s="235">
        <v>0</v>
      </c>
      <c r="BZ32" s="235">
        <v>0</v>
      </c>
      <c r="CA32" s="235"/>
      <c r="CB32" s="234">
        <v>729875.98857758113</v>
      </c>
      <c r="CC32" s="236">
        <v>746530.98831091449</v>
      </c>
      <c r="CD32" s="236">
        <v>0</v>
      </c>
      <c r="CE32" s="237"/>
      <c r="CF32" s="237"/>
      <c r="CG32" s="237"/>
      <c r="CH32" s="237">
        <v>0</v>
      </c>
      <c r="CI32" s="237">
        <v>0</v>
      </c>
      <c r="CJ32" s="237">
        <v>0</v>
      </c>
      <c r="CK32" s="237">
        <v>0</v>
      </c>
      <c r="CL32" s="237">
        <v>0</v>
      </c>
      <c r="CM32" s="236">
        <v>-1960.8000000000002</v>
      </c>
      <c r="CN32" s="236">
        <v>-14694.199733333333</v>
      </c>
      <c r="CO32" s="237">
        <v>0</v>
      </c>
      <c r="CP32" s="237">
        <v>0</v>
      </c>
      <c r="CQ32" s="237">
        <v>0</v>
      </c>
      <c r="CR32" s="237"/>
      <c r="CS32" s="236">
        <v>729875.98857758113</v>
      </c>
      <c r="CT32" s="238">
        <v>746530.98831091449</v>
      </c>
      <c r="CU32" s="238">
        <v>0</v>
      </c>
      <c r="CV32" s="239"/>
      <c r="CW32" s="239"/>
      <c r="CX32" s="239"/>
      <c r="CY32" s="239">
        <v>0</v>
      </c>
      <c r="CZ32" s="239">
        <v>0</v>
      </c>
      <c r="DA32" s="239">
        <v>0</v>
      </c>
      <c r="DB32" s="239">
        <v>0</v>
      </c>
      <c r="DC32" s="239">
        <v>0</v>
      </c>
      <c r="DD32" s="238">
        <v>-1960.8000000000002</v>
      </c>
      <c r="DE32" s="238">
        <v>-14694.199733333333</v>
      </c>
      <c r="DF32" s="239">
        <v>-4342.8571428571431</v>
      </c>
      <c r="DG32" s="239">
        <v>0</v>
      </c>
      <c r="DH32" s="239">
        <v>0</v>
      </c>
      <c r="DI32" s="239"/>
      <c r="DJ32" s="238">
        <v>725533.13143472397</v>
      </c>
      <c r="DK32" s="240">
        <v>746530.98831091449</v>
      </c>
      <c r="DL32" s="240">
        <v>0</v>
      </c>
      <c r="DM32" s="241"/>
      <c r="DN32" s="241"/>
      <c r="DO32" s="241"/>
      <c r="DP32" s="241">
        <v>0</v>
      </c>
      <c r="DQ32" s="241">
        <v>0</v>
      </c>
      <c r="DR32" s="241">
        <v>0</v>
      </c>
      <c r="DS32" s="241">
        <v>0</v>
      </c>
      <c r="DT32" s="241">
        <v>0</v>
      </c>
      <c r="DU32" s="240">
        <v>-1960.8000000000002</v>
      </c>
      <c r="DV32" s="240">
        <v>-14694.199733333333</v>
      </c>
      <c r="DW32" s="241">
        <v>-4342.8571428571431</v>
      </c>
      <c r="DX32" s="241">
        <v>0</v>
      </c>
      <c r="DY32" s="241">
        <v>0</v>
      </c>
      <c r="DZ32" s="241"/>
      <c r="EA32" s="240">
        <v>725533.13143472397</v>
      </c>
      <c r="EB32" s="242">
        <v>746530.98831091449</v>
      </c>
      <c r="EC32" s="242">
        <v>0</v>
      </c>
      <c r="ED32" s="243"/>
      <c r="EE32" s="243"/>
      <c r="EF32" s="243"/>
      <c r="EG32" s="243">
        <v>0</v>
      </c>
      <c r="EH32" s="243">
        <v>0</v>
      </c>
      <c r="EI32" s="243">
        <v>0</v>
      </c>
      <c r="EJ32" s="243">
        <v>0</v>
      </c>
      <c r="EK32" s="243">
        <v>0</v>
      </c>
      <c r="EL32" s="242">
        <v>-1960.8000000000002</v>
      </c>
      <c r="EM32" s="242">
        <v>-14694.199733333333</v>
      </c>
      <c r="EN32" s="243">
        <v>-21714.285714285717</v>
      </c>
      <c r="EO32" s="243">
        <v>0</v>
      </c>
      <c r="EP32" s="243">
        <v>0</v>
      </c>
      <c r="EQ32" s="243"/>
      <c r="ER32" s="242">
        <v>708161.70286329545</v>
      </c>
      <c r="ES32" s="230">
        <v>746530.98831091449</v>
      </c>
      <c r="ET32" s="230">
        <v>0</v>
      </c>
      <c r="EU32" s="231"/>
      <c r="EV32" s="231"/>
      <c r="EW32" s="231"/>
      <c r="EX32" s="231">
        <v>0</v>
      </c>
      <c r="EY32" s="231">
        <v>0</v>
      </c>
      <c r="EZ32" s="231">
        <v>0</v>
      </c>
      <c r="FA32" s="231">
        <v>0</v>
      </c>
      <c r="FB32" s="231">
        <v>0</v>
      </c>
      <c r="FC32" s="230">
        <v>-1960.8000000000002</v>
      </c>
      <c r="FD32" s="230">
        <v>-14694.199733333333</v>
      </c>
      <c r="FE32" s="231"/>
      <c r="FF32" s="231">
        <v>0</v>
      </c>
      <c r="FG32" s="231">
        <v>0</v>
      </c>
      <c r="FH32" s="231"/>
      <c r="FI32" s="230">
        <v>729875.98857758113</v>
      </c>
      <c r="FJ32" s="232">
        <v>746530.98831091449</v>
      </c>
      <c r="FK32" s="232">
        <v>0</v>
      </c>
      <c r="FL32" s="233"/>
      <c r="FM32" s="233"/>
      <c r="FN32" s="233"/>
      <c r="FO32" s="233">
        <v>0</v>
      </c>
      <c r="FP32" s="233">
        <v>0</v>
      </c>
      <c r="FQ32" s="233">
        <v>0</v>
      </c>
      <c r="FR32" s="233">
        <v>0</v>
      </c>
      <c r="FS32" s="233">
        <v>0</v>
      </c>
      <c r="FT32" s="232">
        <v>-1960.8000000000002</v>
      </c>
      <c r="FU32" s="232">
        <v>-14694.199733333333</v>
      </c>
      <c r="FV32" s="233"/>
      <c r="FW32" s="233">
        <v>0</v>
      </c>
      <c r="FX32" s="233">
        <v>0</v>
      </c>
      <c r="FY32" s="233"/>
      <c r="FZ32" s="232">
        <v>729875.98857758113</v>
      </c>
      <c r="GA32" s="234">
        <v>746530.98831091449</v>
      </c>
      <c r="GB32" s="234">
        <v>0</v>
      </c>
      <c r="GC32" s="235"/>
      <c r="GD32" s="235"/>
      <c r="GE32" s="235"/>
      <c r="GF32" s="235">
        <v>0</v>
      </c>
      <c r="GG32" s="235">
        <v>0</v>
      </c>
      <c r="GH32" s="235">
        <v>0</v>
      </c>
      <c r="GI32" s="235">
        <v>0</v>
      </c>
      <c r="GJ32" s="235">
        <v>0</v>
      </c>
      <c r="GK32" s="234">
        <v>-1960.8000000000002</v>
      </c>
      <c r="GL32" s="234">
        <v>-14694.199733333333</v>
      </c>
      <c r="GM32" s="235"/>
      <c r="GN32" s="235">
        <v>0</v>
      </c>
      <c r="GO32" s="235">
        <v>0</v>
      </c>
      <c r="GP32" s="235">
        <v>0</v>
      </c>
      <c r="GQ32" s="234">
        <v>729875.98857758113</v>
      </c>
      <c r="GR32" s="236">
        <v>746530.98831091449</v>
      </c>
      <c r="GS32" s="236">
        <v>0</v>
      </c>
      <c r="GT32" s="237"/>
      <c r="GU32" s="237"/>
      <c r="GV32" s="237"/>
      <c r="GW32" s="237">
        <v>0</v>
      </c>
      <c r="GX32" s="237">
        <v>0</v>
      </c>
      <c r="GY32" s="237">
        <v>0</v>
      </c>
      <c r="GZ32" s="237">
        <v>0</v>
      </c>
      <c r="HA32" s="237">
        <v>0</v>
      </c>
      <c r="HB32" s="236">
        <v>-1960.8000000000002</v>
      </c>
      <c r="HC32" s="236">
        <v>-14694.199733333333</v>
      </c>
      <c r="HD32" s="237"/>
      <c r="HE32" s="237">
        <v>0</v>
      </c>
      <c r="HF32" s="237">
        <v>0</v>
      </c>
      <c r="HG32" s="237"/>
      <c r="HH32" s="236">
        <v>729875.98857758113</v>
      </c>
      <c r="HJ32" s="281">
        <f t="shared" si="0"/>
        <v>8958371.8597309738</v>
      </c>
      <c r="HK32" s="282">
        <f t="shared" si="1"/>
        <v>0</v>
      </c>
      <c r="HL32" s="282">
        <f t="shared" si="2"/>
        <v>0</v>
      </c>
      <c r="HM32" s="282">
        <f t="shared" si="3"/>
        <v>-23529.599999999995</v>
      </c>
      <c r="HN32" s="282">
        <f t="shared" si="4"/>
        <v>-176330.39680000002</v>
      </c>
      <c r="HO32" s="282">
        <f t="shared" si="5"/>
        <v>-30400.000000000004</v>
      </c>
      <c r="HP32" s="282">
        <f t="shared" si="6"/>
        <v>0</v>
      </c>
      <c r="HQ32" s="283">
        <f t="shared" si="7"/>
        <v>0</v>
      </c>
      <c r="HR32" s="263"/>
      <c r="HS32" s="277">
        <v>552042</v>
      </c>
      <c r="HT32" s="278">
        <v>0</v>
      </c>
      <c r="HU32" s="278">
        <v>448479</v>
      </c>
      <c r="HV32" s="278">
        <v>24341.58</v>
      </c>
      <c r="HW32" s="278">
        <v>0</v>
      </c>
      <c r="HX32" s="278">
        <v>44923.88</v>
      </c>
      <c r="HY32" s="278">
        <v>0</v>
      </c>
      <c r="HZ32" s="279">
        <v>24562.19</v>
      </c>
      <c r="IA32" s="278"/>
      <c r="IB32" s="280">
        <f t="shared" si="8"/>
        <v>10052720.509730974</v>
      </c>
      <c r="ID32" s="280">
        <f t="shared" si="9"/>
        <v>-230259.99680000002</v>
      </c>
      <c r="IF32" s="280"/>
      <c r="IH32" s="280"/>
      <c r="IJ32" s="280">
        <v>0</v>
      </c>
      <c r="IL32" s="280">
        <v>0</v>
      </c>
      <c r="IN32" s="280">
        <v>49715.75</v>
      </c>
    </row>
    <row r="33" spans="1:248">
      <c r="A33" s="244">
        <v>4015</v>
      </c>
      <c r="B33" s="141">
        <v>103483</v>
      </c>
      <c r="C33" s="141" t="s">
        <v>592</v>
      </c>
      <c r="D33" s="141" t="s">
        <v>389</v>
      </c>
      <c r="E33" s="226" t="s">
        <v>340</v>
      </c>
      <c r="F33" s="245" t="s">
        <v>921</v>
      </c>
      <c r="H33" s="227">
        <v>5361992.7222033162</v>
      </c>
      <c r="I33" s="227">
        <v>-14531.85</v>
      </c>
      <c r="J33" s="227">
        <v>-73229.642200000002</v>
      </c>
      <c r="K33" s="227">
        <v>5274231.2300033169</v>
      </c>
      <c r="M33" s="228">
        <v>446832.72685027635</v>
      </c>
      <c r="N33" s="228">
        <v>0</v>
      </c>
      <c r="O33" s="229"/>
      <c r="P33" s="229"/>
      <c r="Q33" s="229"/>
      <c r="R33" s="229">
        <v>0</v>
      </c>
      <c r="S33" s="229"/>
      <c r="T33" s="229">
        <v>0</v>
      </c>
      <c r="U33" s="229">
        <v>0</v>
      </c>
      <c r="V33" s="229"/>
      <c r="W33" s="228">
        <v>-1210.9875</v>
      </c>
      <c r="X33" s="228">
        <v>-6102.4701833333338</v>
      </c>
      <c r="Y33" s="229">
        <v>0</v>
      </c>
      <c r="Z33" s="229">
        <v>0</v>
      </c>
      <c r="AA33" s="229">
        <v>0</v>
      </c>
      <c r="AB33" s="229"/>
      <c r="AC33" s="228">
        <v>439519.26916694304</v>
      </c>
      <c r="AD33" s="230">
        <v>446832.72685027635</v>
      </c>
      <c r="AE33" s="230">
        <v>0</v>
      </c>
      <c r="AF33" s="231"/>
      <c r="AG33" s="231"/>
      <c r="AH33" s="231"/>
      <c r="AI33" s="231">
        <v>0</v>
      </c>
      <c r="AJ33" s="231"/>
      <c r="AK33" s="231">
        <v>0</v>
      </c>
      <c r="AL33" s="231">
        <v>0</v>
      </c>
      <c r="AM33" s="231"/>
      <c r="AN33" s="230">
        <v>-1210.9875</v>
      </c>
      <c r="AO33" s="230">
        <v>-6102.4701833333338</v>
      </c>
      <c r="AP33" s="231">
        <v>0</v>
      </c>
      <c r="AQ33" s="231">
        <v>0</v>
      </c>
      <c r="AR33" s="231">
        <v>0</v>
      </c>
      <c r="AS33" s="231"/>
      <c r="AT33" s="230">
        <v>439519.26916694304</v>
      </c>
      <c r="AU33" s="232">
        <v>446832.72685027635</v>
      </c>
      <c r="AV33" s="232">
        <v>0</v>
      </c>
      <c r="AW33" s="233"/>
      <c r="AX33" s="233"/>
      <c r="AY33" s="233"/>
      <c r="AZ33" s="233">
        <v>0</v>
      </c>
      <c r="BA33" s="233"/>
      <c r="BB33" s="233">
        <v>0</v>
      </c>
      <c r="BC33" s="233">
        <v>0</v>
      </c>
      <c r="BD33" s="233"/>
      <c r="BE33" s="232">
        <v>-1210.9875</v>
      </c>
      <c r="BF33" s="232">
        <v>-6102.4701833333338</v>
      </c>
      <c r="BG33" s="233">
        <v>0</v>
      </c>
      <c r="BH33" s="233">
        <v>0</v>
      </c>
      <c r="BI33" s="233">
        <v>0</v>
      </c>
      <c r="BJ33" s="233"/>
      <c r="BK33" s="232">
        <v>439519.26916694304</v>
      </c>
      <c r="BL33" s="234">
        <v>446832.72685027635</v>
      </c>
      <c r="BM33" s="234">
        <v>0</v>
      </c>
      <c r="BN33" s="235"/>
      <c r="BO33" s="235"/>
      <c r="BP33" s="235"/>
      <c r="BQ33" s="235">
        <v>0</v>
      </c>
      <c r="BR33" s="235">
        <v>0</v>
      </c>
      <c r="BS33" s="235">
        <v>0</v>
      </c>
      <c r="BT33" s="235">
        <v>0</v>
      </c>
      <c r="BU33" s="235">
        <v>0</v>
      </c>
      <c r="BV33" s="234">
        <v>-1210.9875</v>
      </c>
      <c r="BW33" s="234">
        <v>-6102.4701833333338</v>
      </c>
      <c r="BX33" s="235">
        <v>0</v>
      </c>
      <c r="BY33" s="235">
        <v>0</v>
      </c>
      <c r="BZ33" s="235">
        <v>0</v>
      </c>
      <c r="CA33" s="235"/>
      <c r="CB33" s="234">
        <v>439519.26916694304</v>
      </c>
      <c r="CC33" s="236">
        <v>446832.72685027635</v>
      </c>
      <c r="CD33" s="236">
        <v>0</v>
      </c>
      <c r="CE33" s="237"/>
      <c r="CF33" s="237"/>
      <c r="CG33" s="237"/>
      <c r="CH33" s="237">
        <v>0</v>
      </c>
      <c r="CI33" s="237">
        <v>0</v>
      </c>
      <c r="CJ33" s="237">
        <v>0</v>
      </c>
      <c r="CK33" s="237">
        <v>0</v>
      </c>
      <c r="CL33" s="237">
        <v>0</v>
      </c>
      <c r="CM33" s="236">
        <v>-1210.9875</v>
      </c>
      <c r="CN33" s="236">
        <v>-6102.4701833333338</v>
      </c>
      <c r="CO33" s="237">
        <v>0</v>
      </c>
      <c r="CP33" s="237">
        <v>0</v>
      </c>
      <c r="CQ33" s="237">
        <v>0</v>
      </c>
      <c r="CR33" s="237"/>
      <c r="CS33" s="236">
        <v>439519.26916694304</v>
      </c>
      <c r="CT33" s="238">
        <v>446832.72685027635</v>
      </c>
      <c r="CU33" s="238">
        <v>0</v>
      </c>
      <c r="CV33" s="239"/>
      <c r="CW33" s="239"/>
      <c r="CX33" s="239"/>
      <c r="CY33" s="239">
        <v>0</v>
      </c>
      <c r="CZ33" s="239">
        <v>0</v>
      </c>
      <c r="DA33" s="239">
        <v>0</v>
      </c>
      <c r="DB33" s="239">
        <v>0</v>
      </c>
      <c r="DC33" s="239">
        <v>0</v>
      </c>
      <c r="DD33" s="238">
        <v>-1210.9875</v>
      </c>
      <c r="DE33" s="238">
        <v>-6102.4701833333338</v>
      </c>
      <c r="DF33" s="239">
        <v>0</v>
      </c>
      <c r="DG33" s="239">
        <v>0</v>
      </c>
      <c r="DH33" s="239">
        <v>0</v>
      </c>
      <c r="DI33" s="239"/>
      <c r="DJ33" s="238">
        <v>439519.26916694304</v>
      </c>
      <c r="DK33" s="240">
        <v>446832.72685027635</v>
      </c>
      <c r="DL33" s="240">
        <v>0</v>
      </c>
      <c r="DM33" s="241"/>
      <c r="DN33" s="241"/>
      <c r="DO33" s="241"/>
      <c r="DP33" s="241">
        <v>0</v>
      </c>
      <c r="DQ33" s="241">
        <v>0</v>
      </c>
      <c r="DR33" s="241">
        <v>0</v>
      </c>
      <c r="DS33" s="241">
        <v>0</v>
      </c>
      <c r="DT33" s="241">
        <v>0</v>
      </c>
      <c r="DU33" s="240">
        <v>-1210.9875</v>
      </c>
      <c r="DV33" s="240">
        <v>-6102.4701833333338</v>
      </c>
      <c r="DW33" s="241">
        <v>0</v>
      </c>
      <c r="DX33" s="241">
        <v>0</v>
      </c>
      <c r="DY33" s="241">
        <v>0</v>
      </c>
      <c r="DZ33" s="241"/>
      <c r="EA33" s="240">
        <v>439519.26916694304</v>
      </c>
      <c r="EB33" s="242">
        <v>446832.72685027635</v>
      </c>
      <c r="EC33" s="242">
        <v>0</v>
      </c>
      <c r="ED33" s="243"/>
      <c r="EE33" s="243"/>
      <c r="EF33" s="243"/>
      <c r="EG33" s="243">
        <v>0</v>
      </c>
      <c r="EH33" s="243">
        <v>0</v>
      </c>
      <c r="EI33" s="243">
        <v>0</v>
      </c>
      <c r="EJ33" s="243">
        <v>0</v>
      </c>
      <c r="EK33" s="243">
        <v>0</v>
      </c>
      <c r="EL33" s="242">
        <v>-1210.9875</v>
      </c>
      <c r="EM33" s="242">
        <v>-6102.4701833333338</v>
      </c>
      <c r="EN33" s="243">
        <v>0</v>
      </c>
      <c r="EO33" s="243">
        <v>0</v>
      </c>
      <c r="EP33" s="243">
        <v>0</v>
      </c>
      <c r="EQ33" s="243"/>
      <c r="ER33" s="242">
        <v>439519.26916694304</v>
      </c>
      <c r="ES33" s="230">
        <v>446832.72685027635</v>
      </c>
      <c r="ET33" s="230">
        <v>0</v>
      </c>
      <c r="EU33" s="231"/>
      <c r="EV33" s="231"/>
      <c r="EW33" s="231"/>
      <c r="EX33" s="231">
        <v>0</v>
      </c>
      <c r="EY33" s="231">
        <v>0</v>
      </c>
      <c r="EZ33" s="231">
        <v>0</v>
      </c>
      <c r="FA33" s="231">
        <v>0</v>
      </c>
      <c r="FB33" s="231">
        <v>0</v>
      </c>
      <c r="FC33" s="230">
        <v>-1210.9875</v>
      </c>
      <c r="FD33" s="230">
        <v>-6102.4701833333338</v>
      </c>
      <c r="FE33" s="231"/>
      <c r="FF33" s="231">
        <v>0</v>
      </c>
      <c r="FG33" s="231">
        <v>0</v>
      </c>
      <c r="FH33" s="231"/>
      <c r="FI33" s="230">
        <v>439519.26916694304</v>
      </c>
      <c r="FJ33" s="232">
        <v>446832.72685027635</v>
      </c>
      <c r="FK33" s="232">
        <v>0</v>
      </c>
      <c r="FL33" s="233"/>
      <c r="FM33" s="233"/>
      <c r="FN33" s="233"/>
      <c r="FO33" s="233">
        <v>0</v>
      </c>
      <c r="FP33" s="233">
        <v>0</v>
      </c>
      <c r="FQ33" s="233">
        <v>0</v>
      </c>
      <c r="FR33" s="233">
        <v>0</v>
      </c>
      <c r="FS33" s="233">
        <v>0</v>
      </c>
      <c r="FT33" s="232">
        <v>-1210.9875</v>
      </c>
      <c r="FU33" s="232">
        <v>-6102.4701833333338</v>
      </c>
      <c r="FV33" s="233"/>
      <c r="FW33" s="233">
        <v>0</v>
      </c>
      <c r="FX33" s="233">
        <v>0</v>
      </c>
      <c r="FY33" s="233"/>
      <c r="FZ33" s="232">
        <v>439519.26916694304</v>
      </c>
      <c r="GA33" s="234">
        <v>446832.72685027635</v>
      </c>
      <c r="GB33" s="234">
        <v>0</v>
      </c>
      <c r="GC33" s="235"/>
      <c r="GD33" s="235"/>
      <c r="GE33" s="235"/>
      <c r="GF33" s="235">
        <v>0</v>
      </c>
      <c r="GG33" s="235">
        <v>0</v>
      </c>
      <c r="GH33" s="235">
        <v>0</v>
      </c>
      <c r="GI33" s="235">
        <v>0</v>
      </c>
      <c r="GJ33" s="235">
        <v>0</v>
      </c>
      <c r="GK33" s="234">
        <v>-1210.9875</v>
      </c>
      <c r="GL33" s="234">
        <v>-6102.4701833333338</v>
      </c>
      <c r="GM33" s="235"/>
      <c r="GN33" s="235">
        <v>0</v>
      </c>
      <c r="GO33" s="235">
        <v>0</v>
      </c>
      <c r="GP33" s="235">
        <v>0</v>
      </c>
      <c r="GQ33" s="234">
        <v>439519.26916694304</v>
      </c>
      <c r="GR33" s="236">
        <v>446832.72685027635</v>
      </c>
      <c r="GS33" s="236">
        <v>0</v>
      </c>
      <c r="GT33" s="237"/>
      <c r="GU33" s="237"/>
      <c r="GV33" s="237"/>
      <c r="GW33" s="237">
        <v>0</v>
      </c>
      <c r="GX33" s="237">
        <v>0</v>
      </c>
      <c r="GY33" s="237">
        <v>0</v>
      </c>
      <c r="GZ33" s="237">
        <v>0</v>
      </c>
      <c r="HA33" s="237">
        <v>0</v>
      </c>
      <c r="HB33" s="236">
        <v>-1210.9875</v>
      </c>
      <c r="HC33" s="236">
        <v>-6102.4701833333338</v>
      </c>
      <c r="HD33" s="237"/>
      <c r="HE33" s="237">
        <v>0</v>
      </c>
      <c r="HF33" s="237">
        <v>0</v>
      </c>
      <c r="HG33" s="237"/>
      <c r="HH33" s="236">
        <v>439519.26916694304</v>
      </c>
      <c r="HJ33" s="281">
        <f t="shared" si="0"/>
        <v>5361992.7222033162</v>
      </c>
      <c r="HK33" s="282">
        <f t="shared" si="1"/>
        <v>0</v>
      </c>
      <c r="HL33" s="282">
        <f t="shared" si="2"/>
        <v>0</v>
      </c>
      <c r="HM33" s="282">
        <f t="shared" si="3"/>
        <v>-14531.849999999997</v>
      </c>
      <c r="HN33" s="282">
        <f t="shared" si="4"/>
        <v>-73229.642200000002</v>
      </c>
      <c r="HO33" s="282">
        <f t="shared" si="5"/>
        <v>0</v>
      </c>
      <c r="HP33" s="282">
        <f t="shared" si="6"/>
        <v>0</v>
      </c>
      <c r="HQ33" s="283">
        <f t="shared" si="7"/>
        <v>0</v>
      </c>
      <c r="HR33" s="263"/>
      <c r="HS33" s="277">
        <v>335650</v>
      </c>
      <c r="HT33" s="278">
        <v>0</v>
      </c>
      <c r="HU33" s="278">
        <v>256290</v>
      </c>
      <c r="HV33" s="278">
        <v>2913.8599999999997</v>
      </c>
      <c r="HW33" s="278">
        <v>0</v>
      </c>
      <c r="HX33" s="278">
        <v>20302.909999999996</v>
      </c>
      <c r="HY33" s="278">
        <v>0</v>
      </c>
      <c r="HZ33" s="279">
        <v>16546.560000000001</v>
      </c>
      <c r="IA33" s="278"/>
      <c r="IB33" s="280">
        <f t="shared" si="8"/>
        <v>5993696.0522033162</v>
      </c>
      <c r="ID33" s="280">
        <f t="shared" si="9"/>
        <v>-87761.492199999993</v>
      </c>
      <c r="IF33" s="280"/>
      <c r="IH33" s="280"/>
      <c r="IJ33" s="280">
        <v>0</v>
      </c>
      <c r="IL33" s="280">
        <v>0</v>
      </c>
      <c r="IN33" s="280">
        <v>26382.51</v>
      </c>
    </row>
    <row r="34" spans="1:248">
      <c r="A34" s="244">
        <v>4223</v>
      </c>
      <c r="B34" s="141">
        <v>103509</v>
      </c>
      <c r="C34" s="141" t="s">
        <v>593</v>
      </c>
      <c r="D34" s="141" t="s">
        <v>390</v>
      </c>
      <c r="E34" s="226" t="s">
        <v>340</v>
      </c>
      <c r="F34" s="245" t="s">
        <v>921</v>
      </c>
      <c r="H34" s="227">
        <v>8047468.174930091</v>
      </c>
      <c r="I34" s="227">
        <v>-20104.650000000001</v>
      </c>
      <c r="J34" s="227">
        <v>-174898.94399999999</v>
      </c>
      <c r="K34" s="227">
        <v>7852464.5809300905</v>
      </c>
      <c r="M34" s="228">
        <v>670622.34791084088</v>
      </c>
      <c r="N34" s="228">
        <v>0</v>
      </c>
      <c r="O34" s="229"/>
      <c r="P34" s="229"/>
      <c r="Q34" s="229"/>
      <c r="R34" s="229">
        <v>0</v>
      </c>
      <c r="S34" s="229"/>
      <c r="T34" s="229">
        <v>81373.527777777781</v>
      </c>
      <c r="U34" s="229">
        <v>0</v>
      </c>
      <c r="V34" s="229"/>
      <c r="W34" s="228">
        <v>-1675.3875</v>
      </c>
      <c r="X34" s="228">
        <v>-14574.911999999998</v>
      </c>
      <c r="Y34" s="229">
        <v>0</v>
      </c>
      <c r="Z34" s="229">
        <v>0</v>
      </c>
      <c r="AA34" s="229">
        <v>-52333.591135323666</v>
      </c>
      <c r="AB34" s="229"/>
      <c r="AC34" s="228">
        <v>683411.98505329504</v>
      </c>
      <c r="AD34" s="230">
        <v>670622.34791084088</v>
      </c>
      <c r="AE34" s="230">
        <v>0</v>
      </c>
      <c r="AF34" s="231"/>
      <c r="AG34" s="231"/>
      <c r="AH34" s="231"/>
      <c r="AI34" s="231">
        <v>0</v>
      </c>
      <c r="AJ34" s="231"/>
      <c r="AK34" s="231">
        <v>81373.527777777781</v>
      </c>
      <c r="AL34" s="231">
        <v>0</v>
      </c>
      <c r="AM34" s="231"/>
      <c r="AN34" s="230">
        <v>-1675.3875</v>
      </c>
      <c r="AO34" s="230">
        <v>-14574.911999999998</v>
      </c>
      <c r="AP34" s="231">
        <v>0</v>
      </c>
      <c r="AQ34" s="231">
        <v>0</v>
      </c>
      <c r="AR34" s="231">
        <v>-52333.591135323666</v>
      </c>
      <c r="AS34" s="231"/>
      <c r="AT34" s="230">
        <v>683411.98505329504</v>
      </c>
      <c r="AU34" s="232">
        <v>670622.34791084088</v>
      </c>
      <c r="AV34" s="232">
        <v>0</v>
      </c>
      <c r="AW34" s="233"/>
      <c r="AX34" s="233"/>
      <c r="AY34" s="233"/>
      <c r="AZ34" s="233">
        <v>0</v>
      </c>
      <c r="BA34" s="233"/>
      <c r="BB34" s="233">
        <v>81373.527777777781</v>
      </c>
      <c r="BC34" s="233">
        <v>0</v>
      </c>
      <c r="BD34" s="233"/>
      <c r="BE34" s="232">
        <v>-1675.3875</v>
      </c>
      <c r="BF34" s="232">
        <v>-14574.911999999998</v>
      </c>
      <c r="BG34" s="233">
        <v>0</v>
      </c>
      <c r="BH34" s="233">
        <v>0</v>
      </c>
      <c r="BI34" s="233">
        <v>-52333.591135323666</v>
      </c>
      <c r="BJ34" s="233"/>
      <c r="BK34" s="232">
        <v>683411.98505329504</v>
      </c>
      <c r="BL34" s="234">
        <v>670622.34791084088</v>
      </c>
      <c r="BM34" s="234">
        <v>0</v>
      </c>
      <c r="BN34" s="235"/>
      <c r="BO34" s="235"/>
      <c r="BP34" s="235"/>
      <c r="BQ34" s="235">
        <v>0</v>
      </c>
      <c r="BR34" s="235">
        <v>0</v>
      </c>
      <c r="BS34" s="235">
        <v>81373.527777777781</v>
      </c>
      <c r="BT34" s="235">
        <v>0</v>
      </c>
      <c r="BU34" s="235">
        <v>0</v>
      </c>
      <c r="BV34" s="234">
        <v>-1675.3875</v>
      </c>
      <c r="BW34" s="234">
        <v>-14574.911999999998</v>
      </c>
      <c r="BX34" s="235">
        <v>0</v>
      </c>
      <c r="BY34" s="235">
        <v>0</v>
      </c>
      <c r="BZ34" s="235">
        <v>-52333.591135323666</v>
      </c>
      <c r="CA34" s="235"/>
      <c r="CB34" s="234">
        <v>683411.98505329504</v>
      </c>
      <c r="CC34" s="236">
        <v>670622.34791084088</v>
      </c>
      <c r="CD34" s="236">
        <v>0</v>
      </c>
      <c r="CE34" s="237"/>
      <c r="CF34" s="237"/>
      <c r="CG34" s="237"/>
      <c r="CH34" s="237">
        <v>0</v>
      </c>
      <c r="CI34" s="237">
        <v>0</v>
      </c>
      <c r="CJ34" s="237">
        <v>81373.527777777781</v>
      </c>
      <c r="CK34" s="237">
        <v>0</v>
      </c>
      <c r="CL34" s="237">
        <v>0</v>
      </c>
      <c r="CM34" s="236">
        <v>-1675.3875</v>
      </c>
      <c r="CN34" s="236">
        <v>-14574.911999999998</v>
      </c>
      <c r="CO34" s="237">
        <v>0</v>
      </c>
      <c r="CP34" s="237">
        <v>0</v>
      </c>
      <c r="CQ34" s="237">
        <v>-52333.591135323666</v>
      </c>
      <c r="CR34" s="237"/>
      <c r="CS34" s="236">
        <v>683411.98505329504</v>
      </c>
      <c r="CT34" s="238">
        <v>670622.34791084088</v>
      </c>
      <c r="CU34" s="238">
        <v>0</v>
      </c>
      <c r="CV34" s="239"/>
      <c r="CW34" s="239"/>
      <c r="CX34" s="239"/>
      <c r="CY34" s="239">
        <v>0</v>
      </c>
      <c r="CZ34" s="239">
        <v>0</v>
      </c>
      <c r="DA34" s="239">
        <v>77193.908730158742</v>
      </c>
      <c r="DB34" s="239">
        <v>0</v>
      </c>
      <c r="DC34" s="239">
        <v>0</v>
      </c>
      <c r="DD34" s="238">
        <v>-1675.3875</v>
      </c>
      <c r="DE34" s="238">
        <v>-14574.911999999998</v>
      </c>
      <c r="DF34" s="239">
        <v>0</v>
      </c>
      <c r="DG34" s="239">
        <v>0</v>
      </c>
      <c r="DH34" s="239">
        <v>-52333.591135323666</v>
      </c>
      <c r="DI34" s="239"/>
      <c r="DJ34" s="238">
        <v>679232.36600567598</v>
      </c>
      <c r="DK34" s="240">
        <v>670622.34791084088</v>
      </c>
      <c r="DL34" s="240">
        <v>0</v>
      </c>
      <c r="DM34" s="241"/>
      <c r="DN34" s="241"/>
      <c r="DO34" s="241"/>
      <c r="DP34" s="241">
        <v>0</v>
      </c>
      <c r="DQ34" s="241">
        <v>0</v>
      </c>
      <c r="DR34" s="241">
        <v>77193.908730158742</v>
      </c>
      <c r="DS34" s="241">
        <v>0</v>
      </c>
      <c r="DT34" s="241">
        <v>0</v>
      </c>
      <c r="DU34" s="240">
        <v>-1675.3875</v>
      </c>
      <c r="DV34" s="240">
        <v>-14574.911999999998</v>
      </c>
      <c r="DW34" s="241">
        <v>0</v>
      </c>
      <c r="DX34" s="241">
        <v>0</v>
      </c>
      <c r="DY34" s="241">
        <v>-52333.591135323666</v>
      </c>
      <c r="DZ34" s="241"/>
      <c r="EA34" s="240">
        <v>679232.36600567598</v>
      </c>
      <c r="EB34" s="242">
        <v>670622.34791084088</v>
      </c>
      <c r="EC34" s="242">
        <v>0</v>
      </c>
      <c r="ED34" s="243"/>
      <c r="EE34" s="243"/>
      <c r="EF34" s="243"/>
      <c r="EG34" s="243">
        <v>0</v>
      </c>
      <c r="EH34" s="243">
        <v>0</v>
      </c>
      <c r="EI34" s="243">
        <v>77193.908730158742</v>
      </c>
      <c r="EJ34" s="243">
        <v>0</v>
      </c>
      <c r="EK34" s="243">
        <v>0</v>
      </c>
      <c r="EL34" s="242">
        <v>-1675.3875</v>
      </c>
      <c r="EM34" s="242">
        <v>-14574.911999999998</v>
      </c>
      <c r="EN34" s="243">
        <v>0</v>
      </c>
      <c r="EO34" s="243">
        <v>0</v>
      </c>
      <c r="EP34" s="243">
        <v>-52333.591135323666</v>
      </c>
      <c r="EQ34" s="243"/>
      <c r="ER34" s="242">
        <v>679232.36600567598</v>
      </c>
      <c r="ES34" s="230">
        <v>670622.34791084088</v>
      </c>
      <c r="ET34" s="230">
        <v>0</v>
      </c>
      <c r="EU34" s="231"/>
      <c r="EV34" s="231"/>
      <c r="EW34" s="231"/>
      <c r="EX34" s="231">
        <v>0</v>
      </c>
      <c r="EY34" s="231">
        <v>0</v>
      </c>
      <c r="EZ34" s="231">
        <v>77193.908730158742</v>
      </c>
      <c r="FA34" s="231">
        <v>0</v>
      </c>
      <c r="FB34" s="231">
        <v>0</v>
      </c>
      <c r="FC34" s="230">
        <v>-1675.3875</v>
      </c>
      <c r="FD34" s="230">
        <v>-14574.911999999998</v>
      </c>
      <c r="FE34" s="231"/>
      <c r="FF34" s="231">
        <v>0</v>
      </c>
      <c r="FG34" s="231">
        <v>-57860.017729352672</v>
      </c>
      <c r="FH34" s="231"/>
      <c r="FI34" s="230">
        <v>673705.93941164692</v>
      </c>
      <c r="FJ34" s="232">
        <v>670622.34791084088</v>
      </c>
      <c r="FK34" s="232">
        <v>0</v>
      </c>
      <c r="FL34" s="233"/>
      <c r="FM34" s="233"/>
      <c r="FN34" s="233"/>
      <c r="FO34" s="233">
        <v>0</v>
      </c>
      <c r="FP34" s="233">
        <v>0</v>
      </c>
      <c r="FQ34" s="233">
        <v>77193.908730158742</v>
      </c>
      <c r="FR34" s="233">
        <v>0</v>
      </c>
      <c r="FS34" s="233">
        <v>0</v>
      </c>
      <c r="FT34" s="232">
        <v>-1675.3875</v>
      </c>
      <c r="FU34" s="232">
        <v>-14574.911999999998</v>
      </c>
      <c r="FV34" s="233"/>
      <c r="FW34" s="233">
        <v>0</v>
      </c>
      <c r="FX34" s="233">
        <v>-57860.017729352672</v>
      </c>
      <c r="FY34" s="233"/>
      <c r="FZ34" s="232">
        <v>673705.93941164692</v>
      </c>
      <c r="GA34" s="234">
        <v>670622.34791084088</v>
      </c>
      <c r="GB34" s="234">
        <v>0</v>
      </c>
      <c r="GC34" s="235"/>
      <c r="GD34" s="235"/>
      <c r="GE34" s="235"/>
      <c r="GF34" s="235">
        <v>0</v>
      </c>
      <c r="GG34" s="235">
        <v>0</v>
      </c>
      <c r="GH34" s="235">
        <v>77193.908730158742</v>
      </c>
      <c r="GI34" s="235">
        <v>0</v>
      </c>
      <c r="GJ34" s="235">
        <v>0</v>
      </c>
      <c r="GK34" s="234">
        <v>-1675.3875</v>
      </c>
      <c r="GL34" s="234">
        <v>-14574.911999999998</v>
      </c>
      <c r="GM34" s="235"/>
      <c r="GN34" s="235">
        <v>0</v>
      </c>
      <c r="GO34" s="235">
        <v>-57860.017729352672</v>
      </c>
      <c r="GP34" s="235">
        <v>0</v>
      </c>
      <c r="GQ34" s="234">
        <v>673705.93941164692</v>
      </c>
      <c r="GR34" s="236">
        <v>670622.34791084088</v>
      </c>
      <c r="GS34" s="236">
        <v>0</v>
      </c>
      <c r="GT34" s="237"/>
      <c r="GU34" s="237"/>
      <c r="GV34" s="237"/>
      <c r="GW34" s="237">
        <v>0</v>
      </c>
      <c r="GX34" s="237">
        <v>0</v>
      </c>
      <c r="GY34" s="237">
        <v>77193.908730158742</v>
      </c>
      <c r="GZ34" s="237">
        <v>0</v>
      </c>
      <c r="HA34" s="237">
        <v>0</v>
      </c>
      <c r="HB34" s="236">
        <v>-1675.3875</v>
      </c>
      <c r="HC34" s="236">
        <v>-14574.911999999998</v>
      </c>
      <c r="HD34" s="237"/>
      <c r="HE34" s="237">
        <v>0</v>
      </c>
      <c r="HF34" s="237">
        <v>-57860.017729352672</v>
      </c>
      <c r="HG34" s="237"/>
      <c r="HH34" s="236">
        <v>673705.93941164692</v>
      </c>
      <c r="HJ34" s="281">
        <f t="shared" si="0"/>
        <v>8047468.174930091</v>
      </c>
      <c r="HK34" s="282">
        <f t="shared" si="1"/>
        <v>947224.99999999988</v>
      </c>
      <c r="HL34" s="282">
        <f t="shared" si="2"/>
        <v>0</v>
      </c>
      <c r="HM34" s="282">
        <f t="shared" si="3"/>
        <v>-20104.650000000005</v>
      </c>
      <c r="HN34" s="282">
        <f t="shared" si="4"/>
        <v>-174898.94400000002</v>
      </c>
      <c r="HO34" s="282">
        <f t="shared" si="5"/>
        <v>0</v>
      </c>
      <c r="HP34" s="282">
        <f t="shared" si="6"/>
        <v>0</v>
      </c>
      <c r="HQ34" s="283">
        <f t="shared" si="7"/>
        <v>-650108.80000000016</v>
      </c>
      <c r="HR34" s="263"/>
      <c r="HS34" s="277">
        <v>540552</v>
      </c>
      <c r="HT34" s="278">
        <v>19043.12</v>
      </c>
      <c r="HU34" s="278">
        <v>446628</v>
      </c>
      <c r="HV34" s="278">
        <v>35425.729999999996</v>
      </c>
      <c r="HW34" s="278">
        <v>0</v>
      </c>
      <c r="HX34" s="278">
        <v>35921.630000000005</v>
      </c>
      <c r="HY34" s="278">
        <v>0</v>
      </c>
      <c r="HZ34" s="279">
        <v>24995.31</v>
      </c>
      <c r="IA34" s="278"/>
      <c r="IB34" s="280">
        <f t="shared" si="8"/>
        <v>10097258.964930091</v>
      </c>
      <c r="ID34" s="280">
        <f t="shared" si="9"/>
        <v>-845112.3940000002</v>
      </c>
      <c r="IF34" s="280"/>
      <c r="IH34" s="280"/>
      <c r="IJ34" s="280">
        <v>0</v>
      </c>
      <c r="IL34" s="280">
        <v>0</v>
      </c>
      <c r="IN34" s="280">
        <v>68218.149999999994</v>
      </c>
    </row>
    <row r="35" spans="1:248">
      <c r="A35" s="244">
        <v>2015</v>
      </c>
      <c r="B35" s="141">
        <v>134102</v>
      </c>
      <c r="C35" s="141" t="s">
        <v>594</v>
      </c>
      <c r="D35" s="141" t="s">
        <v>391</v>
      </c>
      <c r="E35" s="226" t="s">
        <v>341</v>
      </c>
      <c r="F35" s="245" t="s">
        <v>921</v>
      </c>
      <c r="H35" s="227">
        <v>2426527.8303372329</v>
      </c>
      <c r="I35" s="227">
        <v>-10278.700000000001</v>
      </c>
      <c r="J35" s="227">
        <v>-41332.097500000003</v>
      </c>
      <c r="K35" s="227">
        <v>2374917.0328372326</v>
      </c>
      <c r="M35" s="228">
        <v>202210.65252810274</v>
      </c>
      <c r="N35" s="228">
        <v>12816.251822916667</v>
      </c>
      <c r="O35" s="229"/>
      <c r="P35" s="229"/>
      <c r="Q35" s="229"/>
      <c r="R35" s="229">
        <v>0</v>
      </c>
      <c r="S35" s="229"/>
      <c r="T35" s="229">
        <v>0</v>
      </c>
      <c r="U35" s="229">
        <v>0</v>
      </c>
      <c r="V35" s="229"/>
      <c r="W35" s="228">
        <v>-856.55833333333339</v>
      </c>
      <c r="X35" s="228">
        <v>-3444.3414583333338</v>
      </c>
      <c r="Y35" s="229">
        <v>-789.25</v>
      </c>
      <c r="Z35" s="229">
        <v>0</v>
      </c>
      <c r="AA35" s="229">
        <v>0</v>
      </c>
      <c r="AB35" s="229"/>
      <c r="AC35" s="228">
        <v>209936.75455935276</v>
      </c>
      <c r="AD35" s="230">
        <v>202210.65252810274</v>
      </c>
      <c r="AE35" s="230">
        <v>12816.251822916667</v>
      </c>
      <c r="AF35" s="231"/>
      <c r="AG35" s="231"/>
      <c r="AH35" s="231"/>
      <c r="AI35" s="231">
        <v>0</v>
      </c>
      <c r="AJ35" s="231"/>
      <c r="AK35" s="231">
        <v>0</v>
      </c>
      <c r="AL35" s="231">
        <v>0</v>
      </c>
      <c r="AM35" s="231"/>
      <c r="AN35" s="230">
        <v>-856.55833333333339</v>
      </c>
      <c r="AO35" s="230">
        <v>-3444.3414583333338</v>
      </c>
      <c r="AP35" s="231">
        <v>-789.25</v>
      </c>
      <c r="AQ35" s="231">
        <v>0</v>
      </c>
      <c r="AR35" s="231">
        <v>0</v>
      </c>
      <c r="AS35" s="231"/>
      <c r="AT35" s="230">
        <v>209936.75455935276</v>
      </c>
      <c r="AU35" s="232">
        <v>202210.65252810274</v>
      </c>
      <c r="AV35" s="232">
        <v>12816.251822916667</v>
      </c>
      <c r="AW35" s="233"/>
      <c r="AX35" s="233"/>
      <c r="AY35" s="233"/>
      <c r="AZ35" s="233">
        <v>0</v>
      </c>
      <c r="BA35" s="233"/>
      <c r="BB35" s="233">
        <v>0</v>
      </c>
      <c r="BC35" s="233">
        <v>0</v>
      </c>
      <c r="BD35" s="233"/>
      <c r="BE35" s="232">
        <v>-856.55833333333339</v>
      </c>
      <c r="BF35" s="232">
        <v>-3444.3414583333338</v>
      </c>
      <c r="BG35" s="233">
        <v>-789.25</v>
      </c>
      <c r="BH35" s="233">
        <v>0</v>
      </c>
      <c r="BI35" s="233">
        <v>0</v>
      </c>
      <c r="BJ35" s="233"/>
      <c r="BK35" s="232">
        <v>209936.75455935276</v>
      </c>
      <c r="BL35" s="234">
        <v>202210.65252810274</v>
      </c>
      <c r="BM35" s="234">
        <v>9825.6938368055544</v>
      </c>
      <c r="BN35" s="235"/>
      <c r="BO35" s="235"/>
      <c r="BP35" s="235"/>
      <c r="BQ35" s="235">
        <v>0</v>
      </c>
      <c r="BR35" s="235">
        <v>0</v>
      </c>
      <c r="BS35" s="235">
        <v>0</v>
      </c>
      <c r="BT35" s="235">
        <v>0</v>
      </c>
      <c r="BU35" s="235">
        <v>0</v>
      </c>
      <c r="BV35" s="234">
        <v>-856.55833333333339</v>
      </c>
      <c r="BW35" s="234">
        <v>-3444.3414583333338</v>
      </c>
      <c r="BX35" s="235">
        <v>-789.25</v>
      </c>
      <c r="BY35" s="235">
        <v>0</v>
      </c>
      <c r="BZ35" s="235">
        <v>0</v>
      </c>
      <c r="CA35" s="235"/>
      <c r="CB35" s="234">
        <v>206946.19657324164</v>
      </c>
      <c r="CC35" s="236">
        <v>202210.65252810274</v>
      </c>
      <c r="CD35" s="236">
        <v>9825.6938368055544</v>
      </c>
      <c r="CE35" s="237"/>
      <c r="CF35" s="237"/>
      <c r="CG35" s="237"/>
      <c r="CH35" s="237">
        <v>0</v>
      </c>
      <c r="CI35" s="237">
        <v>0</v>
      </c>
      <c r="CJ35" s="237">
        <v>0</v>
      </c>
      <c r="CK35" s="237">
        <v>0</v>
      </c>
      <c r="CL35" s="237">
        <v>0</v>
      </c>
      <c r="CM35" s="236">
        <v>-856.55833333333339</v>
      </c>
      <c r="CN35" s="236">
        <v>-3444.3414583333338</v>
      </c>
      <c r="CO35" s="237">
        <v>-789.25</v>
      </c>
      <c r="CP35" s="237">
        <v>0</v>
      </c>
      <c r="CQ35" s="237">
        <v>0</v>
      </c>
      <c r="CR35" s="237"/>
      <c r="CS35" s="236">
        <v>206946.19657324164</v>
      </c>
      <c r="CT35" s="238">
        <v>202210.65252810274</v>
      </c>
      <c r="CU35" s="238">
        <v>9825.6938368055544</v>
      </c>
      <c r="CV35" s="239"/>
      <c r="CW35" s="239"/>
      <c r="CX35" s="239"/>
      <c r="CY35" s="239">
        <v>0</v>
      </c>
      <c r="CZ35" s="239">
        <v>0</v>
      </c>
      <c r="DA35" s="239">
        <v>0</v>
      </c>
      <c r="DB35" s="239">
        <v>0</v>
      </c>
      <c r="DC35" s="239">
        <v>0</v>
      </c>
      <c r="DD35" s="238">
        <v>-856.55833333333339</v>
      </c>
      <c r="DE35" s="238">
        <v>-3444.3414583333338</v>
      </c>
      <c r="DF35" s="239">
        <v>-789.25</v>
      </c>
      <c r="DG35" s="239">
        <v>0</v>
      </c>
      <c r="DH35" s="239">
        <v>0</v>
      </c>
      <c r="DI35" s="239"/>
      <c r="DJ35" s="238">
        <v>206946.19657324164</v>
      </c>
      <c r="DK35" s="240">
        <v>202210.65252810274</v>
      </c>
      <c r="DL35" s="240">
        <v>9825.6938368055544</v>
      </c>
      <c r="DM35" s="241"/>
      <c r="DN35" s="241"/>
      <c r="DO35" s="241"/>
      <c r="DP35" s="241">
        <v>0</v>
      </c>
      <c r="DQ35" s="241">
        <v>0</v>
      </c>
      <c r="DR35" s="241">
        <v>0</v>
      </c>
      <c r="DS35" s="241">
        <v>0</v>
      </c>
      <c r="DT35" s="241">
        <v>0</v>
      </c>
      <c r="DU35" s="240">
        <v>-856.55833333333339</v>
      </c>
      <c r="DV35" s="240">
        <v>-3444.3414583333338</v>
      </c>
      <c r="DW35" s="241">
        <v>-789.25</v>
      </c>
      <c r="DX35" s="241">
        <v>0</v>
      </c>
      <c r="DY35" s="241">
        <v>0</v>
      </c>
      <c r="DZ35" s="241"/>
      <c r="EA35" s="240">
        <v>206946.19657324164</v>
      </c>
      <c r="EB35" s="242">
        <v>202210.65252810274</v>
      </c>
      <c r="EC35" s="242">
        <v>-12271.89930555556</v>
      </c>
      <c r="ED35" s="243"/>
      <c r="EE35" s="243"/>
      <c r="EF35" s="243"/>
      <c r="EG35" s="243">
        <v>0</v>
      </c>
      <c r="EH35" s="243">
        <v>0</v>
      </c>
      <c r="EI35" s="243">
        <v>0</v>
      </c>
      <c r="EJ35" s="243">
        <v>0</v>
      </c>
      <c r="EK35" s="243">
        <v>0</v>
      </c>
      <c r="EL35" s="242">
        <v>-856.55833333333339</v>
      </c>
      <c r="EM35" s="242">
        <v>-3444.3414583333338</v>
      </c>
      <c r="EN35" s="243">
        <v>-3946.25</v>
      </c>
      <c r="EO35" s="243">
        <v>0</v>
      </c>
      <c r="EP35" s="243">
        <v>0</v>
      </c>
      <c r="EQ35" s="243"/>
      <c r="ER35" s="242">
        <v>181691.60343088052</v>
      </c>
      <c r="ES35" s="230">
        <v>202210.65252810274</v>
      </c>
      <c r="ET35" s="230">
        <v>9825.6938368055544</v>
      </c>
      <c r="EU35" s="231"/>
      <c r="EV35" s="231"/>
      <c r="EW35" s="231"/>
      <c r="EX35" s="231">
        <v>0</v>
      </c>
      <c r="EY35" s="231">
        <v>0</v>
      </c>
      <c r="EZ35" s="231">
        <v>0</v>
      </c>
      <c r="FA35" s="231">
        <v>0</v>
      </c>
      <c r="FB35" s="231">
        <v>0</v>
      </c>
      <c r="FC35" s="230">
        <v>-856.55833333333339</v>
      </c>
      <c r="FD35" s="230">
        <v>-3444.3414583333338</v>
      </c>
      <c r="FE35" s="231"/>
      <c r="FF35" s="231">
        <v>0</v>
      </c>
      <c r="FG35" s="231">
        <v>0</v>
      </c>
      <c r="FH35" s="231"/>
      <c r="FI35" s="230">
        <v>207735.44657324164</v>
      </c>
      <c r="FJ35" s="232">
        <v>202210.65252810274</v>
      </c>
      <c r="FK35" s="232">
        <v>9825.6938368055544</v>
      </c>
      <c r="FL35" s="233"/>
      <c r="FM35" s="233"/>
      <c r="FN35" s="233"/>
      <c r="FO35" s="233">
        <v>0</v>
      </c>
      <c r="FP35" s="233">
        <v>0</v>
      </c>
      <c r="FQ35" s="233">
        <v>0</v>
      </c>
      <c r="FR35" s="233">
        <v>0</v>
      </c>
      <c r="FS35" s="233">
        <v>0</v>
      </c>
      <c r="FT35" s="232">
        <v>-856.55833333333339</v>
      </c>
      <c r="FU35" s="232">
        <v>-3444.3414583333338</v>
      </c>
      <c r="FV35" s="233"/>
      <c r="FW35" s="233">
        <v>0</v>
      </c>
      <c r="FX35" s="233">
        <v>0</v>
      </c>
      <c r="FY35" s="233"/>
      <c r="FZ35" s="232">
        <v>207735.44657324164</v>
      </c>
      <c r="GA35" s="234">
        <v>202210.65252810274</v>
      </c>
      <c r="GB35" s="234">
        <v>9825.6938368055544</v>
      </c>
      <c r="GC35" s="235"/>
      <c r="GD35" s="235"/>
      <c r="GE35" s="235"/>
      <c r="GF35" s="235">
        <v>0</v>
      </c>
      <c r="GG35" s="235">
        <v>0</v>
      </c>
      <c r="GH35" s="235">
        <v>0</v>
      </c>
      <c r="GI35" s="235">
        <v>0</v>
      </c>
      <c r="GJ35" s="235">
        <v>0</v>
      </c>
      <c r="GK35" s="234">
        <v>-856.55833333333339</v>
      </c>
      <c r="GL35" s="234">
        <v>-3444.3414583333338</v>
      </c>
      <c r="GM35" s="235"/>
      <c r="GN35" s="235">
        <v>0</v>
      </c>
      <c r="GO35" s="235">
        <v>0</v>
      </c>
      <c r="GP35" s="235">
        <v>0</v>
      </c>
      <c r="GQ35" s="234">
        <v>207735.44657324164</v>
      </c>
      <c r="GR35" s="236">
        <v>202210.65252810274</v>
      </c>
      <c r="GS35" s="236">
        <v>9825.6938368055544</v>
      </c>
      <c r="GT35" s="237"/>
      <c r="GU35" s="237"/>
      <c r="GV35" s="237"/>
      <c r="GW35" s="237">
        <v>0</v>
      </c>
      <c r="GX35" s="237">
        <v>0</v>
      </c>
      <c r="GY35" s="237">
        <v>0</v>
      </c>
      <c r="GZ35" s="237">
        <v>0</v>
      </c>
      <c r="HA35" s="237">
        <v>0</v>
      </c>
      <c r="HB35" s="236">
        <v>-856.55833333333339</v>
      </c>
      <c r="HC35" s="236">
        <v>-3444.3414583333338</v>
      </c>
      <c r="HD35" s="237"/>
      <c r="HE35" s="237">
        <v>0</v>
      </c>
      <c r="HF35" s="237">
        <v>0</v>
      </c>
      <c r="HG35" s="237"/>
      <c r="HH35" s="236">
        <v>207735.44657324164</v>
      </c>
      <c r="HJ35" s="281">
        <f t="shared" si="0"/>
        <v>2539341.5979761216</v>
      </c>
      <c r="HK35" s="282">
        <f t="shared" si="1"/>
        <v>0</v>
      </c>
      <c r="HL35" s="282">
        <f t="shared" si="2"/>
        <v>0</v>
      </c>
      <c r="HM35" s="282">
        <f t="shared" si="3"/>
        <v>-10278.700000000001</v>
      </c>
      <c r="HN35" s="282">
        <f t="shared" si="4"/>
        <v>-41332.097500000003</v>
      </c>
      <c r="HO35" s="282">
        <f t="shared" si="5"/>
        <v>-9471</v>
      </c>
      <c r="HP35" s="282">
        <f t="shared" si="6"/>
        <v>0</v>
      </c>
      <c r="HQ35" s="283">
        <f t="shared" si="7"/>
        <v>0</v>
      </c>
      <c r="HR35" s="263"/>
      <c r="HS35" s="277">
        <v>132462</v>
      </c>
      <c r="HT35" s="278">
        <v>0</v>
      </c>
      <c r="HU35" s="278">
        <v>217266</v>
      </c>
      <c r="HV35" s="278">
        <v>4628.2199999999993</v>
      </c>
      <c r="HW35" s="278">
        <v>0</v>
      </c>
      <c r="HX35" s="278">
        <v>214.38000000000102</v>
      </c>
      <c r="HY35" s="278">
        <v>65706</v>
      </c>
      <c r="HZ35" s="279">
        <v>8779</v>
      </c>
      <c r="IA35" s="278"/>
      <c r="IB35" s="280">
        <f t="shared" si="8"/>
        <v>2968397.1979761217</v>
      </c>
      <c r="ID35" s="280">
        <f t="shared" si="9"/>
        <v>-61081.797500000001</v>
      </c>
      <c r="IF35" s="280"/>
      <c r="IH35" s="280"/>
      <c r="IJ35" s="280">
        <v>0</v>
      </c>
      <c r="IL35" s="280">
        <v>8031.360781249994</v>
      </c>
      <c r="IN35" s="280">
        <v>22112.09</v>
      </c>
    </row>
    <row r="36" spans="1:248">
      <c r="A36" s="244">
        <v>2462</v>
      </c>
      <c r="B36" s="141">
        <v>103388</v>
      </c>
      <c r="C36" s="141" t="s">
        <v>595</v>
      </c>
      <c r="D36" s="141" t="s">
        <v>392</v>
      </c>
      <c r="E36" s="226" t="s">
        <v>341</v>
      </c>
      <c r="F36" s="245" t="s">
        <v>921</v>
      </c>
      <c r="H36" s="227">
        <v>2000009.6703999999</v>
      </c>
      <c r="I36" s="227">
        <v>-10579.54</v>
      </c>
      <c r="J36" s="227">
        <v>-54589.670400000003</v>
      </c>
      <c r="K36" s="227">
        <v>1934840.46</v>
      </c>
      <c r="M36" s="228">
        <v>166667.47253333332</v>
      </c>
      <c r="N36" s="228">
        <v>0</v>
      </c>
      <c r="O36" s="229"/>
      <c r="P36" s="229"/>
      <c r="Q36" s="229"/>
      <c r="R36" s="229">
        <v>0</v>
      </c>
      <c r="S36" s="229"/>
      <c r="T36" s="229">
        <v>0</v>
      </c>
      <c r="U36" s="229">
        <v>0</v>
      </c>
      <c r="V36" s="229"/>
      <c r="W36" s="228">
        <v>-881.62833333333344</v>
      </c>
      <c r="X36" s="228">
        <v>-4549.1392000000005</v>
      </c>
      <c r="Y36" s="229">
        <v>-789.25</v>
      </c>
      <c r="Z36" s="229">
        <v>-1121.5683333333334</v>
      </c>
      <c r="AA36" s="229">
        <v>0</v>
      </c>
      <c r="AB36" s="229"/>
      <c r="AC36" s="228">
        <v>159325.88666666666</v>
      </c>
      <c r="AD36" s="230">
        <v>166667.47253333332</v>
      </c>
      <c r="AE36" s="230">
        <v>0</v>
      </c>
      <c r="AF36" s="231"/>
      <c r="AG36" s="231"/>
      <c r="AH36" s="231"/>
      <c r="AI36" s="231">
        <v>0</v>
      </c>
      <c r="AJ36" s="231"/>
      <c r="AK36" s="231">
        <v>0</v>
      </c>
      <c r="AL36" s="231">
        <v>0</v>
      </c>
      <c r="AM36" s="231"/>
      <c r="AN36" s="230">
        <v>-881.62833333333344</v>
      </c>
      <c r="AO36" s="230">
        <v>-4549.1392000000005</v>
      </c>
      <c r="AP36" s="231">
        <v>-789.25</v>
      </c>
      <c r="AQ36" s="231">
        <v>-1121.5683333333334</v>
      </c>
      <c r="AR36" s="231">
        <v>0</v>
      </c>
      <c r="AS36" s="231"/>
      <c r="AT36" s="230">
        <v>159325.88666666666</v>
      </c>
      <c r="AU36" s="232">
        <v>166667.47253333332</v>
      </c>
      <c r="AV36" s="232">
        <v>0</v>
      </c>
      <c r="AW36" s="233"/>
      <c r="AX36" s="233"/>
      <c r="AY36" s="233"/>
      <c r="AZ36" s="233">
        <v>0</v>
      </c>
      <c r="BA36" s="233"/>
      <c r="BB36" s="233">
        <v>0</v>
      </c>
      <c r="BC36" s="233">
        <v>0</v>
      </c>
      <c r="BD36" s="233"/>
      <c r="BE36" s="232">
        <v>-881.62833333333344</v>
      </c>
      <c r="BF36" s="232">
        <v>-4549.1392000000005</v>
      </c>
      <c r="BG36" s="233">
        <v>-789.25</v>
      </c>
      <c r="BH36" s="233">
        <v>-1121.5683333333334</v>
      </c>
      <c r="BI36" s="233">
        <v>0</v>
      </c>
      <c r="BJ36" s="233"/>
      <c r="BK36" s="232">
        <v>159325.88666666666</v>
      </c>
      <c r="BL36" s="234">
        <v>166667.47253333332</v>
      </c>
      <c r="BM36" s="234">
        <v>0</v>
      </c>
      <c r="BN36" s="235"/>
      <c r="BO36" s="235"/>
      <c r="BP36" s="235"/>
      <c r="BQ36" s="235">
        <v>0</v>
      </c>
      <c r="BR36" s="235">
        <v>0</v>
      </c>
      <c r="BS36" s="235">
        <v>0</v>
      </c>
      <c r="BT36" s="235">
        <v>0</v>
      </c>
      <c r="BU36" s="235">
        <v>0</v>
      </c>
      <c r="BV36" s="234">
        <v>-881.62833333333344</v>
      </c>
      <c r="BW36" s="234">
        <v>-4549.1392000000005</v>
      </c>
      <c r="BX36" s="235">
        <v>-789.25</v>
      </c>
      <c r="BY36" s="235">
        <v>-1121.5683333333334</v>
      </c>
      <c r="BZ36" s="235">
        <v>0</v>
      </c>
      <c r="CA36" s="235"/>
      <c r="CB36" s="234">
        <v>159325.88666666666</v>
      </c>
      <c r="CC36" s="236">
        <v>166667.47253333332</v>
      </c>
      <c r="CD36" s="236">
        <v>0</v>
      </c>
      <c r="CE36" s="237"/>
      <c r="CF36" s="237"/>
      <c r="CG36" s="237"/>
      <c r="CH36" s="237">
        <v>0</v>
      </c>
      <c r="CI36" s="237">
        <v>0</v>
      </c>
      <c r="CJ36" s="237">
        <v>0</v>
      </c>
      <c r="CK36" s="237">
        <v>0</v>
      </c>
      <c r="CL36" s="237">
        <v>0</v>
      </c>
      <c r="CM36" s="236">
        <v>-881.62833333333344</v>
      </c>
      <c r="CN36" s="236">
        <v>-4549.1392000000005</v>
      </c>
      <c r="CO36" s="237">
        <v>-789.25</v>
      </c>
      <c r="CP36" s="237">
        <v>-1121.5683333333334</v>
      </c>
      <c r="CQ36" s="237">
        <v>0</v>
      </c>
      <c r="CR36" s="237"/>
      <c r="CS36" s="236">
        <v>159325.88666666666</v>
      </c>
      <c r="CT36" s="238">
        <v>166667.47253333332</v>
      </c>
      <c r="CU36" s="238">
        <v>0</v>
      </c>
      <c r="CV36" s="239"/>
      <c r="CW36" s="239"/>
      <c r="CX36" s="239"/>
      <c r="CY36" s="239">
        <v>0</v>
      </c>
      <c r="CZ36" s="239">
        <v>0</v>
      </c>
      <c r="DA36" s="239">
        <v>0</v>
      </c>
      <c r="DB36" s="239">
        <v>0</v>
      </c>
      <c r="DC36" s="239">
        <v>0</v>
      </c>
      <c r="DD36" s="238">
        <v>-881.62833333333344</v>
      </c>
      <c r="DE36" s="238">
        <v>-4549.1392000000005</v>
      </c>
      <c r="DF36" s="239">
        <v>-789.25</v>
      </c>
      <c r="DG36" s="239">
        <v>-1121.5683333333334</v>
      </c>
      <c r="DH36" s="239">
        <v>0</v>
      </c>
      <c r="DI36" s="239"/>
      <c r="DJ36" s="238">
        <v>159325.88666666666</v>
      </c>
      <c r="DK36" s="240">
        <v>166667.47253333332</v>
      </c>
      <c r="DL36" s="240">
        <v>0</v>
      </c>
      <c r="DM36" s="241"/>
      <c r="DN36" s="241"/>
      <c r="DO36" s="241"/>
      <c r="DP36" s="241">
        <v>0</v>
      </c>
      <c r="DQ36" s="241">
        <v>0</v>
      </c>
      <c r="DR36" s="241">
        <v>0</v>
      </c>
      <c r="DS36" s="241">
        <v>0</v>
      </c>
      <c r="DT36" s="241">
        <v>0</v>
      </c>
      <c r="DU36" s="240">
        <v>-881.62833333333344</v>
      </c>
      <c r="DV36" s="240">
        <v>-4549.1392000000005</v>
      </c>
      <c r="DW36" s="241">
        <v>-789.25</v>
      </c>
      <c r="DX36" s="241">
        <v>-1121.5683333333334</v>
      </c>
      <c r="DY36" s="241">
        <v>0</v>
      </c>
      <c r="DZ36" s="241"/>
      <c r="EA36" s="240">
        <v>159325.88666666666</v>
      </c>
      <c r="EB36" s="242">
        <v>166667.47253333332</v>
      </c>
      <c r="EC36" s="242">
        <v>0</v>
      </c>
      <c r="ED36" s="243"/>
      <c r="EE36" s="243"/>
      <c r="EF36" s="243"/>
      <c r="EG36" s="243">
        <v>0</v>
      </c>
      <c r="EH36" s="243">
        <v>0</v>
      </c>
      <c r="EI36" s="243">
        <v>0</v>
      </c>
      <c r="EJ36" s="243">
        <v>0</v>
      </c>
      <c r="EK36" s="243">
        <v>0</v>
      </c>
      <c r="EL36" s="242">
        <v>-881.62833333333344</v>
      </c>
      <c r="EM36" s="242">
        <v>-4549.1392000000005</v>
      </c>
      <c r="EN36" s="243">
        <v>-3946.25</v>
      </c>
      <c r="EO36" s="243">
        <v>-1121.5683333333334</v>
      </c>
      <c r="EP36" s="243">
        <v>0</v>
      </c>
      <c r="EQ36" s="243"/>
      <c r="ER36" s="242">
        <v>156168.88666666666</v>
      </c>
      <c r="ES36" s="230">
        <v>166667.47253333332</v>
      </c>
      <c r="ET36" s="230">
        <v>0</v>
      </c>
      <c r="EU36" s="231"/>
      <c r="EV36" s="231"/>
      <c r="EW36" s="231"/>
      <c r="EX36" s="231">
        <v>0</v>
      </c>
      <c r="EY36" s="231">
        <v>0</v>
      </c>
      <c r="EZ36" s="231">
        <v>0</v>
      </c>
      <c r="FA36" s="231">
        <v>0</v>
      </c>
      <c r="FB36" s="231">
        <v>0</v>
      </c>
      <c r="FC36" s="230">
        <v>-881.62833333333344</v>
      </c>
      <c r="FD36" s="230">
        <v>-4549.1392000000005</v>
      </c>
      <c r="FE36" s="231"/>
      <c r="FF36" s="231">
        <v>-1121.5683333333334</v>
      </c>
      <c r="FG36" s="231">
        <v>0</v>
      </c>
      <c r="FH36" s="231"/>
      <c r="FI36" s="230">
        <v>160115.13666666666</v>
      </c>
      <c r="FJ36" s="232">
        <v>166667.47253333332</v>
      </c>
      <c r="FK36" s="232">
        <v>0</v>
      </c>
      <c r="FL36" s="233"/>
      <c r="FM36" s="233"/>
      <c r="FN36" s="233"/>
      <c r="FO36" s="233">
        <v>0</v>
      </c>
      <c r="FP36" s="233">
        <v>0</v>
      </c>
      <c r="FQ36" s="233">
        <v>0</v>
      </c>
      <c r="FR36" s="233">
        <v>0</v>
      </c>
      <c r="FS36" s="233">
        <v>0</v>
      </c>
      <c r="FT36" s="232">
        <v>-881.62833333333344</v>
      </c>
      <c r="FU36" s="232">
        <v>-4549.1392000000005</v>
      </c>
      <c r="FV36" s="233"/>
      <c r="FW36" s="233">
        <v>-3364.7050000000008</v>
      </c>
      <c r="FX36" s="233">
        <v>0</v>
      </c>
      <c r="FY36" s="233"/>
      <c r="FZ36" s="232">
        <v>157872</v>
      </c>
      <c r="GA36" s="234">
        <v>166667.47253333332</v>
      </c>
      <c r="GB36" s="234">
        <v>0</v>
      </c>
      <c r="GC36" s="235"/>
      <c r="GD36" s="235"/>
      <c r="GE36" s="235"/>
      <c r="GF36" s="235">
        <v>0</v>
      </c>
      <c r="GG36" s="235">
        <v>0</v>
      </c>
      <c r="GH36" s="235">
        <v>0</v>
      </c>
      <c r="GI36" s="235">
        <v>0</v>
      </c>
      <c r="GJ36" s="235">
        <v>0</v>
      </c>
      <c r="GK36" s="234">
        <v>-881.62833333333344</v>
      </c>
      <c r="GL36" s="234">
        <v>-4549.1392000000005</v>
      </c>
      <c r="GM36" s="235"/>
      <c r="GN36" s="235"/>
      <c r="GO36" s="235">
        <v>0</v>
      </c>
      <c r="GP36" s="235">
        <v>0</v>
      </c>
      <c r="GQ36" s="234">
        <v>161236.70499999999</v>
      </c>
      <c r="GR36" s="236">
        <v>166667.47253333332</v>
      </c>
      <c r="GS36" s="236">
        <v>0</v>
      </c>
      <c r="GT36" s="237"/>
      <c r="GU36" s="237"/>
      <c r="GV36" s="237"/>
      <c r="GW36" s="237">
        <v>0</v>
      </c>
      <c r="GX36" s="237">
        <v>0</v>
      </c>
      <c r="GY36" s="237">
        <v>0</v>
      </c>
      <c r="GZ36" s="237">
        <v>0</v>
      </c>
      <c r="HA36" s="237">
        <v>0</v>
      </c>
      <c r="HB36" s="236">
        <v>-881.62833333333344</v>
      </c>
      <c r="HC36" s="236">
        <v>-4549.1392000000005</v>
      </c>
      <c r="HD36" s="237"/>
      <c r="HE36" s="237"/>
      <c r="HF36" s="237">
        <v>0</v>
      </c>
      <c r="HG36" s="237"/>
      <c r="HH36" s="236">
        <v>161236.70499999999</v>
      </c>
      <c r="HJ36" s="281">
        <f t="shared" si="0"/>
        <v>2000009.6703999999</v>
      </c>
      <c r="HK36" s="282">
        <f t="shared" si="1"/>
        <v>0</v>
      </c>
      <c r="HL36" s="282">
        <f t="shared" si="2"/>
        <v>0</v>
      </c>
      <c r="HM36" s="282">
        <f t="shared" si="3"/>
        <v>-10579.54</v>
      </c>
      <c r="HN36" s="282">
        <f t="shared" si="4"/>
        <v>-54589.670399999995</v>
      </c>
      <c r="HO36" s="282">
        <f t="shared" si="5"/>
        <v>-9471</v>
      </c>
      <c r="HP36" s="282">
        <f t="shared" si="6"/>
        <v>-13458.82</v>
      </c>
      <c r="HQ36" s="283">
        <f t="shared" si="7"/>
        <v>0</v>
      </c>
      <c r="HR36" s="263"/>
      <c r="HS36" s="277">
        <v>104086</v>
      </c>
      <c r="HT36" s="278">
        <v>0</v>
      </c>
      <c r="HU36" s="278">
        <v>39030</v>
      </c>
      <c r="HV36" s="278">
        <v>800</v>
      </c>
      <c r="HW36" s="278">
        <v>0</v>
      </c>
      <c r="HX36" s="278">
        <v>2403.13</v>
      </c>
      <c r="HY36" s="278">
        <v>101531</v>
      </c>
      <c r="HZ36" s="279">
        <v>8741.8799999999992</v>
      </c>
      <c r="IA36" s="278"/>
      <c r="IB36" s="280">
        <f t="shared" si="8"/>
        <v>2256601.6804</v>
      </c>
      <c r="ID36" s="280">
        <f t="shared" si="9"/>
        <v>-88099.030399999989</v>
      </c>
      <c r="IF36" s="280"/>
      <c r="IH36" s="280"/>
      <c r="IJ36" s="280">
        <v>0</v>
      </c>
      <c r="IL36" s="280">
        <v>0</v>
      </c>
      <c r="IN36" s="280">
        <v>16014.08</v>
      </c>
    </row>
    <row r="37" spans="1:248">
      <c r="A37" s="244">
        <v>2127</v>
      </c>
      <c r="B37" s="141">
        <v>103227</v>
      </c>
      <c r="C37" s="141" t="s">
        <v>596</v>
      </c>
      <c r="D37" s="141" t="s">
        <v>393</v>
      </c>
      <c r="E37" s="226" t="s">
        <v>341</v>
      </c>
      <c r="F37" s="245" t="s">
        <v>921</v>
      </c>
      <c r="H37" s="227">
        <v>2440664.4326565303</v>
      </c>
      <c r="I37" s="227">
        <v>-10479.26</v>
      </c>
      <c r="J37" s="227">
        <v>-58299.648000000001</v>
      </c>
      <c r="K37" s="227">
        <v>2371885.5246565305</v>
      </c>
      <c r="M37" s="228">
        <v>203388.70272137751</v>
      </c>
      <c r="N37" s="228">
        <v>11152.93125</v>
      </c>
      <c r="O37" s="229"/>
      <c r="P37" s="229"/>
      <c r="Q37" s="229"/>
      <c r="R37" s="229">
        <v>0</v>
      </c>
      <c r="S37" s="229"/>
      <c r="T37" s="229">
        <v>0</v>
      </c>
      <c r="U37" s="229">
        <v>0</v>
      </c>
      <c r="V37" s="229"/>
      <c r="W37" s="228">
        <v>-873.27166666666665</v>
      </c>
      <c r="X37" s="228">
        <v>-4858.3040000000001</v>
      </c>
      <c r="Y37" s="229">
        <v>0</v>
      </c>
      <c r="Z37" s="229">
        <v>0</v>
      </c>
      <c r="AA37" s="229">
        <v>-24153.985616534334</v>
      </c>
      <c r="AB37" s="229"/>
      <c r="AC37" s="228">
        <v>184656.0726881765</v>
      </c>
      <c r="AD37" s="230">
        <v>203388.70272137751</v>
      </c>
      <c r="AE37" s="230">
        <v>11152.93125</v>
      </c>
      <c r="AF37" s="231"/>
      <c r="AG37" s="231"/>
      <c r="AH37" s="231"/>
      <c r="AI37" s="231">
        <v>0</v>
      </c>
      <c r="AJ37" s="231"/>
      <c r="AK37" s="231">
        <v>0</v>
      </c>
      <c r="AL37" s="231">
        <v>0</v>
      </c>
      <c r="AM37" s="231"/>
      <c r="AN37" s="230">
        <v>-873.27166666666665</v>
      </c>
      <c r="AO37" s="230">
        <v>-4858.3040000000001</v>
      </c>
      <c r="AP37" s="231">
        <v>0</v>
      </c>
      <c r="AQ37" s="231">
        <v>0</v>
      </c>
      <c r="AR37" s="231">
        <v>-24153.985616534334</v>
      </c>
      <c r="AS37" s="231"/>
      <c r="AT37" s="230">
        <v>184656.0726881765</v>
      </c>
      <c r="AU37" s="232">
        <v>203388.70272137751</v>
      </c>
      <c r="AV37" s="232">
        <v>11152.93125</v>
      </c>
      <c r="AW37" s="233"/>
      <c r="AX37" s="233"/>
      <c r="AY37" s="233"/>
      <c r="AZ37" s="233">
        <v>0</v>
      </c>
      <c r="BA37" s="233"/>
      <c r="BB37" s="233">
        <v>0</v>
      </c>
      <c r="BC37" s="233">
        <v>0</v>
      </c>
      <c r="BD37" s="233"/>
      <c r="BE37" s="232">
        <v>-873.27166666666665</v>
      </c>
      <c r="BF37" s="232">
        <v>-4858.3040000000001</v>
      </c>
      <c r="BG37" s="233">
        <v>0</v>
      </c>
      <c r="BH37" s="233">
        <v>0</v>
      </c>
      <c r="BI37" s="233">
        <v>-24153.985616534334</v>
      </c>
      <c r="BJ37" s="233"/>
      <c r="BK37" s="232">
        <v>184656.0726881765</v>
      </c>
      <c r="BL37" s="234">
        <v>203388.70272137751</v>
      </c>
      <c r="BM37" s="234">
        <v>13305.689583333336</v>
      </c>
      <c r="BN37" s="235"/>
      <c r="BO37" s="235"/>
      <c r="BP37" s="235"/>
      <c r="BQ37" s="235">
        <v>0</v>
      </c>
      <c r="BR37" s="235">
        <v>0</v>
      </c>
      <c r="BS37" s="235">
        <v>0</v>
      </c>
      <c r="BT37" s="235">
        <v>0</v>
      </c>
      <c r="BU37" s="235">
        <v>0</v>
      </c>
      <c r="BV37" s="234">
        <v>-873.27166666666665</v>
      </c>
      <c r="BW37" s="234">
        <v>-4858.3040000000001</v>
      </c>
      <c r="BX37" s="235">
        <v>0</v>
      </c>
      <c r="BY37" s="235">
        <v>0</v>
      </c>
      <c r="BZ37" s="235">
        <v>-24153.985616534334</v>
      </c>
      <c r="CA37" s="235"/>
      <c r="CB37" s="234">
        <v>186808.83102150983</v>
      </c>
      <c r="CC37" s="236">
        <v>203388.70272137751</v>
      </c>
      <c r="CD37" s="236">
        <v>13305.689583333336</v>
      </c>
      <c r="CE37" s="237"/>
      <c r="CF37" s="237"/>
      <c r="CG37" s="237"/>
      <c r="CH37" s="237">
        <v>0</v>
      </c>
      <c r="CI37" s="237">
        <v>0</v>
      </c>
      <c r="CJ37" s="237">
        <v>0</v>
      </c>
      <c r="CK37" s="237">
        <v>0</v>
      </c>
      <c r="CL37" s="237">
        <v>0</v>
      </c>
      <c r="CM37" s="236">
        <v>-873.27166666666665</v>
      </c>
      <c r="CN37" s="236">
        <v>-4858.3040000000001</v>
      </c>
      <c r="CO37" s="237">
        <v>0</v>
      </c>
      <c r="CP37" s="237">
        <v>0</v>
      </c>
      <c r="CQ37" s="237">
        <v>-24153.985616534334</v>
      </c>
      <c r="CR37" s="237"/>
      <c r="CS37" s="236">
        <v>186808.83102150983</v>
      </c>
      <c r="CT37" s="238">
        <v>203388.70272137751</v>
      </c>
      <c r="CU37" s="238">
        <v>13305.689583333336</v>
      </c>
      <c r="CV37" s="239"/>
      <c r="CW37" s="239"/>
      <c r="CX37" s="239"/>
      <c r="CY37" s="239">
        <v>0</v>
      </c>
      <c r="CZ37" s="239">
        <v>0</v>
      </c>
      <c r="DA37" s="239">
        <v>0</v>
      </c>
      <c r="DB37" s="239">
        <v>0</v>
      </c>
      <c r="DC37" s="239">
        <v>0</v>
      </c>
      <c r="DD37" s="238">
        <v>-873.27166666666665</v>
      </c>
      <c r="DE37" s="238">
        <v>-4858.3040000000001</v>
      </c>
      <c r="DF37" s="239">
        <v>0</v>
      </c>
      <c r="DG37" s="239">
        <v>0</v>
      </c>
      <c r="DH37" s="239">
        <v>-24153.985616534334</v>
      </c>
      <c r="DI37" s="239"/>
      <c r="DJ37" s="238">
        <v>186808.83102150983</v>
      </c>
      <c r="DK37" s="240">
        <v>203388.70272137751</v>
      </c>
      <c r="DL37" s="240">
        <v>13305.689583333336</v>
      </c>
      <c r="DM37" s="241"/>
      <c r="DN37" s="241"/>
      <c r="DO37" s="241"/>
      <c r="DP37" s="241">
        <v>0</v>
      </c>
      <c r="DQ37" s="241">
        <v>0</v>
      </c>
      <c r="DR37" s="241">
        <v>0</v>
      </c>
      <c r="DS37" s="241">
        <v>0</v>
      </c>
      <c r="DT37" s="241">
        <v>0</v>
      </c>
      <c r="DU37" s="240">
        <v>-873.27166666666665</v>
      </c>
      <c r="DV37" s="240">
        <v>-4858.3040000000001</v>
      </c>
      <c r="DW37" s="241">
        <v>0</v>
      </c>
      <c r="DX37" s="241">
        <v>0</v>
      </c>
      <c r="DY37" s="241">
        <v>-24153.985616534334</v>
      </c>
      <c r="DZ37" s="241"/>
      <c r="EA37" s="240">
        <v>186808.83102150983</v>
      </c>
      <c r="EB37" s="242">
        <v>203388.70272137751</v>
      </c>
      <c r="EC37" s="242">
        <v>17309.032456140354</v>
      </c>
      <c r="ED37" s="243"/>
      <c r="EE37" s="243"/>
      <c r="EF37" s="243"/>
      <c r="EG37" s="243">
        <v>0</v>
      </c>
      <c r="EH37" s="243">
        <v>0</v>
      </c>
      <c r="EI37" s="243">
        <v>0</v>
      </c>
      <c r="EJ37" s="243">
        <v>0</v>
      </c>
      <c r="EK37" s="243">
        <v>0</v>
      </c>
      <c r="EL37" s="242">
        <v>-873.27166666666665</v>
      </c>
      <c r="EM37" s="242">
        <v>-4858.3040000000001</v>
      </c>
      <c r="EN37" s="243">
        <v>0</v>
      </c>
      <c r="EO37" s="243">
        <v>0</v>
      </c>
      <c r="EP37" s="243">
        <v>-24153.985616534334</v>
      </c>
      <c r="EQ37" s="243"/>
      <c r="ER37" s="242">
        <v>190812.17389431686</v>
      </c>
      <c r="ES37" s="230">
        <v>203388.70272137751</v>
      </c>
      <c r="ET37" s="230">
        <v>13305.689583333336</v>
      </c>
      <c r="EU37" s="231"/>
      <c r="EV37" s="231"/>
      <c r="EW37" s="231"/>
      <c r="EX37" s="231">
        <v>0</v>
      </c>
      <c r="EY37" s="231">
        <v>0</v>
      </c>
      <c r="EZ37" s="231">
        <v>0</v>
      </c>
      <c r="FA37" s="231">
        <v>0</v>
      </c>
      <c r="FB37" s="231">
        <v>0</v>
      </c>
      <c r="FC37" s="230">
        <v>-873.27166666666665</v>
      </c>
      <c r="FD37" s="230">
        <v>-4858.3040000000001</v>
      </c>
      <c r="FE37" s="231"/>
      <c r="FF37" s="231">
        <v>0</v>
      </c>
      <c r="FG37" s="231">
        <v>-25941.696266931333</v>
      </c>
      <c r="FH37" s="231"/>
      <c r="FI37" s="230">
        <v>185021.12037111283</v>
      </c>
      <c r="FJ37" s="232">
        <v>203388.70272137751</v>
      </c>
      <c r="FK37" s="232">
        <v>13305.689583333336</v>
      </c>
      <c r="FL37" s="233"/>
      <c r="FM37" s="233"/>
      <c r="FN37" s="233"/>
      <c r="FO37" s="233">
        <v>0</v>
      </c>
      <c r="FP37" s="233">
        <v>0</v>
      </c>
      <c r="FQ37" s="233">
        <v>0</v>
      </c>
      <c r="FR37" s="233">
        <v>0</v>
      </c>
      <c r="FS37" s="233">
        <v>0</v>
      </c>
      <c r="FT37" s="232">
        <v>-873.27166666666665</v>
      </c>
      <c r="FU37" s="232">
        <v>-4858.3040000000001</v>
      </c>
      <c r="FV37" s="233"/>
      <c r="FW37" s="233">
        <v>0</v>
      </c>
      <c r="FX37" s="233">
        <v>-25941.696266931333</v>
      </c>
      <c r="FY37" s="233"/>
      <c r="FZ37" s="232">
        <v>185021.12037111283</v>
      </c>
      <c r="GA37" s="234">
        <v>203388.70272137751</v>
      </c>
      <c r="GB37" s="234">
        <v>13305.689583333336</v>
      </c>
      <c r="GC37" s="235"/>
      <c r="GD37" s="235"/>
      <c r="GE37" s="235"/>
      <c r="GF37" s="235">
        <v>0</v>
      </c>
      <c r="GG37" s="235">
        <v>0</v>
      </c>
      <c r="GH37" s="235">
        <v>0</v>
      </c>
      <c r="GI37" s="235">
        <v>0</v>
      </c>
      <c r="GJ37" s="235">
        <v>0</v>
      </c>
      <c r="GK37" s="234">
        <v>-873.27166666666665</v>
      </c>
      <c r="GL37" s="234">
        <v>-4858.3040000000001</v>
      </c>
      <c r="GM37" s="235"/>
      <c r="GN37" s="235">
        <v>0</v>
      </c>
      <c r="GO37" s="235">
        <v>-25941.696266931333</v>
      </c>
      <c r="GP37" s="235">
        <v>0</v>
      </c>
      <c r="GQ37" s="234">
        <v>185021.12037111283</v>
      </c>
      <c r="GR37" s="236">
        <v>203388.70272137751</v>
      </c>
      <c r="GS37" s="236">
        <v>13305.689583333336</v>
      </c>
      <c r="GT37" s="237"/>
      <c r="GU37" s="237"/>
      <c r="GV37" s="237"/>
      <c r="GW37" s="237">
        <v>0</v>
      </c>
      <c r="GX37" s="237">
        <v>0</v>
      </c>
      <c r="GY37" s="237">
        <v>0</v>
      </c>
      <c r="GZ37" s="237">
        <v>0</v>
      </c>
      <c r="HA37" s="237">
        <v>0</v>
      </c>
      <c r="HB37" s="236">
        <v>-873.27166666666665</v>
      </c>
      <c r="HC37" s="236">
        <v>-4858.3040000000001</v>
      </c>
      <c r="HD37" s="237"/>
      <c r="HE37" s="237">
        <v>0</v>
      </c>
      <c r="HF37" s="237">
        <v>-25941.696266931333</v>
      </c>
      <c r="HG37" s="237"/>
      <c r="HH37" s="236">
        <v>185021.12037111283</v>
      </c>
      <c r="HJ37" s="281">
        <f t="shared" si="0"/>
        <v>2607231.3691007658</v>
      </c>
      <c r="HK37" s="282">
        <f t="shared" si="1"/>
        <v>0</v>
      </c>
      <c r="HL37" s="282">
        <f t="shared" si="2"/>
        <v>0</v>
      </c>
      <c r="HM37" s="282">
        <f t="shared" si="3"/>
        <v>-10479.260000000002</v>
      </c>
      <c r="HN37" s="282">
        <f t="shared" si="4"/>
        <v>-58299.648000000016</v>
      </c>
      <c r="HO37" s="282">
        <f t="shared" si="5"/>
        <v>0</v>
      </c>
      <c r="HP37" s="282">
        <f t="shared" si="6"/>
        <v>0</v>
      </c>
      <c r="HQ37" s="283">
        <f t="shared" si="7"/>
        <v>-296998.67</v>
      </c>
      <c r="HR37" s="263"/>
      <c r="HS37" s="277">
        <v>147204</v>
      </c>
      <c r="HT37" s="278">
        <v>0</v>
      </c>
      <c r="HU37" s="278">
        <v>271950</v>
      </c>
      <c r="HV37" s="278">
        <v>7885.64</v>
      </c>
      <c r="HW37" s="278">
        <v>0</v>
      </c>
      <c r="HX37" s="278">
        <v>258.13000000000102</v>
      </c>
      <c r="HY37" s="278">
        <v>57382</v>
      </c>
      <c r="HZ37" s="279">
        <v>9015.25</v>
      </c>
      <c r="IA37" s="278"/>
      <c r="IB37" s="280">
        <f t="shared" si="8"/>
        <v>3100926.3891007658</v>
      </c>
      <c r="ID37" s="280">
        <f t="shared" si="9"/>
        <v>-365777.57799999998</v>
      </c>
      <c r="IF37" s="280"/>
      <c r="IH37" s="280"/>
      <c r="IJ37" s="280">
        <v>0</v>
      </c>
      <c r="IL37" s="280">
        <v>9353.5935714285679</v>
      </c>
      <c r="IN37" s="280">
        <v>117185.11666666667</v>
      </c>
    </row>
    <row r="38" spans="1:248">
      <c r="A38" s="244">
        <v>2129</v>
      </c>
      <c r="B38" s="141">
        <v>103229</v>
      </c>
      <c r="C38" s="141" t="s">
        <v>597</v>
      </c>
      <c r="D38" s="141" t="s">
        <v>394</v>
      </c>
      <c r="E38" s="226" t="s">
        <v>341</v>
      </c>
      <c r="F38" s="245" t="s">
        <v>921</v>
      </c>
      <c r="H38" s="227">
        <v>1336949.8496831497</v>
      </c>
      <c r="I38" s="227">
        <v>-6543.27</v>
      </c>
      <c r="J38" s="227">
        <v>-17553.496899999998</v>
      </c>
      <c r="K38" s="227">
        <v>1312853.0827831498</v>
      </c>
      <c r="M38" s="228">
        <v>111412.48747359581</v>
      </c>
      <c r="N38" s="228">
        <v>0</v>
      </c>
      <c r="O38" s="229"/>
      <c r="P38" s="229"/>
      <c r="Q38" s="229"/>
      <c r="R38" s="229">
        <v>0</v>
      </c>
      <c r="S38" s="229"/>
      <c r="T38" s="229">
        <v>0</v>
      </c>
      <c r="U38" s="229">
        <v>0</v>
      </c>
      <c r="V38" s="229"/>
      <c r="W38" s="228">
        <v>-545.27250000000004</v>
      </c>
      <c r="X38" s="228">
        <v>-1462.7914083333333</v>
      </c>
      <c r="Y38" s="229">
        <v>0</v>
      </c>
      <c r="Z38" s="229">
        <v>0</v>
      </c>
      <c r="AA38" s="229">
        <v>0</v>
      </c>
      <c r="AB38" s="229"/>
      <c r="AC38" s="228">
        <v>109404.42356526248</v>
      </c>
      <c r="AD38" s="230">
        <v>111412.48747359581</v>
      </c>
      <c r="AE38" s="230">
        <v>0</v>
      </c>
      <c r="AF38" s="231"/>
      <c r="AG38" s="231"/>
      <c r="AH38" s="231"/>
      <c r="AI38" s="231">
        <v>0</v>
      </c>
      <c r="AJ38" s="231"/>
      <c r="AK38" s="231">
        <v>0</v>
      </c>
      <c r="AL38" s="231">
        <v>0</v>
      </c>
      <c r="AM38" s="231"/>
      <c r="AN38" s="230">
        <v>-545.27250000000004</v>
      </c>
      <c r="AO38" s="230">
        <v>-1462.7914083333333</v>
      </c>
      <c r="AP38" s="231">
        <v>0</v>
      </c>
      <c r="AQ38" s="231">
        <v>0</v>
      </c>
      <c r="AR38" s="231">
        <v>0</v>
      </c>
      <c r="AS38" s="231"/>
      <c r="AT38" s="230">
        <v>109404.42356526248</v>
      </c>
      <c r="AU38" s="232">
        <v>111412.48747359581</v>
      </c>
      <c r="AV38" s="232">
        <v>0</v>
      </c>
      <c r="AW38" s="233"/>
      <c r="AX38" s="233"/>
      <c r="AY38" s="233"/>
      <c r="AZ38" s="233">
        <v>0</v>
      </c>
      <c r="BA38" s="233"/>
      <c r="BB38" s="233">
        <v>0</v>
      </c>
      <c r="BC38" s="233">
        <v>0</v>
      </c>
      <c r="BD38" s="233"/>
      <c r="BE38" s="232">
        <v>-545.27250000000004</v>
      </c>
      <c r="BF38" s="232">
        <v>-1462.7914083333333</v>
      </c>
      <c r="BG38" s="233">
        <v>0</v>
      </c>
      <c r="BH38" s="233">
        <v>0</v>
      </c>
      <c r="BI38" s="233">
        <v>0</v>
      </c>
      <c r="BJ38" s="233"/>
      <c r="BK38" s="232">
        <v>109404.42356526248</v>
      </c>
      <c r="BL38" s="234">
        <v>111412.48747359581</v>
      </c>
      <c r="BM38" s="234">
        <v>0</v>
      </c>
      <c r="BN38" s="235"/>
      <c r="BO38" s="235"/>
      <c r="BP38" s="235"/>
      <c r="BQ38" s="235">
        <v>0</v>
      </c>
      <c r="BR38" s="235">
        <v>24000</v>
      </c>
      <c r="BS38" s="235">
        <v>0</v>
      </c>
      <c r="BT38" s="235">
        <v>0</v>
      </c>
      <c r="BU38" s="235">
        <v>36355.769230769234</v>
      </c>
      <c r="BV38" s="234">
        <v>-545.27250000000004</v>
      </c>
      <c r="BW38" s="234">
        <v>-1462.7914083333333</v>
      </c>
      <c r="BX38" s="235">
        <v>0</v>
      </c>
      <c r="BY38" s="235">
        <v>0</v>
      </c>
      <c r="BZ38" s="235">
        <v>0</v>
      </c>
      <c r="CA38" s="235"/>
      <c r="CB38" s="234">
        <v>169760.19279603174</v>
      </c>
      <c r="CC38" s="236">
        <v>111412.48747359581</v>
      </c>
      <c r="CD38" s="236">
        <v>0</v>
      </c>
      <c r="CE38" s="237"/>
      <c r="CF38" s="237"/>
      <c r="CG38" s="237"/>
      <c r="CH38" s="237">
        <v>0</v>
      </c>
      <c r="CI38" s="237">
        <v>6000</v>
      </c>
      <c r="CJ38" s="237">
        <v>0</v>
      </c>
      <c r="CK38" s="237">
        <v>0</v>
      </c>
      <c r="CL38" s="237">
        <v>9088.9423076923085</v>
      </c>
      <c r="CM38" s="236">
        <v>-545.27250000000004</v>
      </c>
      <c r="CN38" s="236">
        <v>-1462.7914083333333</v>
      </c>
      <c r="CO38" s="237">
        <v>0</v>
      </c>
      <c r="CP38" s="237">
        <v>0</v>
      </c>
      <c r="CQ38" s="237">
        <v>0</v>
      </c>
      <c r="CR38" s="237"/>
      <c r="CS38" s="236">
        <v>124493.36587295479</v>
      </c>
      <c r="CT38" s="238">
        <v>111412.48747359581</v>
      </c>
      <c r="CU38" s="238">
        <v>0</v>
      </c>
      <c r="CV38" s="239"/>
      <c r="CW38" s="239"/>
      <c r="CX38" s="239"/>
      <c r="CY38" s="239">
        <v>0</v>
      </c>
      <c r="CZ38" s="239">
        <v>6000</v>
      </c>
      <c r="DA38" s="239">
        <v>0</v>
      </c>
      <c r="DB38" s="239">
        <v>0</v>
      </c>
      <c r="DC38" s="239">
        <v>9088.9423076923085</v>
      </c>
      <c r="DD38" s="238">
        <v>-545.27250000000004</v>
      </c>
      <c r="DE38" s="238">
        <v>-1462.7914083333333</v>
      </c>
      <c r="DF38" s="239">
        <v>-932.14285714285711</v>
      </c>
      <c r="DG38" s="239">
        <v>0</v>
      </c>
      <c r="DH38" s="239">
        <v>0</v>
      </c>
      <c r="DI38" s="239"/>
      <c r="DJ38" s="238">
        <v>123561.22301581193</v>
      </c>
      <c r="DK38" s="240">
        <v>111412.48747359581</v>
      </c>
      <c r="DL38" s="240">
        <v>0</v>
      </c>
      <c r="DM38" s="241"/>
      <c r="DN38" s="241"/>
      <c r="DO38" s="241"/>
      <c r="DP38" s="241">
        <v>0</v>
      </c>
      <c r="DQ38" s="241">
        <v>6000</v>
      </c>
      <c r="DR38" s="241">
        <v>0</v>
      </c>
      <c r="DS38" s="241">
        <v>0</v>
      </c>
      <c r="DT38" s="241">
        <v>9088.9423076923085</v>
      </c>
      <c r="DU38" s="240">
        <v>-545.27250000000004</v>
      </c>
      <c r="DV38" s="240">
        <v>-1462.7914083333333</v>
      </c>
      <c r="DW38" s="241">
        <v>-932.14285714285711</v>
      </c>
      <c r="DX38" s="241">
        <v>0</v>
      </c>
      <c r="DY38" s="241">
        <v>0</v>
      </c>
      <c r="DZ38" s="241"/>
      <c r="EA38" s="240">
        <v>123561.22301581193</v>
      </c>
      <c r="EB38" s="242">
        <v>111412.48747359581</v>
      </c>
      <c r="EC38" s="242">
        <v>0</v>
      </c>
      <c r="ED38" s="243"/>
      <c r="EE38" s="243"/>
      <c r="EF38" s="243"/>
      <c r="EG38" s="243">
        <v>0</v>
      </c>
      <c r="EH38" s="243">
        <v>6000</v>
      </c>
      <c r="EI38" s="243">
        <v>0</v>
      </c>
      <c r="EJ38" s="243">
        <v>0</v>
      </c>
      <c r="EK38" s="243">
        <v>1032.2115384615281</v>
      </c>
      <c r="EL38" s="242">
        <v>-545.27250000000004</v>
      </c>
      <c r="EM38" s="242">
        <v>-1462.7914083333333</v>
      </c>
      <c r="EN38" s="243">
        <v>-4660.7142857142862</v>
      </c>
      <c r="EO38" s="243">
        <v>0</v>
      </c>
      <c r="EP38" s="243">
        <v>0</v>
      </c>
      <c r="EQ38" s="243"/>
      <c r="ER38" s="242">
        <v>111775.92081800972</v>
      </c>
      <c r="ES38" s="230">
        <v>111412.48747359581</v>
      </c>
      <c r="ET38" s="230">
        <v>0</v>
      </c>
      <c r="EU38" s="231"/>
      <c r="EV38" s="231"/>
      <c r="EW38" s="231"/>
      <c r="EX38" s="231">
        <v>0</v>
      </c>
      <c r="EY38" s="231">
        <v>6000</v>
      </c>
      <c r="EZ38" s="231">
        <v>0</v>
      </c>
      <c r="FA38" s="231">
        <v>0</v>
      </c>
      <c r="FB38" s="231">
        <v>9088.9423076923085</v>
      </c>
      <c r="FC38" s="230">
        <v>-545.27250000000004</v>
      </c>
      <c r="FD38" s="230">
        <v>-1462.7914083333333</v>
      </c>
      <c r="FE38" s="231"/>
      <c r="FF38" s="231">
        <v>0</v>
      </c>
      <c r="FG38" s="231">
        <v>0</v>
      </c>
      <c r="FH38" s="231"/>
      <c r="FI38" s="230">
        <v>124493.36587295479</v>
      </c>
      <c r="FJ38" s="232">
        <v>111412.48747359581</v>
      </c>
      <c r="FK38" s="232">
        <v>0</v>
      </c>
      <c r="FL38" s="233"/>
      <c r="FM38" s="233"/>
      <c r="FN38" s="233"/>
      <c r="FO38" s="233">
        <v>0</v>
      </c>
      <c r="FP38" s="233">
        <v>6000</v>
      </c>
      <c r="FQ38" s="233">
        <v>0</v>
      </c>
      <c r="FR38" s="233">
        <v>0</v>
      </c>
      <c r="FS38" s="233">
        <v>9088.9423076923085</v>
      </c>
      <c r="FT38" s="232">
        <v>-545.27250000000004</v>
      </c>
      <c r="FU38" s="232">
        <v>-1462.7914083333333</v>
      </c>
      <c r="FV38" s="233"/>
      <c r="FW38" s="233">
        <v>0</v>
      </c>
      <c r="FX38" s="233">
        <v>0</v>
      </c>
      <c r="FY38" s="233"/>
      <c r="FZ38" s="232">
        <v>124493.36587295479</v>
      </c>
      <c r="GA38" s="234">
        <v>111412.48747359581</v>
      </c>
      <c r="GB38" s="234">
        <v>0</v>
      </c>
      <c r="GC38" s="235"/>
      <c r="GD38" s="235"/>
      <c r="GE38" s="235"/>
      <c r="GF38" s="235">
        <v>0</v>
      </c>
      <c r="GG38" s="235">
        <v>6000</v>
      </c>
      <c r="GH38" s="235">
        <v>0</v>
      </c>
      <c r="GI38" s="235">
        <v>0</v>
      </c>
      <c r="GJ38" s="235">
        <v>9088.9423076923085</v>
      </c>
      <c r="GK38" s="234">
        <v>-545.27250000000004</v>
      </c>
      <c r="GL38" s="234">
        <v>-1462.7914083333333</v>
      </c>
      <c r="GM38" s="235"/>
      <c r="GN38" s="235">
        <v>0</v>
      </c>
      <c r="GO38" s="235">
        <v>0</v>
      </c>
      <c r="GP38" s="235">
        <v>0</v>
      </c>
      <c r="GQ38" s="234">
        <v>124493.36587295479</v>
      </c>
      <c r="GR38" s="236">
        <v>111412.48747359581</v>
      </c>
      <c r="GS38" s="236">
        <v>0</v>
      </c>
      <c r="GT38" s="237"/>
      <c r="GU38" s="237"/>
      <c r="GV38" s="237"/>
      <c r="GW38" s="237">
        <v>0</v>
      </c>
      <c r="GX38" s="237">
        <v>6000</v>
      </c>
      <c r="GY38" s="237">
        <v>0</v>
      </c>
      <c r="GZ38" s="237">
        <v>0</v>
      </c>
      <c r="HA38" s="237">
        <v>9088.9423076923085</v>
      </c>
      <c r="HB38" s="236">
        <v>-545.27250000000004</v>
      </c>
      <c r="HC38" s="236">
        <v>-1462.7914083333333</v>
      </c>
      <c r="HD38" s="237"/>
      <c r="HE38" s="237">
        <v>0</v>
      </c>
      <c r="HF38" s="237">
        <v>0</v>
      </c>
      <c r="HG38" s="237"/>
      <c r="HH38" s="236">
        <v>124493.36587295479</v>
      </c>
      <c r="HJ38" s="281">
        <f t="shared" si="0"/>
        <v>1408949.84968315</v>
      </c>
      <c r="HK38" s="282">
        <f t="shared" si="1"/>
        <v>0</v>
      </c>
      <c r="HL38" s="282">
        <f t="shared" si="2"/>
        <v>101010.57692307695</v>
      </c>
      <c r="HM38" s="282">
        <f t="shared" si="3"/>
        <v>-6543.27</v>
      </c>
      <c r="HN38" s="282">
        <f t="shared" si="4"/>
        <v>-17553.496899999995</v>
      </c>
      <c r="HO38" s="282">
        <f t="shared" si="5"/>
        <v>-6525</v>
      </c>
      <c r="HP38" s="282">
        <f t="shared" si="6"/>
        <v>0</v>
      </c>
      <c r="HQ38" s="283">
        <f t="shared" si="7"/>
        <v>0</v>
      </c>
      <c r="HR38" s="263"/>
      <c r="HS38" s="277">
        <v>74766</v>
      </c>
      <c r="HT38" s="278">
        <v>0</v>
      </c>
      <c r="HU38" s="278">
        <v>66561</v>
      </c>
      <c r="HV38" s="278">
        <v>1142.57</v>
      </c>
      <c r="HW38" s="278">
        <v>0</v>
      </c>
      <c r="HX38" s="278">
        <v>4548</v>
      </c>
      <c r="HY38" s="278">
        <v>99764</v>
      </c>
      <c r="HZ38" s="279">
        <v>7150</v>
      </c>
      <c r="IA38" s="278"/>
      <c r="IB38" s="280">
        <f t="shared" si="8"/>
        <v>1763891.996606227</v>
      </c>
      <c r="ID38" s="280">
        <f t="shared" si="9"/>
        <v>-30621.766899999995</v>
      </c>
      <c r="IF38" s="280"/>
      <c r="IH38" s="280"/>
      <c r="IJ38" s="280">
        <v>0</v>
      </c>
      <c r="IL38" s="280">
        <v>0</v>
      </c>
      <c r="IN38" s="280">
        <v>55370.7</v>
      </c>
    </row>
    <row r="39" spans="1:248">
      <c r="A39" s="244">
        <v>2128</v>
      </c>
      <c r="B39" s="141">
        <v>103228</v>
      </c>
      <c r="C39" s="141" t="s">
        <v>598</v>
      </c>
      <c r="D39" s="141" t="s">
        <v>395</v>
      </c>
      <c r="E39" s="226" t="s">
        <v>341</v>
      </c>
      <c r="F39" s="245" t="s">
        <v>921</v>
      </c>
      <c r="H39" s="227">
        <v>1843160.3838171321</v>
      </c>
      <c r="I39" s="227">
        <v>-9275.9</v>
      </c>
      <c r="J39" s="227">
        <v>-19016.282299999999</v>
      </c>
      <c r="K39" s="227">
        <v>1814868.2015171321</v>
      </c>
      <c r="M39" s="228">
        <v>153596.69865142767</v>
      </c>
      <c r="N39" s="228">
        <v>0</v>
      </c>
      <c r="O39" s="229"/>
      <c r="P39" s="229"/>
      <c r="Q39" s="229"/>
      <c r="R39" s="229">
        <v>0</v>
      </c>
      <c r="S39" s="229"/>
      <c r="T39" s="229">
        <v>0</v>
      </c>
      <c r="U39" s="229">
        <v>0</v>
      </c>
      <c r="V39" s="229"/>
      <c r="W39" s="228">
        <v>-772.99166666666667</v>
      </c>
      <c r="X39" s="228">
        <v>-1584.6901916666666</v>
      </c>
      <c r="Y39" s="229">
        <v>-789.25</v>
      </c>
      <c r="Z39" s="229">
        <v>0</v>
      </c>
      <c r="AA39" s="229">
        <v>0</v>
      </c>
      <c r="AB39" s="229"/>
      <c r="AC39" s="228">
        <v>150449.76679309434</v>
      </c>
      <c r="AD39" s="230">
        <v>153596.69865142767</v>
      </c>
      <c r="AE39" s="230">
        <v>0</v>
      </c>
      <c r="AF39" s="231"/>
      <c r="AG39" s="231"/>
      <c r="AH39" s="231"/>
      <c r="AI39" s="231">
        <v>0</v>
      </c>
      <c r="AJ39" s="231"/>
      <c r="AK39" s="231">
        <v>0</v>
      </c>
      <c r="AL39" s="231">
        <v>0</v>
      </c>
      <c r="AM39" s="231"/>
      <c r="AN39" s="230">
        <v>-772.99166666666667</v>
      </c>
      <c r="AO39" s="230">
        <v>-1584.6901916666666</v>
      </c>
      <c r="AP39" s="231">
        <v>-789.25</v>
      </c>
      <c r="AQ39" s="231">
        <v>0</v>
      </c>
      <c r="AR39" s="231">
        <v>0</v>
      </c>
      <c r="AS39" s="231"/>
      <c r="AT39" s="230">
        <v>150449.76679309434</v>
      </c>
      <c r="AU39" s="232">
        <v>153596.69865142767</v>
      </c>
      <c r="AV39" s="232">
        <v>0</v>
      </c>
      <c r="AW39" s="233"/>
      <c r="AX39" s="233"/>
      <c r="AY39" s="233"/>
      <c r="AZ39" s="233">
        <v>0</v>
      </c>
      <c r="BA39" s="233"/>
      <c r="BB39" s="233">
        <v>0</v>
      </c>
      <c r="BC39" s="233">
        <v>0</v>
      </c>
      <c r="BD39" s="233"/>
      <c r="BE39" s="232">
        <v>-772.99166666666667</v>
      </c>
      <c r="BF39" s="232">
        <v>-1584.6901916666666</v>
      </c>
      <c r="BG39" s="233">
        <v>-789.25</v>
      </c>
      <c r="BH39" s="233">
        <v>0</v>
      </c>
      <c r="BI39" s="233">
        <v>0</v>
      </c>
      <c r="BJ39" s="233"/>
      <c r="BK39" s="232">
        <v>150449.76679309434</v>
      </c>
      <c r="BL39" s="234">
        <v>153596.69865142767</v>
      </c>
      <c r="BM39" s="234">
        <v>0</v>
      </c>
      <c r="BN39" s="235"/>
      <c r="BO39" s="235"/>
      <c r="BP39" s="235"/>
      <c r="BQ39" s="235">
        <v>0</v>
      </c>
      <c r="BR39" s="235">
        <v>24000</v>
      </c>
      <c r="BS39" s="235">
        <v>0</v>
      </c>
      <c r="BT39" s="235">
        <v>0</v>
      </c>
      <c r="BU39" s="235">
        <v>39506.089743589742</v>
      </c>
      <c r="BV39" s="234">
        <v>-772.99166666666667</v>
      </c>
      <c r="BW39" s="234">
        <v>-1584.6901916666666</v>
      </c>
      <c r="BX39" s="235">
        <v>-789.25</v>
      </c>
      <c r="BY39" s="235">
        <v>0</v>
      </c>
      <c r="BZ39" s="235">
        <v>0</v>
      </c>
      <c r="CA39" s="235"/>
      <c r="CB39" s="234">
        <v>213955.85653668409</v>
      </c>
      <c r="CC39" s="236">
        <v>153596.69865142767</v>
      </c>
      <c r="CD39" s="236">
        <v>0</v>
      </c>
      <c r="CE39" s="237"/>
      <c r="CF39" s="237"/>
      <c r="CG39" s="237"/>
      <c r="CH39" s="237">
        <v>0</v>
      </c>
      <c r="CI39" s="237">
        <v>6000</v>
      </c>
      <c r="CJ39" s="237">
        <v>0</v>
      </c>
      <c r="CK39" s="237">
        <v>0</v>
      </c>
      <c r="CL39" s="237">
        <v>9876.5224358974374</v>
      </c>
      <c r="CM39" s="236">
        <v>-772.99166666666667</v>
      </c>
      <c r="CN39" s="236">
        <v>-1584.6901916666666</v>
      </c>
      <c r="CO39" s="237">
        <v>-789.25</v>
      </c>
      <c r="CP39" s="237">
        <v>0</v>
      </c>
      <c r="CQ39" s="237">
        <v>0</v>
      </c>
      <c r="CR39" s="237"/>
      <c r="CS39" s="236">
        <v>166326.28922899178</v>
      </c>
      <c r="CT39" s="238">
        <v>153596.69865142767</v>
      </c>
      <c r="CU39" s="238">
        <v>0</v>
      </c>
      <c r="CV39" s="239"/>
      <c r="CW39" s="239"/>
      <c r="CX39" s="239"/>
      <c r="CY39" s="239">
        <v>0</v>
      </c>
      <c r="CZ39" s="239">
        <v>6000</v>
      </c>
      <c r="DA39" s="239">
        <v>0</v>
      </c>
      <c r="DB39" s="239">
        <v>0</v>
      </c>
      <c r="DC39" s="239">
        <v>9876.5224358974374</v>
      </c>
      <c r="DD39" s="238">
        <v>-772.99166666666667</v>
      </c>
      <c r="DE39" s="238">
        <v>-1584.6901916666666</v>
      </c>
      <c r="DF39" s="239">
        <v>-789.25</v>
      </c>
      <c r="DG39" s="239">
        <v>0</v>
      </c>
      <c r="DH39" s="239">
        <v>0</v>
      </c>
      <c r="DI39" s="239"/>
      <c r="DJ39" s="238">
        <v>166326.28922899178</v>
      </c>
      <c r="DK39" s="240">
        <v>153596.69865142767</v>
      </c>
      <c r="DL39" s="240">
        <v>0</v>
      </c>
      <c r="DM39" s="241"/>
      <c r="DN39" s="241"/>
      <c r="DO39" s="241"/>
      <c r="DP39" s="241">
        <v>0</v>
      </c>
      <c r="DQ39" s="241">
        <v>6000</v>
      </c>
      <c r="DR39" s="241">
        <v>0</v>
      </c>
      <c r="DS39" s="241">
        <v>0</v>
      </c>
      <c r="DT39" s="241">
        <v>9876.5224358974374</v>
      </c>
      <c r="DU39" s="240">
        <v>-772.99166666666667</v>
      </c>
      <c r="DV39" s="240">
        <v>-1584.6901916666666</v>
      </c>
      <c r="DW39" s="241">
        <v>-789.25</v>
      </c>
      <c r="DX39" s="241">
        <v>0</v>
      </c>
      <c r="DY39" s="241">
        <v>0</v>
      </c>
      <c r="DZ39" s="241"/>
      <c r="EA39" s="240">
        <v>166326.28922899178</v>
      </c>
      <c r="EB39" s="242">
        <v>153596.69865142767</v>
      </c>
      <c r="EC39" s="242">
        <v>0</v>
      </c>
      <c r="ED39" s="243"/>
      <c r="EE39" s="243"/>
      <c r="EF39" s="243"/>
      <c r="EG39" s="243">
        <v>0</v>
      </c>
      <c r="EH39" s="243">
        <v>6000</v>
      </c>
      <c r="EI39" s="243">
        <v>0</v>
      </c>
      <c r="EJ39" s="243">
        <v>0</v>
      </c>
      <c r="EK39" s="243">
        <v>26145.393205128217</v>
      </c>
      <c r="EL39" s="242">
        <v>-772.99166666666667</v>
      </c>
      <c r="EM39" s="242">
        <v>-1584.6901916666666</v>
      </c>
      <c r="EN39" s="243">
        <v>-3946.25</v>
      </c>
      <c r="EO39" s="243">
        <v>0</v>
      </c>
      <c r="EP39" s="243">
        <v>0</v>
      </c>
      <c r="EQ39" s="243"/>
      <c r="ER39" s="242">
        <v>179438.15999822257</v>
      </c>
      <c r="ES39" s="230">
        <v>153596.69865142767</v>
      </c>
      <c r="ET39" s="230">
        <v>0</v>
      </c>
      <c r="EU39" s="231"/>
      <c r="EV39" s="231"/>
      <c r="EW39" s="231"/>
      <c r="EX39" s="231">
        <v>0</v>
      </c>
      <c r="EY39" s="231">
        <v>6000</v>
      </c>
      <c r="EZ39" s="231">
        <v>0</v>
      </c>
      <c r="FA39" s="231">
        <v>0</v>
      </c>
      <c r="FB39" s="231">
        <v>9876.5224358974374</v>
      </c>
      <c r="FC39" s="230">
        <v>-772.99166666666667</v>
      </c>
      <c r="FD39" s="230">
        <v>-1584.6901916666666</v>
      </c>
      <c r="FE39" s="231"/>
      <c r="FF39" s="231">
        <v>0</v>
      </c>
      <c r="FG39" s="231">
        <v>0</v>
      </c>
      <c r="FH39" s="231"/>
      <c r="FI39" s="230">
        <v>167115.53922899178</v>
      </c>
      <c r="FJ39" s="232">
        <v>153596.69865142767</v>
      </c>
      <c r="FK39" s="232">
        <v>0</v>
      </c>
      <c r="FL39" s="233"/>
      <c r="FM39" s="233"/>
      <c r="FN39" s="233"/>
      <c r="FO39" s="233">
        <v>0</v>
      </c>
      <c r="FP39" s="233">
        <v>6000</v>
      </c>
      <c r="FQ39" s="233">
        <v>0</v>
      </c>
      <c r="FR39" s="233">
        <v>0</v>
      </c>
      <c r="FS39" s="233">
        <v>9876.5224358974374</v>
      </c>
      <c r="FT39" s="232">
        <v>-772.99166666666667</v>
      </c>
      <c r="FU39" s="232">
        <v>-1584.6901916666666</v>
      </c>
      <c r="FV39" s="233"/>
      <c r="FW39" s="233">
        <v>0</v>
      </c>
      <c r="FX39" s="233">
        <v>0</v>
      </c>
      <c r="FY39" s="233"/>
      <c r="FZ39" s="232">
        <v>167115.53922899178</v>
      </c>
      <c r="GA39" s="234">
        <v>153596.69865142767</v>
      </c>
      <c r="GB39" s="234">
        <v>0</v>
      </c>
      <c r="GC39" s="235"/>
      <c r="GD39" s="235"/>
      <c r="GE39" s="235"/>
      <c r="GF39" s="235">
        <v>0</v>
      </c>
      <c r="GG39" s="235">
        <v>6000</v>
      </c>
      <c r="GH39" s="235">
        <v>0</v>
      </c>
      <c r="GI39" s="235">
        <v>0</v>
      </c>
      <c r="GJ39" s="235">
        <v>9876.5224358974374</v>
      </c>
      <c r="GK39" s="234">
        <v>-772.99166666666667</v>
      </c>
      <c r="GL39" s="234">
        <v>-1584.6901916666666</v>
      </c>
      <c r="GM39" s="235"/>
      <c r="GN39" s="235">
        <v>0</v>
      </c>
      <c r="GO39" s="235">
        <v>0</v>
      </c>
      <c r="GP39" s="235">
        <v>0</v>
      </c>
      <c r="GQ39" s="234">
        <v>167115.53922899178</v>
      </c>
      <c r="GR39" s="236">
        <v>153596.69865142767</v>
      </c>
      <c r="GS39" s="236">
        <v>0</v>
      </c>
      <c r="GT39" s="237"/>
      <c r="GU39" s="237"/>
      <c r="GV39" s="237"/>
      <c r="GW39" s="237">
        <v>0</v>
      </c>
      <c r="GX39" s="237">
        <v>6000</v>
      </c>
      <c r="GY39" s="237">
        <v>0</v>
      </c>
      <c r="GZ39" s="237">
        <v>0</v>
      </c>
      <c r="HA39" s="237">
        <v>9876.5224358974374</v>
      </c>
      <c r="HB39" s="236">
        <v>-772.99166666666667</v>
      </c>
      <c r="HC39" s="236">
        <v>-1584.6901916666666</v>
      </c>
      <c r="HD39" s="237"/>
      <c r="HE39" s="237">
        <v>0</v>
      </c>
      <c r="HF39" s="237">
        <v>0</v>
      </c>
      <c r="HG39" s="237"/>
      <c r="HH39" s="236">
        <v>167115.53922899178</v>
      </c>
      <c r="HJ39" s="281">
        <f t="shared" si="0"/>
        <v>1915160.3838171319</v>
      </c>
      <c r="HK39" s="282">
        <f t="shared" si="1"/>
        <v>0</v>
      </c>
      <c r="HL39" s="282">
        <f t="shared" si="2"/>
        <v>134787.14000000001</v>
      </c>
      <c r="HM39" s="282">
        <f t="shared" si="3"/>
        <v>-9275.9</v>
      </c>
      <c r="HN39" s="282">
        <f t="shared" si="4"/>
        <v>-19016.282299999999</v>
      </c>
      <c r="HO39" s="282">
        <f t="shared" si="5"/>
        <v>-9471</v>
      </c>
      <c r="HP39" s="282">
        <f t="shared" si="6"/>
        <v>0</v>
      </c>
      <c r="HQ39" s="283">
        <f t="shared" si="7"/>
        <v>0</v>
      </c>
      <c r="HR39" s="263"/>
      <c r="HS39" s="277">
        <v>109762</v>
      </c>
      <c r="HT39" s="278">
        <v>0</v>
      </c>
      <c r="HU39" s="278">
        <v>135945</v>
      </c>
      <c r="HV39" s="278">
        <v>4456.93</v>
      </c>
      <c r="HW39" s="278">
        <v>0</v>
      </c>
      <c r="HX39" s="278">
        <v>7708.75</v>
      </c>
      <c r="HY39" s="278">
        <v>19649</v>
      </c>
      <c r="HZ39" s="279">
        <v>8072.5</v>
      </c>
      <c r="IA39" s="278"/>
      <c r="IB39" s="280">
        <f t="shared" si="8"/>
        <v>2335541.7038171319</v>
      </c>
      <c r="ID39" s="280">
        <f t="shared" si="9"/>
        <v>-37763.1823</v>
      </c>
      <c r="IF39" s="280"/>
      <c r="IH39" s="280"/>
      <c r="IJ39" s="280">
        <v>0</v>
      </c>
      <c r="IL39" s="280">
        <v>0</v>
      </c>
      <c r="IN39" s="280">
        <v>17371.2</v>
      </c>
    </row>
    <row r="40" spans="1:248">
      <c r="A40" s="244">
        <v>2133</v>
      </c>
      <c r="B40" s="141">
        <v>103233</v>
      </c>
      <c r="C40" s="141" t="s">
        <v>599</v>
      </c>
      <c r="D40" s="141" t="s">
        <v>396</v>
      </c>
      <c r="E40" s="226" t="s">
        <v>341</v>
      </c>
      <c r="F40" s="245" t="s">
        <v>921</v>
      </c>
      <c r="H40" s="227">
        <v>2518113.1133524519</v>
      </c>
      <c r="I40" s="227">
        <v>-10479.26</v>
      </c>
      <c r="J40" s="227">
        <v>-46374.720000000001</v>
      </c>
      <c r="K40" s="227">
        <v>2461259.133352452</v>
      </c>
      <c r="M40" s="228">
        <v>209842.75944603767</v>
      </c>
      <c r="N40" s="228">
        <v>0</v>
      </c>
      <c r="O40" s="229"/>
      <c r="P40" s="229"/>
      <c r="Q40" s="229"/>
      <c r="R40" s="229">
        <v>0</v>
      </c>
      <c r="S40" s="229"/>
      <c r="T40" s="229">
        <v>0</v>
      </c>
      <c r="U40" s="229">
        <v>0</v>
      </c>
      <c r="V40" s="229"/>
      <c r="W40" s="228">
        <v>-873.27166666666665</v>
      </c>
      <c r="X40" s="228">
        <v>-3864.56</v>
      </c>
      <c r="Y40" s="229">
        <v>-789.25</v>
      </c>
      <c r="Z40" s="229">
        <v>0</v>
      </c>
      <c r="AA40" s="229">
        <v>-33021.561637072999</v>
      </c>
      <c r="AB40" s="229"/>
      <c r="AC40" s="228">
        <v>171294.11614229801</v>
      </c>
      <c r="AD40" s="230">
        <v>209842.75944603767</v>
      </c>
      <c r="AE40" s="230">
        <v>0</v>
      </c>
      <c r="AF40" s="231"/>
      <c r="AG40" s="231"/>
      <c r="AH40" s="231"/>
      <c r="AI40" s="231">
        <v>0</v>
      </c>
      <c r="AJ40" s="231"/>
      <c r="AK40" s="231">
        <v>0</v>
      </c>
      <c r="AL40" s="231">
        <v>0</v>
      </c>
      <c r="AM40" s="231"/>
      <c r="AN40" s="230">
        <v>-873.27166666666665</v>
      </c>
      <c r="AO40" s="230">
        <v>-3864.56</v>
      </c>
      <c r="AP40" s="231">
        <v>-789.25</v>
      </c>
      <c r="AQ40" s="231">
        <v>0</v>
      </c>
      <c r="AR40" s="231">
        <v>-33021.561637072999</v>
      </c>
      <c r="AS40" s="231"/>
      <c r="AT40" s="230">
        <v>171294.11614229801</v>
      </c>
      <c r="AU40" s="232">
        <v>209842.75944603767</v>
      </c>
      <c r="AV40" s="232">
        <v>0</v>
      </c>
      <c r="AW40" s="233"/>
      <c r="AX40" s="233"/>
      <c r="AY40" s="233"/>
      <c r="AZ40" s="233">
        <v>0</v>
      </c>
      <c r="BA40" s="233"/>
      <c r="BB40" s="233">
        <v>0</v>
      </c>
      <c r="BC40" s="233">
        <v>0</v>
      </c>
      <c r="BD40" s="233"/>
      <c r="BE40" s="232">
        <v>-873.27166666666665</v>
      </c>
      <c r="BF40" s="232">
        <v>-3864.56</v>
      </c>
      <c r="BG40" s="233">
        <v>-789.25</v>
      </c>
      <c r="BH40" s="233">
        <v>0</v>
      </c>
      <c r="BI40" s="233">
        <v>-33021.561637072999</v>
      </c>
      <c r="BJ40" s="233"/>
      <c r="BK40" s="232">
        <v>171294.11614229801</v>
      </c>
      <c r="BL40" s="234">
        <v>209842.75944603767</v>
      </c>
      <c r="BM40" s="234">
        <v>0</v>
      </c>
      <c r="BN40" s="235"/>
      <c r="BO40" s="235"/>
      <c r="BP40" s="235"/>
      <c r="BQ40" s="235">
        <v>0</v>
      </c>
      <c r="BR40" s="235">
        <v>0</v>
      </c>
      <c r="BS40" s="235">
        <v>0</v>
      </c>
      <c r="BT40" s="235">
        <v>0</v>
      </c>
      <c r="BU40" s="235">
        <v>0</v>
      </c>
      <c r="BV40" s="234">
        <v>-873.27166666666665</v>
      </c>
      <c r="BW40" s="234">
        <v>-3864.56</v>
      </c>
      <c r="BX40" s="235">
        <v>-789.25</v>
      </c>
      <c r="BY40" s="235">
        <v>0</v>
      </c>
      <c r="BZ40" s="235">
        <v>-33021.561637072999</v>
      </c>
      <c r="CA40" s="235"/>
      <c r="CB40" s="234">
        <v>171294.11614229801</v>
      </c>
      <c r="CC40" s="236">
        <v>209842.75944603767</v>
      </c>
      <c r="CD40" s="236">
        <v>0</v>
      </c>
      <c r="CE40" s="237"/>
      <c r="CF40" s="237"/>
      <c r="CG40" s="237"/>
      <c r="CH40" s="237">
        <v>0</v>
      </c>
      <c r="CI40" s="237">
        <v>0</v>
      </c>
      <c r="CJ40" s="237">
        <v>0</v>
      </c>
      <c r="CK40" s="237">
        <v>0</v>
      </c>
      <c r="CL40" s="237">
        <v>0</v>
      </c>
      <c r="CM40" s="236">
        <v>-873.27166666666665</v>
      </c>
      <c r="CN40" s="236">
        <v>-3864.56</v>
      </c>
      <c r="CO40" s="237">
        <v>-789.25</v>
      </c>
      <c r="CP40" s="237">
        <v>0</v>
      </c>
      <c r="CQ40" s="237">
        <v>-33021.561637072999</v>
      </c>
      <c r="CR40" s="237"/>
      <c r="CS40" s="236">
        <v>171294.11614229801</v>
      </c>
      <c r="CT40" s="238">
        <v>209842.75944603767</v>
      </c>
      <c r="CU40" s="238">
        <v>0</v>
      </c>
      <c r="CV40" s="239"/>
      <c r="CW40" s="239"/>
      <c r="CX40" s="239"/>
      <c r="CY40" s="239">
        <v>0</v>
      </c>
      <c r="CZ40" s="239">
        <v>0</v>
      </c>
      <c r="DA40" s="239">
        <v>0</v>
      </c>
      <c r="DB40" s="239">
        <v>0</v>
      </c>
      <c r="DC40" s="239">
        <v>0</v>
      </c>
      <c r="DD40" s="238">
        <v>-873.27166666666665</v>
      </c>
      <c r="DE40" s="238">
        <v>-3864.56</v>
      </c>
      <c r="DF40" s="239">
        <v>-789.25</v>
      </c>
      <c r="DG40" s="239">
        <v>0</v>
      </c>
      <c r="DH40" s="239">
        <v>-33021.561637072999</v>
      </c>
      <c r="DI40" s="239"/>
      <c r="DJ40" s="238">
        <v>171294.11614229801</v>
      </c>
      <c r="DK40" s="240">
        <v>209842.75944603767</v>
      </c>
      <c r="DL40" s="240">
        <v>0</v>
      </c>
      <c r="DM40" s="241"/>
      <c r="DN40" s="241"/>
      <c r="DO40" s="241"/>
      <c r="DP40" s="241">
        <v>0</v>
      </c>
      <c r="DQ40" s="241">
        <v>0</v>
      </c>
      <c r="DR40" s="241">
        <v>0</v>
      </c>
      <c r="DS40" s="241">
        <v>0</v>
      </c>
      <c r="DT40" s="241">
        <v>0</v>
      </c>
      <c r="DU40" s="240">
        <v>-873.27166666666665</v>
      </c>
      <c r="DV40" s="240">
        <v>-3864.56</v>
      </c>
      <c r="DW40" s="241">
        <v>-789.25</v>
      </c>
      <c r="DX40" s="241">
        <v>0</v>
      </c>
      <c r="DY40" s="241">
        <v>-33021.561637072999</v>
      </c>
      <c r="DZ40" s="241"/>
      <c r="EA40" s="240">
        <v>171294.11614229801</v>
      </c>
      <c r="EB40" s="242">
        <v>209842.75944603767</v>
      </c>
      <c r="EC40" s="242">
        <v>0</v>
      </c>
      <c r="ED40" s="243"/>
      <c r="EE40" s="243"/>
      <c r="EF40" s="243"/>
      <c r="EG40" s="243">
        <v>0</v>
      </c>
      <c r="EH40" s="243">
        <v>0</v>
      </c>
      <c r="EI40" s="243">
        <v>0</v>
      </c>
      <c r="EJ40" s="243">
        <v>0</v>
      </c>
      <c r="EK40" s="243">
        <v>0</v>
      </c>
      <c r="EL40" s="242">
        <v>-873.27166666666665</v>
      </c>
      <c r="EM40" s="242">
        <v>-3864.56</v>
      </c>
      <c r="EN40" s="243">
        <v>-3946.25</v>
      </c>
      <c r="EO40" s="243">
        <v>0</v>
      </c>
      <c r="EP40" s="243">
        <v>-33021.561637072999</v>
      </c>
      <c r="EQ40" s="243"/>
      <c r="ER40" s="242">
        <v>168137.11614229801</v>
      </c>
      <c r="ES40" s="230">
        <v>209842.75944603767</v>
      </c>
      <c r="ET40" s="230">
        <v>0</v>
      </c>
      <c r="EU40" s="231"/>
      <c r="EV40" s="231"/>
      <c r="EW40" s="231"/>
      <c r="EX40" s="231">
        <v>0</v>
      </c>
      <c r="EY40" s="231">
        <v>0</v>
      </c>
      <c r="EZ40" s="231">
        <v>0</v>
      </c>
      <c r="FA40" s="231">
        <v>0</v>
      </c>
      <c r="FB40" s="231">
        <v>0</v>
      </c>
      <c r="FC40" s="230">
        <v>-873.27166666666665</v>
      </c>
      <c r="FD40" s="230">
        <v>-3864.56</v>
      </c>
      <c r="FE40" s="231"/>
      <c r="FF40" s="231">
        <v>0</v>
      </c>
      <c r="FG40" s="231">
        <v>-40900.126725854003</v>
      </c>
      <c r="FH40" s="231"/>
      <c r="FI40" s="230">
        <v>164204.801053517</v>
      </c>
      <c r="FJ40" s="232">
        <v>209842.75944603767</v>
      </c>
      <c r="FK40" s="232">
        <v>0</v>
      </c>
      <c r="FL40" s="233"/>
      <c r="FM40" s="233"/>
      <c r="FN40" s="233"/>
      <c r="FO40" s="233">
        <v>0</v>
      </c>
      <c r="FP40" s="233">
        <v>0</v>
      </c>
      <c r="FQ40" s="233">
        <v>0</v>
      </c>
      <c r="FR40" s="233">
        <v>0</v>
      </c>
      <c r="FS40" s="233">
        <v>0</v>
      </c>
      <c r="FT40" s="232">
        <v>-873.27166666666665</v>
      </c>
      <c r="FU40" s="232">
        <v>-3864.56</v>
      </c>
      <c r="FV40" s="233"/>
      <c r="FW40" s="233">
        <v>0</v>
      </c>
      <c r="FX40" s="233">
        <v>-40900.126725854003</v>
      </c>
      <c r="FY40" s="233"/>
      <c r="FZ40" s="232">
        <v>164204.801053517</v>
      </c>
      <c r="GA40" s="234">
        <v>209842.75944603767</v>
      </c>
      <c r="GB40" s="234">
        <v>0</v>
      </c>
      <c r="GC40" s="235"/>
      <c r="GD40" s="235"/>
      <c r="GE40" s="235"/>
      <c r="GF40" s="235">
        <v>0</v>
      </c>
      <c r="GG40" s="235">
        <v>0</v>
      </c>
      <c r="GH40" s="235">
        <v>0</v>
      </c>
      <c r="GI40" s="235">
        <v>0</v>
      </c>
      <c r="GJ40" s="235">
        <v>0</v>
      </c>
      <c r="GK40" s="234">
        <v>-873.27166666666665</v>
      </c>
      <c r="GL40" s="234">
        <v>-3864.56</v>
      </c>
      <c r="GM40" s="235"/>
      <c r="GN40" s="235">
        <v>0</v>
      </c>
      <c r="GO40" s="235">
        <v>-40900.126725854003</v>
      </c>
      <c r="GP40" s="235">
        <v>0</v>
      </c>
      <c r="GQ40" s="234">
        <v>164204.801053517</v>
      </c>
      <c r="GR40" s="236">
        <v>209842.75944603767</v>
      </c>
      <c r="GS40" s="236">
        <v>0</v>
      </c>
      <c r="GT40" s="237"/>
      <c r="GU40" s="237"/>
      <c r="GV40" s="237"/>
      <c r="GW40" s="237">
        <v>0</v>
      </c>
      <c r="GX40" s="237">
        <v>0</v>
      </c>
      <c r="GY40" s="237">
        <v>0</v>
      </c>
      <c r="GZ40" s="237">
        <v>0</v>
      </c>
      <c r="HA40" s="237">
        <v>0</v>
      </c>
      <c r="HB40" s="236">
        <v>-873.27166666666665</v>
      </c>
      <c r="HC40" s="236">
        <v>-3864.56</v>
      </c>
      <c r="HD40" s="237"/>
      <c r="HE40" s="237">
        <v>0</v>
      </c>
      <c r="HF40" s="237">
        <v>-40900.126725854003</v>
      </c>
      <c r="HG40" s="237"/>
      <c r="HH40" s="236">
        <v>164204.801053517</v>
      </c>
      <c r="HJ40" s="281">
        <f t="shared" si="0"/>
        <v>2518113.1133524515</v>
      </c>
      <c r="HK40" s="282">
        <f t="shared" si="1"/>
        <v>0</v>
      </c>
      <c r="HL40" s="282">
        <f t="shared" si="2"/>
        <v>0</v>
      </c>
      <c r="HM40" s="282">
        <f t="shared" si="3"/>
        <v>-10479.260000000002</v>
      </c>
      <c r="HN40" s="282">
        <f t="shared" si="4"/>
        <v>-46374.719999999994</v>
      </c>
      <c r="HO40" s="282">
        <f t="shared" si="5"/>
        <v>-9471</v>
      </c>
      <c r="HP40" s="282">
        <f t="shared" si="6"/>
        <v>0</v>
      </c>
      <c r="HQ40" s="283">
        <f t="shared" si="7"/>
        <v>-427773</v>
      </c>
      <c r="HR40" s="263"/>
      <c r="HS40" s="277">
        <v>130021</v>
      </c>
      <c r="HT40" s="278">
        <v>0</v>
      </c>
      <c r="HU40" s="278">
        <v>209376</v>
      </c>
      <c r="HV40" s="278">
        <v>3742.08</v>
      </c>
      <c r="HW40" s="278">
        <v>0</v>
      </c>
      <c r="HX40" s="278">
        <v>396.88000000000102</v>
      </c>
      <c r="HY40" s="278">
        <v>78004</v>
      </c>
      <c r="HZ40" s="279">
        <v>8702.5</v>
      </c>
      <c r="IA40" s="278"/>
      <c r="IB40" s="280">
        <f t="shared" si="8"/>
        <v>2948355.5733524514</v>
      </c>
      <c r="ID40" s="280">
        <f t="shared" si="9"/>
        <v>-494097.98</v>
      </c>
      <c r="IF40" s="280"/>
      <c r="IH40" s="280"/>
      <c r="IJ40" s="280">
        <v>0</v>
      </c>
      <c r="IL40" s="280">
        <v>0</v>
      </c>
      <c r="IN40" s="280">
        <v>72000.009999999995</v>
      </c>
    </row>
    <row r="41" spans="1:248">
      <c r="A41" s="244">
        <v>3322</v>
      </c>
      <c r="B41" s="141">
        <v>103426</v>
      </c>
      <c r="C41" s="141" t="s">
        <v>600</v>
      </c>
      <c r="D41" s="141" t="s">
        <v>397</v>
      </c>
      <c r="E41" s="226" t="s">
        <v>341</v>
      </c>
      <c r="F41" s="245" t="s">
        <v>921</v>
      </c>
      <c r="H41" s="227">
        <v>1107065.6168276449</v>
      </c>
      <c r="I41" s="227">
        <v>-5139.3500000000004</v>
      </c>
      <c r="J41" s="227">
        <v>-4239.9744000000001</v>
      </c>
      <c r="K41" s="227">
        <v>1097686.2924276448</v>
      </c>
      <c r="M41" s="228">
        <v>92255.468068970411</v>
      </c>
      <c r="N41" s="228">
        <v>6473.5145833333336</v>
      </c>
      <c r="O41" s="229"/>
      <c r="P41" s="229"/>
      <c r="Q41" s="229"/>
      <c r="R41" s="229">
        <v>0</v>
      </c>
      <c r="S41" s="229"/>
      <c r="T41" s="229">
        <v>0</v>
      </c>
      <c r="U41" s="229">
        <v>0</v>
      </c>
      <c r="V41" s="229"/>
      <c r="W41" s="228">
        <v>-428.2791666666667</v>
      </c>
      <c r="X41" s="228">
        <v>-353.33120000000002</v>
      </c>
      <c r="Y41" s="229">
        <v>-428.3125</v>
      </c>
      <c r="Z41" s="229">
        <v>0</v>
      </c>
      <c r="AA41" s="229">
        <v>0</v>
      </c>
      <c r="AB41" s="229"/>
      <c r="AC41" s="228">
        <v>97519.059785637088</v>
      </c>
      <c r="AD41" s="230">
        <v>92255.468068970411</v>
      </c>
      <c r="AE41" s="230">
        <v>6473.5145833333336</v>
      </c>
      <c r="AF41" s="231"/>
      <c r="AG41" s="231"/>
      <c r="AH41" s="231"/>
      <c r="AI41" s="231">
        <v>0</v>
      </c>
      <c r="AJ41" s="231"/>
      <c r="AK41" s="231">
        <v>0</v>
      </c>
      <c r="AL41" s="231">
        <v>0</v>
      </c>
      <c r="AM41" s="231"/>
      <c r="AN41" s="230">
        <v>-428.2791666666667</v>
      </c>
      <c r="AO41" s="230">
        <v>-353.33120000000002</v>
      </c>
      <c r="AP41" s="231">
        <v>-428.3125</v>
      </c>
      <c r="AQ41" s="231">
        <v>0</v>
      </c>
      <c r="AR41" s="231">
        <v>0</v>
      </c>
      <c r="AS41" s="231"/>
      <c r="AT41" s="230">
        <v>97519.059785637088</v>
      </c>
      <c r="AU41" s="232">
        <v>92255.468068970411</v>
      </c>
      <c r="AV41" s="232">
        <v>6473.5145833333336</v>
      </c>
      <c r="AW41" s="233"/>
      <c r="AX41" s="233"/>
      <c r="AY41" s="233"/>
      <c r="AZ41" s="233">
        <v>0</v>
      </c>
      <c r="BA41" s="233"/>
      <c r="BB41" s="233">
        <v>0</v>
      </c>
      <c r="BC41" s="233">
        <v>0</v>
      </c>
      <c r="BD41" s="233"/>
      <c r="BE41" s="232">
        <v>-428.2791666666667</v>
      </c>
      <c r="BF41" s="232">
        <v>-353.33120000000002</v>
      </c>
      <c r="BG41" s="233">
        <v>-428.3125</v>
      </c>
      <c r="BH41" s="233">
        <v>0</v>
      </c>
      <c r="BI41" s="233">
        <v>0</v>
      </c>
      <c r="BJ41" s="233"/>
      <c r="BK41" s="232">
        <v>97519.059785637088</v>
      </c>
      <c r="BL41" s="234">
        <v>92255.468068970411</v>
      </c>
      <c r="BM41" s="234">
        <v>7698.2618055555549</v>
      </c>
      <c r="BN41" s="235"/>
      <c r="BO41" s="235"/>
      <c r="BP41" s="235"/>
      <c r="BQ41" s="235">
        <v>0</v>
      </c>
      <c r="BR41" s="235">
        <v>0</v>
      </c>
      <c r="BS41" s="235">
        <v>0</v>
      </c>
      <c r="BT41" s="235">
        <v>0</v>
      </c>
      <c r="BU41" s="235">
        <v>0</v>
      </c>
      <c r="BV41" s="234">
        <v>-428.2791666666667</v>
      </c>
      <c r="BW41" s="234">
        <v>-353.33120000000002</v>
      </c>
      <c r="BX41" s="235">
        <v>-428.3125</v>
      </c>
      <c r="BY41" s="235">
        <v>0</v>
      </c>
      <c r="BZ41" s="235">
        <v>0</v>
      </c>
      <c r="CA41" s="235"/>
      <c r="CB41" s="234">
        <v>98743.807007859301</v>
      </c>
      <c r="CC41" s="236">
        <v>92255.468068970411</v>
      </c>
      <c r="CD41" s="236">
        <v>7698.2618055555549</v>
      </c>
      <c r="CE41" s="237"/>
      <c r="CF41" s="237"/>
      <c r="CG41" s="237"/>
      <c r="CH41" s="237">
        <v>0</v>
      </c>
      <c r="CI41" s="237">
        <v>0</v>
      </c>
      <c r="CJ41" s="237">
        <v>0</v>
      </c>
      <c r="CK41" s="237">
        <v>0</v>
      </c>
      <c r="CL41" s="237">
        <v>0</v>
      </c>
      <c r="CM41" s="236">
        <v>-428.2791666666667</v>
      </c>
      <c r="CN41" s="236">
        <v>-353.33120000000002</v>
      </c>
      <c r="CO41" s="237">
        <v>-428.3125</v>
      </c>
      <c r="CP41" s="237">
        <v>0</v>
      </c>
      <c r="CQ41" s="237">
        <v>0</v>
      </c>
      <c r="CR41" s="237"/>
      <c r="CS41" s="236">
        <v>98743.807007859301</v>
      </c>
      <c r="CT41" s="238">
        <v>92255.468068970411</v>
      </c>
      <c r="CU41" s="238">
        <v>7698.2618055555549</v>
      </c>
      <c r="CV41" s="239"/>
      <c r="CW41" s="239"/>
      <c r="CX41" s="239"/>
      <c r="CY41" s="239">
        <v>0</v>
      </c>
      <c r="CZ41" s="239">
        <v>0</v>
      </c>
      <c r="DA41" s="239">
        <v>0</v>
      </c>
      <c r="DB41" s="239">
        <v>0</v>
      </c>
      <c r="DC41" s="239">
        <v>0</v>
      </c>
      <c r="DD41" s="238">
        <v>-428.2791666666667</v>
      </c>
      <c r="DE41" s="238">
        <v>-353.33120000000002</v>
      </c>
      <c r="DF41" s="239">
        <v>-428.3125</v>
      </c>
      <c r="DG41" s="239">
        <v>0</v>
      </c>
      <c r="DH41" s="239">
        <v>0</v>
      </c>
      <c r="DI41" s="239"/>
      <c r="DJ41" s="238">
        <v>98743.807007859301</v>
      </c>
      <c r="DK41" s="240">
        <v>92255.468068970411</v>
      </c>
      <c r="DL41" s="240">
        <v>7698.2618055555549</v>
      </c>
      <c r="DM41" s="241"/>
      <c r="DN41" s="241"/>
      <c r="DO41" s="241"/>
      <c r="DP41" s="241">
        <v>0</v>
      </c>
      <c r="DQ41" s="241">
        <v>0</v>
      </c>
      <c r="DR41" s="241">
        <v>0</v>
      </c>
      <c r="DS41" s="241">
        <v>0</v>
      </c>
      <c r="DT41" s="241">
        <v>0</v>
      </c>
      <c r="DU41" s="240">
        <v>-428.2791666666667</v>
      </c>
      <c r="DV41" s="240">
        <v>-353.33120000000002</v>
      </c>
      <c r="DW41" s="241">
        <v>-428.3125</v>
      </c>
      <c r="DX41" s="241">
        <v>0</v>
      </c>
      <c r="DY41" s="241">
        <v>0</v>
      </c>
      <c r="DZ41" s="241"/>
      <c r="EA41" s="240">
        <v>98743.807007859301</v>
      </c>
      <c r="EB41" s="242">
        <v>92255.468068970411</v>
      </c>
      <c r="EC41" s="242">
        <v>11937.444444444442</v>
      </c>
      <c r="ED41" s="243"/>
      <c r="EE41" s="243"/>
      <c r="EF41" s="243"/>
      <c r="EG41" s="243">
        <v>0</v>
      </c>
      <c r="EH41" s="243">
        <v>0</v>
      </c>
      <c r="EI41" s="243">
        <v>0</v>
      </c>
      <c r="EJ41" s="243">
        <v>0</v>
      </c>
      <c r="EK41" s="243">
        <v>0</v>
      </c>
      <c r="EL41" s="242">
        <v>-428.2791666666667</v>
      </c>
      <c r="EM41" s="242">
        <v>-353.33120000000002</v>
      </c>
      <c r="EN41" s="243">
        <v>-2141.5625</v>
      </c>
      <c r="EO41" s="243">
        <v>0</v>
      </c>
      <c r="EP41" s="243">
        <v>0</v>
      </c>
      <c r="EQ41" s="243"/>
      <c r="ER41" s="242">
        <v>101269.73964674819</v>
      </c>
      <c r="ES41" s="230">
        <v>92255.468068970411</v>
      </c>
      <c r="ET41" s="230">
        <v>7698.2618055555549</v>
      </c>
      <c r="EU41" s="231"/>
      <c r="EV41" s="231"/>
      <c r="EW41" s="231"/>
      <c r="EX41" s="231">
        <v>0</v>
      </c>
      <c r="EY41" s="231">
        <v>0</v>
      </c>
      <c r="EZ41" s="231">
        <v>0</v>
      </c>
      <c r="FA41" s="231">
        <v>0</v>
      </c>
      <c r="FB41" s="231">
        <v>0</v>
      </c>
      <c r="FC41" s="230">
        <v>-428.2791666666667</v>
      </c>
      <c r="FD41" s="230">
        <v>-353.33120000000002</v>
      </c>
      <c r="FE41" s="231"/>
      <c r="FF41" s="231">
        <v>0</v>
      </c>
      <c r="FG41" s="231">
        <v>0</v>
      </c>
      <c r="FH41" s="231"/>
      <c r="FI41" s="230">
        <v>99172.119507859301</v>
      </c>
      <c r="FJ41" s="232">
        <v>92255.468068970411</v>
      </c>
      <c r="FK41" s="232">
        <v>7698.2618055555549</v>
      </c>
      <c r="FL41" s="233"/>
      <c r="FM41" s="233"/>
      <c r="FN41" s="233"/>
      <c r="FO41" s="233">
        <v>0</v>
      </c>
      <c r="FP41" s="233">
        <v>0</v>
      </c>
      <c r="FQ41" s="233">
        <v>0</v>
      </c>
      <c r="FR41" s="233">
        <v>0</v>
      </c>
      <c r="FS41" s="233">
        <v>0</v>
      </c>
      <c r="FT41" s="232">
        <v>-428.2791666666667</v>
      </c>
      <c r="FU41" s="232">
        <v>-353.33120000000002</v>
      </c>
      <c r="FV41" s="233"/>
      <c r="FW41" s="233">
        <v>0</v>
      </c>
      <c r="FX41" s="233">
        <v>0</v>
      </c>
      <c r="FY41" s="233"/>
      <c r="FZ41" s="232">
        <v>99172.119507859301</v>
      </c>
      <c r="GA41" s="234">
        <v>92255.468068970411</v>
      </c>
      <c r="GB41" s="234">
        <v>7698.2618055555549</v>
      </c>
      <c r="GC41" s="235"/>
      <c r="GD41" s="235"/>
      <c r="GE41" s="235"/>
      <c r="GF41" s="235">
        <v>0</v>
      </c>
      <c r="GG41" s="235">
        <v>0</v>
      </c>
      <c r="GH41" s="235">
        <v>0</v>
      </c>
      <c r="GI41" s="235">
        <v>0</v>
      </c>
      <c r="GJ41" s="235">
        <v>0</v>
      </c>
      <c r="GK41" s="234">
        <v>-428.2791666666667</v>
      </c>
      <c r="GL41" s="234">
        <v>-353.33120000000002</v>
      </c>
      <c r="GM41" s="235"/>
      <c r="GN41" s="235">
        <v>0</v>
      </c>
      <c r="GO41" s="235">
        <v>0</v>
      </c>
      <c r="GP41" s="235">
        <v>0</v>
      </c>
      <c r="GQ41" s="234">
        <v>99172.119507859301</v>
      </c>
      <c r="GR41" s="236">
        <v>92255.468068970411</v>
      </c>
      <c r="GS41" s="236">
        <v>7698.2618055555549</v>
      </c>
      <c r="GT41" s="237"/>
      <c r="GU41" s="237"/>
      <c r="GV41" s="237"/>
      <c r="GW41" s="237">
        <v>0</v>
      </c>
      <c r="GX41" s="237">
        <v>0</v>
      </c>
      <c r="GY41" s="237">
        <v>0</v>
      </c>
      <c r="GZ41" s="237">
        <v>0</v>
      </c>
      <c r="HA41" s="237">
        <v>0</v>
      </c>
      <c r="HB41" s="236">
        <v>-428.2791666666667</v>
      </c>
      <c r="HC41" s="236">
        <v>-353.33120000000002</v>
      </c>
      <c r="HD41" s="237"/>
      <c r="HE41" s="237">
        <v>0</v>
      </c>
      <c r="HF41" s="237">
        <v>0</v>
      </c>
      <c r="HG41" s="237"/>
      <c r="HH41" s="236">
        <v>99172.119507859301</v>
      </c>
      <c r="HJ41" s="281">
        <f t="shared" si="0"/>
        <v>1206538.2111332004</v>
      </c>
      <c r="HK41" s="282">
        <f t="shared" si="1"/>
        <v>0</v>
      </c>
      <c r="HL41" s="282">
        <f t="shared" si="2"/>
        <v>0</v>
      </c>
      <c r="HM41" s="282">
        <f t="shared" si="3"/>
        <v>-5139.3500000000004</v>
      </c>
      <c r="HN41" s="282">
        <f t="shared" si="4"/>
        <v>-4239.9744000000001</v>
      </c>
      <c r="HO41" s="282">
        <f t="shared" si="5"/>
        <v>-5139.75</v>
      </c>
      <c r="HP41" s="282">
        <f t="shared" si="6"/>
        <v>0</v>
      </c>
      <c r="HQ41" s="283">
        <f t="shared" si="7"/>
        <v>0</v>
      </c>
      <c r="HR41" s="263"/>
      <c r="HS41" s="277">
        <v>65438</v>
      </c>
      <c r="HT41" s="278">
        <v>0</v>
      </c>
      <c r="HU41" s="278">
        <v>83775</v>
      </c>
      <c r="HV41" s="278">
        <v>771.29</v>
      </c>
      <c r="HW41" s="278">
        <v>0</v>
      </c>
      <c r="HX41" s="278">
        <v>4707.5</v>
      </c>
      <c r="HY41" s="278">
        <v>43152</v>
      </c>
      <c r="HZ41" s="279">
        <v>0</v>
      </c>
      <c r="IA41" s="278"/>
      <c r="IB41" s="280">
        <f t="shared" si="8"/>
        <v>1404382.0011332005</v>
      </c>
      <c r="ID41" s="280">
        <f t="shared" si="9"/>
        <v>-14519.074400000001</v>
      </c>
      <c r="IF41" s="280"/>
      <c r="IH41" s="280"/>
      <c r="IJ41" s="280">
        <v>0</v>
      </c>
      <c r="IL41" s="280">
        <v>6528.5116666666772</v>
      </c>
      <c r="IN41" s="280">
        <v>41988.160000000003</v>
      </c>
    </row>
    <row r="42" spans="1:248">
      <c r="A42" s="244">
        <v>2416</v>
      </c>
      <c r="B42" s="141">
        <v>103351</v>
      </c>
      <c r="C42" s="141" t="s">
        <v>601</v>
      </c>
      <c r="D42" s="141" t="s">
        <v>398</v>
      </c>
      <c r="E42" s="226" t="s">
        <v>341</v>
      </c>
      <c r="F42" s="245" t="s">
        <v>921</v>
      </c>
      <c r="H42" s="227">
        <v>1945744.8032</v>
      </c>
      <c r="I42" s="227">
        <v>-10404.049999999999</v>
      </c>
      <c r="J42" s="227">
        <v>-32594.803199999998</v>
      </c>
      <c r="K42" s="227">
        <v>1902745.95</v>
      </c>
      <c r="M42" s="228">
        <v>162145.40026666666</v>
      </c>
      <c r="N42" s="228">
        <v>0</v>
      </c>
      <c r="O42" s="229"/>
      <c r="P42" s="229"/>
      <c r="Q42" s="229"/>
      <c r="R42" s="229">
        <v>0</v>
      </c>
      <c r="S42" s="229"/>
      <c r="T42" s="229">
        <v>0</v>
      </c>
      <c r="U42" s="229">
        <v>0</v>
      </c>
      <c r="V42" s="229"/>
      <c r="W42" s="228">
        <v>-867.00416666666661</v>
      </c>
      <c r="X42" s="228">
        <v>-2716.2336</v>
      </c>
      <c r="Y42" s="229">
        <v>0</v>
      </c>
      <c r="Z42" s="229">
        <v>0</v>
      </c>
      <c r="AA42" s="229">
        <v>0</v>
      </c>
      <c r="AB42" s="229"/>
      <c r="AC42" s="228">
        <v>158562.16249999998</v>
      </c>
      <c r="AD42" s="230">
        <v>162145.40026666666</v>
      </c>
      <c r="AE42" s="230">
        <v>0</v>
      </c>
      <c r="AF42" s="231"/>
      <c r="AG42" s="231"/>
      <c r="AH42" s="231"/>
      <c r="AI42" s="231">
        <v>0</v>
      </c>
      <c r="AJ42" s="231"/>
      <c r="AK42" s="231">
        <v>0</v>
      </c>
      <c r="AL42" s="231">
        <v>0</v>
      </c>
      <c r="AM42" s="231"/>
      <c r="AN42" s="230">
        <v>-867.00416666666661</v>
      </c>
      <c r="AO42" s="230">
        <v>-2716.2336</v>
      </c>
      <c r="AP42" s="231">
        <v>0</v>
      </c>
      <c r="AQ42" s="231">
        <v>0</v>
      </c>
      <c r="AR42" s="231">
        <v>0</v>
      </c>
      <c r="AS42" s="231"/>
      <c r="AT42" s="230">
        <v>158562.16249999998</v>
      </c>
      <c r="AU42" s="232">
        <v>162145.40026666666</v>
      </c>
      <c r="AV42" s="232">
        <v>0</v>
      </c>
      <c r="AW42" s="233"/>
      <c r="AX42" s="233"/>
      <c r="AY42" s="233"/>
      <c r="AZ42" s="233">
        <v>0</v>
      </c>
      <c r="BA42" s="233"/>
      <c r="BB42" s="233">
        <v>0</v>
      </c>
      <c r="BC42" s="233">
        <v>0</v>
      </c>
      <c r="BD42" s="233"/>
      <c r="BE42" s="232">
        <v>-867.00416666666661</v>
      </c>
      <c r="BF42" s="232">
        <v>-2716.2336</v>
      </c>
      <c r="BG42" s="233">
        <v>0</v>
      </c>
      <c r="BH42" s="233">
        <v>0</v>
      </c>
      <c r="BI42" s="233">
        <v>0</v>
      </c>
      <c r="BJ42" s="233"/>
      <c r="BK42" s="232">
        <v>158562.16249999998</v>
      </c>
      <c r="BL42" s="234">
        <v>162145.40026666666</v>
      </c>
      <c r="BM42" s="234">
        <v>0</v>
      </c>
      <c r="BN42" s="235"/>
      <c r="BO42" s="235"/>
      <c r="BP42" s="235"/>
      <c r="BQ42" s="235">
        <v>0</v>
      </c>
      <c r="BR42" s="235">
        <v>0</v>
      </c>
      <c r="BS42" s="235">
        <v>0</v>
      </c>
      <c r="BT42" s="235">
        <v>0</v>
      </c>
      <c r="BU42" s="235">
        <v>0</v>
      </c>
      <c r="BV42" s="234">
        <v>-867.00416666666661</v>
      </c>
      <c r="BW42" s="234">
        <v>-2716.2336</v>
      </c>
      <c r="BX42" s="235">
        <v>0</v>
      </c>
      <c r="BY42" s="235">
        <v>0</v>
      </c>
      <c r="BZ42" s="235">
        <v>0</v>
      </c>
      <c r="CA42" s="235"/>
      <c r="CB42" s="234">
        <v>158562.16249999998</v>
      </c>
      <c r="CC42" s="236">
        <v>162145.40026666666</v>
      </c>
      <c r="CD42" s="236">
        <v>0</v>
      </c>
      <c r="CE42" s="237"/>
      <c r="CF42" s="237"/>
      <c r="CG42" s="237"/>
      <c r="CH42" s="237">
        <v>0</v>
      </c>
      <c r="CI42" s="237">
        <v>0</v>
      </c>
      <c r="CJ42" s="237">
        <v>0</v>
      </c>
      <c r="CK42" s="237">
        <v>0</v>
      </c>
      <c r="CL42" s="237">
        <v>0</v>
      </c>
      <c r="CM42" s="236">
        <v>-867.00416666666661</v>
      </c>
      <c r="CN42" s="236">
        <v>-2716.2336</v>
      </c>
      <c r="CO42" s="237">
        <v>0</v>
      </c>
      <c r="CP42" s="237">
        <v>0</v>
      </c>
      <c r="CQ42" s="237">
        <v>0</v>
      </c>
      <c r="CR42" s="237"/>
      <c r="CS42" s="236">
        <v>158562.16249999998</v>
      </c>
      <c r="CT42" s="238">
        <v>162145.40026666666</v>
      </c>
      <c r="CU42" s="238">
        <v>0</v>
      </c>
      <c r="CV42" s="239"/>
      <c r="CW42" s="239"/>
      <c r="CX42" s="239"/>
      <c r="CY42" s="239">
        <v>0</v>
      </c>
      <c r="CZ42" s="239">
        <v>0</v>
      </c>
      <c r="DA42" s="239">
        <v>0</v>
      </c>
      <c r="DB42" s="239">
        <v>0</v>
      </c>
      <c r="DC42" s="239">
        <v>0</v>
      </c>
      <c r="DD42" s="238">
        <v>-867.00416666666661</v>
      </c>
      <c r="DE42" s="238">
        <v>-2716.2336</v>
      </c>
      <c r="DF42" s="239">
        <v>-1482.1428571428571</v>
      </c>
      <c r="DG42" s="239">
        <v>0</v>
      </c>
      <c r="DH42" s="239">
        <v>0</v>
      </c>
      <c r="DI42" s="239"/>
      <c r="DJ42" s="238">
        <v>157080.01964285711</v>
      </c>
      <c r="DK42" s="240">
        <v>162145.40026666666</v>
      </c>
      <c r="DL42" s="240">
        <v>0</v>
      </c>
      <c r="DM42" s="241"/>
      <c r="DN42" s="241"/>
      <c r="DO42" s="241"/>
      <c r="DP42" s="241">
        <v>0</v>
      </c>
      <c r="DQ42" s="241">
        <v>0</v>
      </c>
      <c r="DR42" s="241">
        <v>0</v>
      </c>
      <c r="DS42" s="241">
        <v>0</v>
      </c>
      <c r="DT42" s="241">
        <v>0</v>
      </c>
      <c r="DU42" s="240">
        <v>-867.00416666666661</v>
      </c>
      <c r="DV42" s="240">
        <v>-2716.2336</v>
      </c>
      <c r="DW42" s="241">
        <v>-1482.1428571428571</v>
      </c>
      <c r="DX42" s="241">
        <v>0</v>
      </c>
      <c r="DY42" s="241">
        <v>0</v>
      </c>
      <c r="DZ42" s="241"/>
      <c r="EA42" s="240">
        <v>157080.01964285711</v>
      </c>
      <c r="EB42" s="242">
        <v>162145.40026666666</v>
      </c>
      <c r="EC42" s="242">
        <v>0</v>
      </c>
      <c r="ED42" s="243"/>
      <c r="EE42" s="243"/>
      <c r="EF42" s="243"/>
      <c r="EG42" s="243">
        <v>0</v>
      </c>
      <c r="EH42" s="243">
        <v>0</v>
      </c>
      <c r="EI42" s="243">
        <v>0</v>
      </c>
      <c r="EJ42" s="243">
        <v>0</v>
      </c>
      <c r="EK42" s="243">
        <v>0</v>
      </c>
      <c r="EL42" s="242">
        <v>-867.00416666666661</v>
      </c>
      <c r="EM42" s="242">
        <v>-2716.2336</v>
      </c>
      <c r="EN42" s="243">
        <v>-7410.7142857142862</v>
      </c>
      <c r="EO42" s="243">
        <v>0</v>
      </c>
      <c r="EP42" s="243">
        <v>0</v>
      </c>
      <c r="EQ42" s="243"/>
      <c r="ER42" s="242">
        <v>151151.44821428569</v>
      </c>
      <c r="ES42" s="230">
        <v>162145.40026666666</v>
      </c>
      <c r="ET42" s="230">
        <v>0</v>
      </c>
      <c r="EU42" s="231"/>
      <c r="EV42" s="231"/>
      <c r="EW42" s="231"/>
      <c r="EX42" s="231">
        <v>0</v>
      </c>
      <c r="EY42" s="231">
        <v>0</v>
      </c>
      <c r="EZ42" s="231">
        <v>0</v>
      </c>
      <c r="FA42" s="231">
        <v>0</v>
      </c>
      <c r="FB42" s="231">
        <v>0</v>
      </c>
      <c r="FC42" s="230">
        <v>-867.00416666666661</v>
      </c>
      <c r="FD42" s="230">
        <v>-2716.2336</v>
      </c>
      <c r="FE42" s="231"/>
      <c r="FF42" s="231">
        <v>0</v>
      </c>
      <c r="FG42" s="231">
        <v>0</v>
      </c>
      <c r="FH42" s="231"/>
      <c r="FI42" s="230">
        <v>158562.16249999998</v>
      </c>
      <c r="FJ42" s="232">
        <v>162145.40026666666</v>
      </c>
      <c r="FK42" s="232">
        <v>0</v>
      </c>
      <c r="FL42" s="233"/>
      <c r="FM42" s="233"/>
      <c r="FN42" s="233"/>
      <c r="FO42" s="233">
        <v>0</v>
      </c>
      <c r="FP42" s="233">
        <v>0</v>
      </c>
      <c r="FQ42" s="233">
        <v>0</v>
      </c>
      <c r="FR42" s="233">
        <v>0</v>
      </c>
      <c r="FS42" s="233">
        <v>0</v>
      </c>
      <c r="FT42" s="232">
        <v>-867.00416666666661</v>
      </c>
      <c r="FU42" s="232">
        <v>-2716.2336</v>
      </c>
      <c r="FV42" s="233"/>
      <c r="FW42" s="233">
        <v>0</v>
      </c>
      <c r="FX42" s="233">
        <v>0</v>
      </c>
      <c r="FY42" s="233"/>
      <c r="FZ42" s="232">
        <v>158562.16249999998</v>
      </c>
      <c r="GA42" s="234">
        <v>162145.40026666666</v>
      </c>
      <c r="GB42" s="234">
        <v>0</v>
      </c>
      <c r="GC42" s="235"/>
      <c r="GD42" s="235"/>
      <c r="GE42" s="235"/>
      <c r="GF42" s="235">
        <v>0</v>
      </c>
      <c r="GG42" s="235">
        <v>0</v>
      </c>
      <c r="GH42" s="235">
        <v>0</v>
      </c>
      <c r="GI42" s="235">
        <v>0</v>
      </c>
      <c r="GJ42" s="235">
        <v>0</v>
      </c>
      <c r="GK42" s="234">
        <v>-867.00416666666661</v>
      </c>
      <c r="GL42" s="234">
        <v>-2716.2336</v>
      </c>
      <c r="GM42" s="235"/>
      <c r="GN42" s="235">
        <v>0</v>
      </c>
      <c r="GO42" s="235">
        <v>0</v>
      </c>
      <c r="GP42" s="235">
        <v>0</v>
      </c>
      <c r="GQ42" s="234">
        <v>158562.16249999998</v>
      </c>
      <c r="GR42" s="236">
        <v>162145.40026666666</v>
      </c>
      <c r="GS42" s="236">
        <v>0</v>
      </c>
      <c r="GT42" s="237"/>
      <c r="GU42" s="237"/>
      <c r="GV42" s="237"/>
      <c r="GW42" s="237">
        <v>0</v>
      </c>
      <c r="GX42" s="237">
        <v>0</v>
      </c>
      <c r="GY42" s="237">
        <v>0</v>
      </c>
      <c r="GZ42" s="237">
        <v>0</v>
      </c>
      <c r="HA42" s="237">
        <v>0</v>
      </c>
      <c r="HB42" s="236">
        <v>-867.00416666666661</v>
      </c>
      <c r="HC42" s="236">
        <v>-2716.2336</v>
      </c>
      <c r="HD42" s="237"/>
      <c r="HE42" s="237">
        <v>0</v>
      </c>
      <c r="HF42" s="237">
        <v>0</v>
      </c>
      <c r="HG42" s="237"/>
      <c r="HH42" s="236">
        <v>158562.16249999998</v>
      </c>
      <c r="HJ42" s="281">
        <f t="shared" si="0"/>
        <v>1945744.8032</v>
      </c>
      <c r="HK42" s="282">
        <f t="shared" si="1"/>
        <v>0</v>
      </c>
      <c r="HL42" s="282">
        <f t="shared" si="2"/>
        <v>0</v>
      </c>
      <c r="HM42" s="282">
        <f t="shared" si="3"/>
        <v>-10404.049999999999</v>
      </c>
      <c r="HN42" s="282">
        <f t="shared" si="4"/>
        <v>-32594.803199999998</v>
      </c>
      <c r="HO42" s="282">
        <f t="shared" si="5"/>
        <v>-10375</v>
      </c>
      <c r="HP42" s="282">
        <f t="shared" si="6"/>
        <v>0</v>
      </c>
      <c r="HQ42" s="283">
        <f t="shared" si="7"/>
        <v>0</v>
      </c>
      <c r="HR42" s="263"/>
      <c r="HS42" s="277">
        <v>99308</v>
      </c>
      <c r="HT42" s="278">
        <v>0</v>
      </c>
      <c r="HU42" s="278">
        <v>47631</v>
      </c>
      <c r="HV42" s="278">
        <v>1085.6399999999999</v>
      </c>
      <c r="HW42" s="278">
        <v>0</v>
      </c>
      <c r="HX42" s="278">
        <v>3207.5</v>
      </c>
      <c r="HY42" s="278">
        <v>100472</v>
      </c>
      <c r="HZ42" s="279">
        <v>8140</v>
      </c>
      <c r="IA42" s="278"/>
      <c r="IB42" s="280">
        <f t="shared" si="8"/>
        <v>2205588.9431999996</v>
      </c>
      <c r="ID42" s="280">
        <f t="shared" si="9"/>
        <v>-53373.853199999998</v>
      </c>
      <c r="IF42" s="280"/>
      <c r="IH42" s="280"/>
      <c r="IJ42" s="280">
        <v>0</v>
      </c>
      <c r="IL42" s="280">
        <v>0</v>
      </c>
      <c r="IN42" s="280">
        <v>45044.486666666671</v>
      </c>
    </row>
    <row r="43" spans="1:248">
      <c r="A43" s="244">
        <v>4245</v>
      </c>
      <c r="B43" s="141">
        <v>103519</v>
      </c>
      <c r="C43" s="141" t="s">
        <v>602</v>
      </c>
      <c r="D43" s="141" t="s">
        <v>399</v>
      </c>
      <c r="E43" s="226" t="s">
        <v>340</v>
      </c>
      <c r="F43" s="245" t="s">
        <v>921</v>
      </c>
      <c r="H43" s="227">
        <v>9564537.3896785062</v>
      </c>
      <c r="I43" s="227">
        <v>-24439.050000000003</v>
      </c>
      <c r="J43" s="227">
        <v>-22895.859700000001</v>
      </c>
      <c r="K43" s="227">
        <v>9517202.4799785055</v>
      </c>
      <c r="M43" s="228">
        <v>797044.78247320885</v>
      </c>
      <c r="N43" s="228">
        <v>0</v>
      </c>
      <c r="O43" s="229"/>
      <c r="P43" s="229"/>
      <c r="Q43" s="229"/>
      <c r="R43" s="229">
        <v>0</v>
      </c>
      <c r="S43" s="229"/>
      <c r="T43" s="229">
        <v>115978.30555555556</v>
      </c>
      <c r="U43" s="229">
        <v>0</v>
      </c>
      <c r="V43" s="229"/>
      <c r="W43" s="228">
        <v>-2036.5875000000003</v>
      </c>
      <c r="X43" s="228">
        <v>-1907.9883083333334</v>
      </c>
      <c r="Y43" s="229">
        <v>0</v>
      </c>
      <c r="Z43" s="229">
        <v>0</v>
      </c>
      <c r="AA43" s="229">
        <v>0</v>
      </c>
      <c r="AB43" s="229"/>
      <c r="AC43" s="228">
        <v>909078.512220431</v>
      </c>
      <c r="AD43" s="230">
        <v>797044.78247320885</v>
      </c>
      <c r="AE43" s="230">
        <v>0</v>
      </c>
      <c r="AF43" s="231"/>
      <c r="AG43" s="231"/>
      <c r="AH43" s="231"/>
      <c r="AI43" s="231">
        <v>0</v>
      </c>
      <c r="AJ43" s="231"/>
      <c r="AK43" s="231">
        <v>115978.30555555556</v>
      </c>
      <c r="AL43" s="231">
        <v>0</v>
      </c>
      <c r="AM43" s="231"/>
      <c r="AN43" s="230">
        <v>-2036.5875000000003</v>
      </c>
      <c r="AO43" s="230">
        <v>-1907.9883083333334</v>
      </c>
      <c r="AP43" s="231">
        <v>0</v>
      </c>
      <c r="AQ43" s="231">
        <v>0</v>
      </c>
      <c r="AR43" s="231">
        <v>0</v>
      </c>
      <c r="AS43" s="231"/>
      <c r="AT43" s="230">
        <v>909078.512220431</v>
      </c>
      <c r="AU43" s="232">
        <v>797044.78247320885</v>
      </c>
      <c r="AV43" s="232">
        <v>0</v>
      </c>
      <c r="AW43" s="233"/>
      <c r="AX43" s="233"/>
      <c r="AY43" s="233"/>
      <c r="AZ43" s="233">
        <v>0</v>
      </c>
      <c r="BA43" s="233"/>
      <c r="BB43" s="233">
        <v>115978.30555555556</v>
      </c>
      <c r="BC43" s="233">
        <v>0</v>
      </c>
      <c r="BD43" s="233"/>
      <c r="BE43" s="232">
        <v>-2036.5875000000003</v>
      </c>
      <c r="BF43" s="232">
        <v>-1907.9883083333334</v>
      </c>
      <c r="BG43" s="233">
        <v>0</v>
      </c>
      <c r="BH43" s="233">
        <v>0</v>
      </c>
      <c r="BI43" s="233">
        <v>0</v>
      </c>
      <c r="BJ43" s="233"/>
      <c r="BK43" s="232">
        <v>909078.512220431</v>
      </c>
      <c r="BL43" s="234">
        <v>797044.78247320885</v>
      </c>
      <c r="BM43" s="234">
        <v>0</v>
      </c>
      <c r="BN43" s="235"/>
      <c r="BO43" s="235"/>
      <c r="BP43" s="235"/>
      <c r="BQ43" s="235">
        <v>0</v>
      </c>
      <c r="BR43" s="235">
        <v>0</v>
      </c>
      <c r="BS43" s="235">
        <v>115978.30555555556</v>
      </c>
      <c r="BT43" s="235">
        <v>0</v>
      </c>
      <c r="BU43" s="235">
        <v>0</v>
      </c>
      <c r="BV43" s="234">
        <v>-2036.5875000000003</v>
      </c>
      <c r="BW43" s="234">
        <v>-1907.9883083333334</v>
      </c>
      <c r="BX43" s="235">
        <v>0</v>
      </c>
      <c r="BY43" s="235">
        <v>0</v>
      </c>
      <c r="BZ43" s="235">
        <v>0</v>
      </c>
      <c r="CA43" s="235"/>
      <c r="CB43" s="234">
        <v>909078.512220431</v>
      </c>
      <c r="CC43" s="236">
        <v>797044.78247320885</v>
      </c>
      <c r="CD43" s="236">
        <v>0</v>
      </c>
      <c r="CE43" s="237"/>
      <c r="CF43" s="237"/>
      <c r="CG43" s="237"/>
      <c r="CH43" s="237">
        <v>0</v>
      </c>
      <c r="CI43" s="237">
        <v>0</v>
      </c>
      <c r="CJ43" s="237">
        <v>115978.30555555556</v>
      </c>
      <c r="CK43" s="237">
        <v>0</v>
      </c>
      <c r="CL43" s="237">
        <v>0</v>
      </c>
      <c r="CM43" s="236">
        <v>-2036.5875000000003</v>
      </c>
      <c r="CN43" s="236">
        <v>-1907.9883083333334</v>
      </c>
      <c r="CO43" s="237">
        <v>0</v>
      </c>
      <c r="CP43" s="237">
        <v>0</v>
      </c>
      <c r="CQ43" s="237">
        <v>0</v>
      </c>
      <c r="CR43" s="237"/>
      <c r="CS43" s="236">
        <v>909078.512220431</v>
      </c>
      <c r="CT43" s="238">
        <v>797044.78247320885</v>
      </c>
      <c r="CU43" s="238">
        <v>0</v>
      </c>
      <c r="CV43" s="239"/>
      <c r="CW43" s="239"/>
      <c r="CX43" s="239"/>
      <c r="CY43" s="239">
        <v>0</v>
      </c>
      <c r="CZ43" s="239">
        <v>0</v>
      </c>
      <c r="DA43" s="239">
        <v>115978.30555555556</v>
      </c>
      <c r="DB43" s="239">
        <v>0</v>
      </c>
      <c r="DC43" s="239">
        <v>0</v>
      </c>
      <c r="DD43" s="238">
        <v>-2036.5875000000003</v>
      </c>
      <c r="DE43" s="238">
        <v>-1907.9883083333334</v>
      </c>
      <c r="DF43" s="239">
        <v>-5207.1428571428569</v>
      </c>
      <c r="DG43" s="239">
        <v>0</v>
      </c>
      <c r="DH43" s="239">
        <v>0</v>
      </c>
      <c r="DI43" s="239"/>
      <c r="DJ43" s="238">
        <v>903871.36936328816</v>
      </c>
      <c r="DK43" s="240">
        <v>797044.78247320885</v>
      </c>
      <c r="DL43" s="240">
        <v>0</v>
      </c>
      <c r="DM43" s="241"/>
      <c r="DN43" s="241"/>
      <c r="DO43" s="241"/>
      <c r="DP43" s="241">
        <v>0</v>
      </c>
      <c r="DQ43" s="241">
        <v>0</v>
      </c>
      <c r="DR43" s="241">
        <v>115978.30555555556</v>
      </c>
      <c r="DS43" s="241">
        <v>0</v>
      </c>
      <c r="DT43" s="241">
        <v>0</v>
      </c>
      <c r="DU43" s="240">
        <v>-2036.5875000000003</v>
      </c>
      <c r="DV43" s="240">
        <v>-1907.9883083333334</v>
      </c>
      <c r="DW43" s="241">
        <v>-5207.1428571428569</v>
      </c>
      <c r="DX43" s="241">
        <v>0</v>
      </c>
      <c r="DY43" s="241">
        <v>0</v>
      </c>
      <c r="DZ43" s="241"/>
      <c r="EA43" s="240">
        <v>903871.36936328816</v>
      </c>
      <c r="EB43" s="242">
        <v>797044.78247320885</v>
      </c>
      <c r="EC43" s="242">
        <v>0</v>
      </c>
      <c r="ED43" s="243"/>
      <c r="EE43" s="243"/>
      <c r="EF43" s="243"/>
      <c r="EG43" s="243">
        <v>0</v>
      </c>
      <c r="EH43" s="243">
        <v>0</v>
      </c>
      <c r="EI43" s="243">
        <v>115978.30555555556</v>
      </c>
      <c r="EJ43" s="243">
        <v>0</v>
      </c>
      <c r="EK43" s="243">
        <v>0</v>
      </c>
      <c r="EL43" s="242">
        <v>-2036.5875000000003</v>
      </c>
      <c r="EM43" s="242">
        <v>-1907.9883083333334</v>
      </c>
      <c r="EN43" s="243">
        <v>-26035.71428571429</v>
      </c>
      <c r="EO43" s="243">
        <v>0</v>
      </c>
      <c r="EP43" s="243">
        <v>0</v>
      </c>
      <c r="EQ43" s="243"/>
      <c r="ER43" s="242">
        <v>883042.79793471668</v>
      </c>
      <c r="ES43" s="230">
        <v>797044.78247320885</v>
      </c>
      <c r="ET43" s="230">
        <v>0</v>
      </c>
      <c r="EU43" s="231"/>
      <c r="EV43" s="231"/>
      <c r="EW43" s="231"/>
      <c r="EX43" s="231">
        <v>0</v>
      </c>
      <c r="EY43" s="231">
        <v>0</v>
      </c>
      <c r="EZ43" s="231">
        <v>115978.30555555556</v>
      </c>
      <c r="FA43" s="231">
        <v>0</v>
      </c>
      <c r="FB43" s="231">
        <v>0</v>
      </c>
      <c r="FC43" s="230">
        <v>-2036.5875000000003</v>
      </c>
      <c r="FD43" s="230">
        <v>-1907.9883083333334</v>
      </c>
      <c r="FE43" s="231"/>
      <c r="FF43" s="231">
        <v>0</v>
      </c>
      <c r="FG43" s="231">
        <v>0</v>
      </c>
      <c r="FH43" s="231"/>
      <c r="FI43" s="230">
        <v>909078.512220431</v>
      </c>
      <c r="FJ43" s="232">
        <v>797044.78247320885</v>
      </c>
      <c r="FK43" s="232">
        <v>0</v>
      </c>
      <c r="FL43" s="233"/>
      <c r="FM43" s="233"/>
      <c r="FN43" s="233"/>
      <c r="FO43" s="233">
        <v>0</v>
      </c>
      <c r="FP43" s="233">
        <v>0</v>
      </c>
      <c r="FQ43" s="233">
        <v>115978.30555555556</v>
      </c>
      <c r="FR43" s="233">
        <v>0</v>
      </c>
      <c r="FS43" s="233">
        <v>0</v>
      </c>
      <c r="FT43" s="232">
        <v>-2036.5875000000003</v>
      </c>
      <c r="FU43" s="232">
        <v>-1907.9883083333334</v>
      </c>
      <c r="FV43" s="233"/>
      <c r="FW43" s="233">
        <v>0</v>
      </c>
      <c r="FX43" s="233">
        <v>0</v>
      </c>
      <c r="FY43" s="233"/>
      <c r="FZ43" s="232">
        <v>909078.512220431</v>
      </c>
      <c r="GA43" s="234">
        <v>797044.78247320885</v>
      </c>
      <c r="GB43" s="234">
        <v>0</v>
      </c>
      <c r="GC43" s="235"/>
      <c r="GD43" s="235"/>
      <c r="GE43" s="235"/>
      <c r="GF43" s="235">
        <v>0</v>
      </c>
      <c r="GG43" s="235">
        <v>0</v>
      </c>
      <c r="GH43" s="235">
        <v>115978.30555555556</v>
      </c>
      <c r="GI43" s="235">
        <v>0</v>
      </c>
      <c r="GJ43" s="235">
        <v>0</v>
      </c>
      <c r="GK43" s="234">
        <v>-2036.5875000000003</v>
      </c>
      <c r="GL43" s="234">
        <v>-1907.9883083333334</v>
      </c>
      <c r="GM43" s="235"/>
      <c r="GN43" s="235">
        <v>0</v>
      </c>
      <c r="GO43" s="235">
        <v>0</v>
      </c>
      <c r="GP43" s="235">
        <v>0</v>
      </c>
      <c r="GQ43" s="234">
        <v>909078.512220431</v>
      </c>
      <c r="GR43" s="236">
        <v>797044.78247320885</v>
      </c>
      <c r="GS43" s="236">
        <v>0</v>
      </c>
      <c r="GT43" s="237"/>
      <c r="GU43" s="237"/>
      <c r="GV43" s="237"/>
      <c r="GW43" s="237">
        <v>0</v>
      </c>
      <c r="GX43" s="237">
        <v>0</v>
      </c>
      <c r="GY43" s="237">
        <v>115978.30555555556</v>
      </c>
      <c r="GZ43" s="237">
        <v>0</v>
      </c>
      <c r="HA43" s="237">
        <v>0</v>
      </c>
      <c r="HB43" s="236">
        <v>-2036.5875000000003</v>
      </c>
      <c r="HC43" s="236">
        <v>-1907.9883083333334</v>
      </c>
      <c r="HD43" s="237"/>
      <c r="HE43" s="237">
        <v>0</v>
      </c>
      <c r="HF43" s="237">
        <v>0</v>
      </c>
      <c r="HG43" s="237"/>
      <c r="HH43" s="236">
        <v>909078.512220431</v>
      </c>
      <c r="HJ43" s="281">
        <f t="shared" si="0"/>
        <v>9564537.3896785043</v>
      </c>
      <c r="HK43" s="282">
        <f t="shared" si="1"/>
        <v>1391739.6666666663</v>
      </c>
      <c r="HL43" s="282">
        <f t="shared" si="2"/>
        <v>0</v>
      </c>
      <c r="HM43" s="282">
        <f t="shared" si="3"/>
        <v>-24439.050000000007</v>
      </c>
      <c r="HN43" s="282">
        <f t="shared" si="4"/>
        <v>-22895.859700000001</v>
      </c>
      <c r="HO43" s="282">
        <f t="shared" si="5"/>
        <v>-36450</v>
      </c>
      <c r="HP43" s="282">
        <f t="shared" si="6"/>
        <v>0</v>
      </c>
      <c r="HQ43" s="283">
        <f t="shared" si="7"/>
        <v>0</v>
      </c>
      <c r="HR43" s="263"/>
      <c r="HS43" s="277">
        <v>670764</v>
      </c>
      <c r="HT43" s="278">
        <v>27480.97</v>
      </c>
      <c r="HU43" s="278">
        <v>559125</v>
      </c>
      <c r="HV43" s="278">
        <v>29655.440000000002</v>
      </c>
      <c r="HW43" s="278">
        <v>0</v>
      </c>
      <c r="HX43" s="278">
        <v>42168.380000000005</v>
      </c>
      <c r="HY43" s="278">
        <v>0</v>
      </c>
      <c r="HZ43" s="279">
        <v>30091.56</v>
      </c>
      <c r="IA43" s="278"/>
      <c r="IB43" s="280">
        <f t="shared" si="8"/>
        <v>12315562.406345172</v>
      </c>
      <c r="ID43" s="280">
        <f t="shared" si="9"/>
        <v>-83784.909700000004</v>
      </c>
      <c r="IF43" s="280"/>
      <c r="IH43" s="280"/>
      <c r="IJ43" s="280">
        <v>0</v>
      </c>
      <c r="IL43" s="280">
        <v>0</v>
      </c>
      <c r="IN43" s="280">
        <v>79269.69</v>
      </c>
    </row>
    <row r="44" spans="1:248">
      <c r="A44" s="244">
        <v>7053</v>
      </c>
      <c r="B44" s="141">
        <v>103628</v>
      </c>
      <c r="C44" s="141" t="s">
        <v>603</v>
      </c>
      <c r="D44" s="141" t="s">
        <v>400</v>
      </c>
      <c r="E44" s="226" t="s">
        <v>342</v>
      </c>
      <c r="F44" s="245" t="s">
        <v>921</v>
      </c>
      <c r="H44" s="227">
        <v>0</v>
      </c>
      <c r="I44" s="227">
        <v>0</v>
      </c>
      <c r="J44" s="227">
        <v>0</v>
      </c>
      <c r="K44" s="227">
        <v>0</v>
      </c>
      <c r="M44" s="228">
        <v>0</v>
      </c>
      <c r="N44" s="228">
        <v>0</v>
      </c>
      <c r="O44" s="229"/>
      <c r="P44" s="229"/>
      <c r="Q44" s="229"/>
      <c r="R44" s="229">
        <v>160373.4</v>
      </c>
      <c r="S44" s="229"/>
      <c r="T44" s="229">
        <v>0</v>
      </c>
      <c r="U44" s="229">
        <v>188285.87484987732</v>
      </c>
      <c r="V44" s="229"/>
      <c r="W44" s="228">
        <v>0</v>
      </c>
      <c r="X44" s="228">
        <v>0</v>
      </c>
      <c r="Y44" s="229">
        <v>-274.3125</v>
      </c>
      <c r="Z44" s="229">
        <v>0</v>
      </c>
      <c r="AA44" s="229">
        <v>0</v>
      </c>
      <c r="AB44" s="229"/>
      <c r="AC44" s="228">
        <v>348384.96234987734</v>
      </c>
      <c r="AD44" s="230">
        <v>0</v>
      </c>
      <c r="AE44" s="230">
        <v>0</v>
      </c>
      <c r="AF44" s="231"/>
      <c r="AG44" s="231"/>
      <c r="AH44" s="231"/>
      <c r="AI44" s="231">
        <v>160373.4</v>
      </c>
      <c r="AJ44" s="231"/>
      <c r="AK44" s="231">
        <v>0</v>
      </c>
      <c r="AL44" s="231">
        <v>188285.87484987732</v>
      </c>
      <c r="AM44" s="231"/>
      <c r="AN44" s="230">
        <v>0</v>
      </c>
      <c r="AO44" s="230">
        <v>0</v>
      </c>
      <c r="AP44" s="231">
        <v>-274.3125</v>
      </c>
      <c r="AQ44" s="231">
        <v>0</v>
      </c>
      <c r="AR44" s="231">
        <v>0</v>
      </c>
      <c r="AS44" s="231"/>
      <c r="AT44" s="230">
        <v>348384.96234987734</v>
      </c>
      <c r="AU44" s="232">
        <v>0</v>
      </c>
      <c r="AV44" s="232">
        <v>0</v>
      </c>
      <c r="AW44" s="233"/>
      <c r="AX44" s="233"/>
      <c r="AY44" s="233"/>
      <c r="AZ44" s="233">
        <v>160373.4</v>
      </c>
      <c r="BA44" s="233"/>
      <c r="BB44" s="233">
        <v>0</v>
      </c>
      <c r="BC44" s="233">
        <v>188285.87484987732</v>
      </c>
      <c r="BD44" s="233"/>
      <c r="BE44" s="232">
        <v>0</v>
      </c>
      <c r="BF44" s="232">
        <v>0</v>
      </c>
      <c r="BG44" s="233">
        <v>-274.3125</v>
      </c>
      <c r="BH44" s="233">
        <v>0</v>
      </c>
      <c r="BI44" s="233">
        <v>0</v>
      </c>
      <c r="BJ44" s="233"/>
      <c r="BK44" s="232">
        <v>348384.96234987734</v>
      </c>
      <c r="BL44" s="234">
        <v>0</v>
      </c>
      <c r="BM44" s="234">
        <v>0</v>
      </c>
      <c r="BN44" s="235"/>
      <c r="BO44" s="235"/>
      <c r="BP44" s="235"/>
      <c r="BQ44" s="235">
        <v>160373.4</v>
      </c>
      <c r="BR44" s="235">
        <v>0</v>
      </c>
      <c r="BS44" s="235">
        <v>0</v>
      </c>
      <c r="BT44" s="235">
        <v>188285.87484987732</v>
      </c>
      <c r="BU44" s="235">
        <v>0</v>
      </c>
      <c r="BV44" s="234">
        <v>0</v>
      </c>
      <c r="BW44" s="234">
        <v>0</v>
      </c>
      <c r="BX44" s="235">
        <v>-479.64583333333337</v>
      </c>
      <c r="BY44" s="235">
        <v>0</v>
      </c>
      <c r="BZ44" s="235">
        <v>0</v>
      </c>
      <c r="CA44" s="235"/>
      <c r="CB44" s="234">
        <v>348179.62901654403</v>
      </c>
      <c r="CC44" s="236">
        <v>0</v>
      </c>
      <c r="CD44" s="236">
        <v>0</v>
      </c>
      <c r="CE44" s="237"/>
      <c r="CF44" s="237"/>
      <c r="CG44" s="237"/>
      <c r="CH44" s="237">
        <v>160373.4</v>
      </c>
      <c r="CI44" s="237">
        <v>0</v>
      </c>
      <c r="CJ44" s="237">
        <v>0</v>
      </c>
      <c r="CK44" s="237">
        <v>188285.87484987732</v>
      </c>
      <c r="CL44" s="237">
        <v>0</v>
      </c>
      <c r="CM44" s="236">
        <v>0</v>
      </c>
      <c r="CN44" s="236">
        <v>0</v>
      </c>
      <c r="CO44" s="237">
        <v>-479.64583333333337</v>
      </c>
      <c r="CP44" s="237">
        <v>0</v>
      </c>
      <c r="CQ44" s="237">
        <v>0</v>
      </c>
      <c r="CR44" s="237"/>
      <c r="CS44" s="236">
        <v>348179.62901654403</v>
      </c>
      <c r="CT44" s="238">
        <v>0</v>
      </c>
      <c r="CU44" s="238">
        <v>0</v>
      </c>
      <c r="CV44" s="239"/>
      <c r="CW44" s="239"/>
      <c r="CX44" s="239"/>
      <c r="CY44" s="239">
        <v>160373.4</v>
      </c>
      <c r="CZ44" s="239">
        <v>0</v>
      </c>
      <c r="DA44" s="239">
        <v>0</v>
      </c>
      <c r="DB44" s="239">
        <v>188285.87484987732</v>
      </c>
      <c r="DC44" s="239">
        <v>0</v>
      </c>
      <c r="DD44" s="238">
        <v>0</v>
      </c>
      <c r="DE44" s="238">
        <v>0</v>
      </c>
      <c r="DF44" s="239">
        <v>-479.64583333333337</v>
      </c>
      <c r="DG44" s="239">
        <v>0</v>
      </c>
      <c r="DH44" s="239">
        <v>0</v>
      </c>
      <c r="DI44" s="239"/>
      <c r="DJ44" s="238">
        <v>348179.62901654403</v>
      </c>
      <c r="DK44" s="240">
        <v>0</v>
      </c>
      <c r="DL44" s="240">
        <v>0</v>
      </c>
      <c r="DM44" s="241"/>
      <c r="DN44" s="241"/>
      <c r="DO44" s="241"/>
      <c r="DP44" s="241">
        <v>160373.4</v>
      </c>
      <c r="DQ44" s="241">
        <v>0</v>
      </c>
      <c r="DR44" s="241">
        <v>0</v>
      </c>
      <c r="DS44" s="241">
        <v>188285.87484987732</v>
      </c>
      <c r="DT44" s="241">
        <v>0</v>
      </c>
      <c r="DU44" s="240">
        <v>0</v>
      </c>
      <c r="DV44" s="240">
        <v>0</v>
      </c>
      <c r="DW44" s="241">
        <v>-479.64583333333337</v>
      </c>
      <c r="DX44" s="241">
        <v>0</v>
      </c>
      <c r="DY44" s="241">
        <v>0</v>
      </c>
      <c r="DZ44" s="241"/>
      <c r="EA44" s="240">
        <v>348179.62901654403</v>
      </c>
      <c r="EB44" s="242">
        <v>0</v>
      </c>
      <c r="EC44" s="242">
        <v>0</v>
      </c>
      <c r="ED44" s="243"/>
      <c r="EE44" s="243"/>
      <c r="EF44" s="243"/>
      <c r="EG44" s="243">
        <v>160373.4</v>
      </c>
      <c r="EH44" s="243">
        <v>0</v>
      </c>
      <c r="EI44" s="243">
        <v>0</v>
      </c>
      <c r="EJ44" s="243">
        <v>188285.87484987732</v>
      </c>
      <c r="EK44" s="243">
        <v>0</v>
      </c>
      <c r="EL44" s="242">
        <v>0</v>
      </c>
      <c r="EM44" s="242">
        <v>0</v>
      </c>
      <c r="EN44" s="243">
        <v>-2398.2291666666661</v>
      </c>
      <c r="EO44" s="243">
        <v>0</v>
      </c>
      <c r="EP44" s="243">
        <v>0</v>
      </c>
      <c r="EQ44" s="243"/>
      <c r="ER44" s="242">
        <v>346261.04568321066</v>
      </c>
      <c r="ES44" s="230">
        <v>0</v>
      </c>
      <c r="ET44" s="230">
        <v>0</v>
      </c>
      <c r="EU44" s="231"/>
      <c r="EV44" s="231"/>
      <c r="EW44" s="231"/>
      <c r="EX44" s="231">
        <v>160373.4</v>
      </c>
      <c r="EY44" s="231">
        <v>0</v>
      </c>
      <c r="EZ44" s="231">
        <v>0</v>
      </c>
      <c r="FA44" s="231">
        <v>188285.87484987732</v>
      </c>
      <c r="FB44" s="231">
        <v>0</v>
      </c>
      <c r="FC44" s="230">
        <v>0</v>
      </c>
      <c r="FD44" s="230">
        <v>0</v>
      </c>
      <c r="FE44" s="231"/>
      <c r="FF44" s="231">
        <v>0</v>
      </c>
      <c r="FG44" s="231">
        <v>0</v>
      </c>
      <c r="FH44" s="231"/>
      <c r="FI44" s="230">
        <v>348659.27484987734</v>
      </c>
      <c r="FJ44" s="232">
        <v>0</v>
      </c>
      <c r="FK44" s="232">
        <v>0</v>
      </c>
      <c r="FL44" s="233"/>
      <c r="FM44" s="233"/>
      <c r="FN44" s="233"/>
      <c r="FO44" s="233">
        <v>160373.4</v>
      </c>
      <c r="FP44" s="233">
        <v>0</v>
      </c>
      <c r="FQ44" s="233">
        <v>0</v>
      </c>
      <c r="FR44" s="233">
        <v>188285.87484987732</v>
      </c>
      <c r="FS44" s="233">
        <v>0</v>
      </c>
      <c r="FT44" s="232">
        <v>0</v>
      </c>
      <c r="FU44" s="232">
        <v>0</v>
      </c>
      <c r="FV44" s="233"/>
      <c r="FW44" s="233">
        <v>0</v>
      </c>
      <c r="FX44" s="233">
        <v>0</v>
      </c>
      <c r="FY44" s="233"/>
      <c r="FZ44" s="232">
        <v>348659.27484987734</v>
      </c>
      <c r="GA44" s="234">
        <v>0</v>
      </c>
      <c r="GB44" s="234">
        <v>0</v>
      </c>
      <c r="GC44" s="235"/>
      <c r="GD44" s="235"/>
      <c r="GE44" s="235"/>
      <c r="GF44" s="235">
        <v>160373.4</v>
      </c>
      <c r="GG44" s="235">
        <v>0</v>
      </c>
      <c r="GH44" s="235">
        <v>0</v>
      </c>
      <c r="GI44" s="235">
        <v>188285.87484987732</v>
      </c>
      <c r="GJ44" s="235">
        <v>0</v>
      </c>
      <c r="GK44" s="234">
        <v>0</v>
      </c>
      <c r="GL44" s="234">
        <v>0</v>
      </c>
      <c r="GM44" s="235"/>
      <c r="GN44" s="235">
        <v>0</v>
      </c>
      <c r="GO44" s="235">
        <v>0</v>
      </c>
      <c r="GP44" s="235">
        <v>0</v>
      </c>
      <c r="GQ44" s="234">
        <v>348659.27484987734</v>
      </c>
      <c r="GR44" s="236">
        <v>0</v>
      </c>
      <c r="GS44" s="236">
        <v>0</v>
      </c>
      <c r="GT44" s="237"/>
      <c r="GU44" s="237"/>
      <c r="GV44" s="237"/>
      <c r="GW44" s="237">
        <v>160373.4</v>
      </c>
      <c r="GX44" s="237">
        <v>0</v>
      </c>
      <c r="GY44" s="237">
        <v>0</v>
      </c>
      <c r="GZ44" s="237">
        <v>188285.87484987732</v>
      </c>
      <c r="HA44" s="237">
        <v>0</v>
      </c>
      <c r="HB44" s="236">
        <v>0</v>
      </c>
      <c r="HC44" s="236">
        <v>0</v>
      </c>
      <c r="HD44" s="237"/>
      <c r="HE44" s="237">
        <v>0</v>
      </c>
      <c r="HF44" s="237">
        <v>0</v>
      </c>
      <c r="HG44" s="237"/>
      <c r="HH44" s="236">
        <v>348659.27484987734</v>
      </c>
      <c r="HJ44" s="281">
        <f t="shared" si="0"/>
        <v>1924480.7999999996</v>
      </c>
      <c r="HK44" s="282">
        <f t="shared" si="1"/>
        <v>0</v>
      </c>
      <c r="HL44" s="282">
        <f t="shared" si="2"/>
        <v>2259430.4981985278</v>
      </c>
      <c r="HM44" s="282">
        <f t="shared" si="3"/>
        <v>0</v>
      </c>
      <c r="HN44" s="282">
        <f t="shared" si="4"/>
        <v>0</v>
      </c>
      <c r="HO44" s="282">
        <f t="shared" si="5"/>
        <v>-5139.75</v>
      </c>
      <c r="HP44" s="282">
        <f t="shared" si="6"/>
        <v>0</v>
      </c>
      <c r="HQ44" s="283">
        <f t="shared" si="7"/>
        <v>0</v>
      </c>
      <c r="HR44" s="263"/>
      <c r="HS44" s="277">
        <v>188369.93</v>
      </c>
      <c r="HT44" s="278">
        <v>0</v>
      </c>
      <c r="HU44" s="278">
        <v>68511</v>
      </c>
      <c r="HV44" s="278">
        <v>3085.64</v>
      </c>
      <c r="HW44" s="278">
        <v>110380.06972111555</v>
      </c>
      <c r="HX44" s="278">
        <v>36105.880000000005</v>
      </c>
      <c r="HY44" s="278">
        <v>0</v>
      </c>
      <c r="HZ44" s="279">
        <v>12960.63</v>
      </c>
      <c r="IA44" s="278"/>
      <c r="IB44" s="280">
        <f t="shared" si="8"/>
        <v>4603324.4479196426</v>
      </c>
      <c r="ID44" s="280">
        <f t="shared" si="9"/>
        <v>-5139.75</v>
      </c>
      <c r="IF44" s="280"/>
      <c r="IH44" s="280"/>
      <c r="IJ44" s="280">
        <v>0</v>
      </c>
      <c r="IL44" s="280">
        <v>0</v>
      </c>
      <c r="IN44" s="280">
        <v>141750</v>
      </c>
    </row>
    <row r="45" spans="1:248">
      <c r="A45" s="244">
        <v>4173</v>
      </c>
      <c r="B45" s="141">
        <v>103497</v>
      </c>
      <c r="C45" s="141" t="s">
        <v>604</v>
      </c>
      <c r="D45" s="141" t="s">
        <v>401</v>
      </c>
      <c r="E45" s="226" t="s">
        <v>340</v>
      </c>
      <c r="F45" s="245" t="s">
        <v>921</v>
      </c>
      <c r="H45" s="227">
        <v>6467425.0710963113</v>
      </c>
      <c r="I45" s="227">
        <v>-17627.850000000002</v>
      </c>
      <c r="J45" s="227">
        <v>-76319.539199999999</v>
      </c>
      <c r="K45" s="227">
        <v>6373477.6818963122</v>
      </c>
      <c r="M45" s="228">
        <v>538952.08925802598</v>
      </c>
      <c r="N45" s="228">
        <v>0</v>
      </c>
      <c r="O45" s="229"/>
      <c r="P45" s="229"/>
      <c r="Q45" s="229"/>
      <c r="R45" s="229">
        <v>0</v>
      </c>
      <c r="S45" s="229"/>
      <c r="T45" s="229">
        <v>0</v>
      </c>
      <c r="U45" s="229">
        <v>0</v>
      </c>
      <c r="V45" s="229"/>
      <c r="W45" s="228">
        <v>-1468.9875000000002</v>
      </c>
      <c r="X45" s="228">
        <v>-6359.9615999999996</v>
      </c>
      <c r="Y45" s="229">
        <v>-2026.0625</v>
      </c>
      <c r="Z45" s="229">
        <v>0</v>
      </c>
      <c r="AA45" s="229">
        <v>0</v>
      </c>
      <c r="AB45" s="229"/>
      <c r="AC45" s="228">
        <v>529097.0776580259</v>
      </c>
      <c r="AD45" s="230">
        <v>538952.08925802598</v>
      </c>
      <c r="AE45" s="230">
        <v>0</v>
      </c>
      <c r="AF45" s="231"/>
      <c r="AG45" s="231"/>
      <c r="AH45" s="231"/>
      <c r="AI45" s="231">
        <v>0</v>
      </c>
      <c r="AJ45" s="231"/>
      <c r="AK45" s="231">
        <v>0</v>
      </c>
      <c r="AL45" s="231">
        <v>0</v>
      </c>
      <c r="AM45" s="231"/>
      <c r="AN45" s="230">
        <v>-1468.9875000000002</v>
      </c>
      <c r="AO45" s="230">
        <v>-6359.9615999999996</v>
      </c>
      <c r="AP45" s="231">
        <v>-2026.0625</v>
      </c>
      <c r="AQ45" s="231">
        <v>0</v>
      </c>
      <c r="AR45" s="231">
        <v>0</v>
      </c>
      <c r="AS45" s="231"/>
      <c r="AT45" s="230">
        <v>529097.0776580259</v>
      </c>
      <c r="AU45" s="232">
        <v>538952.08925802598</v>
      </c>
      <c r="AV45" s="232">
        <v>0</v>
      </c>
      <c r="AW45" s="233"/>
      <c r="AX45" s="233"/>
      <c r="AY45" s="233"/>
      <c r="AZ45" s="233">
        <v>0</v>
      </c>
      <c r="BA45" s="233"/>
      <c r="BB45" s="233">
        <v>0</v>
      </c>
      <c r="BC45" s="233">
        <v>0</v>
      </c>
      <c r="BD45" s="233"/>
      <c r="BE45" s="232">
        <v>-1468.9875000000002</v>
      </c>
      <c r="BF45" s="232">
        <v>-6359.9615999999996</v>
      </c>
      <c r="BG45" s="233">
        <v>-2026.0625</v>
      </c>
      <c r="BH45" s="233">
        <v>0</v>
      </c>
      <c r="BI45" s="233">
        <v>0</v>
      </c>
      <c r="BJ45" s="233"/>
      <c r="BK45" s="232">
        <v>529097.0776580259</v>
      </c>
      <c r="BL45" s="234">
        <v>538952.08925802598</v>
      </c>
      <c r="BM45" s="234">
        <v>0</v>
      </c>
      <c r="BN45" s="235"/>
      <c r="BO45" s="235"/>
      <c r="BP45" s="235"/>
      <c r="BQ45" s="235">
        <v>0</v>
      </c>
      <c r="BR45" s="235">
        <v>0</v>
      </c>
      <c r="BS45" s="235">
        <v>0</v>
      </c>
      <c r="BT45" s="235">
        <v>0</v>
      </c>
      <c r="BU45" s="235">
        <v>0</v>
      </c>
      <c r="BV45" s="234">
        <v>-1468.9875000000002</v>
      </c>
      <c r="BW45" s="234">
        <v>-6359.9615999999996</v>
      </c>
      <c r="BX45" s="235">
        <v>-2026.0625</v>
      </c>
      <c r="BY45" s="235">
        <v>0</v>
      </c>
      <c r="BZ45" s="235">
        <v>0</v>
      </c>
      <c r="CA45" s="235"/>
      <c r="CB45" s="234">
        <v>529097.0776580259</v>
      </c>
      <c r="CC45" s="236">
        <v>538952.08925802598</v>
      </c>
      <c r="CD45" s="236">
        <v>0</v>
      </c>
      <c r="CE45" s="237"/>
      <c r="CF45" s="237"/>
      <c r="CG45" s="237"/>
      <c r="CH45" s="237">
        <v>0</v>
      </c>
      <c r="CI45" s="237">
        <v>0</v>
      </c>
      <c r="CJ45" s="237">
        <v>0</v>
      </c>
      <c r="CK45" s="237">
        <v>0</v>
      </c>
      <c r="CL45" s="237">
        <v>0</v>
      </c>
      <c r="CM45" s="236">
        <v>-1468.9875000000002</v>
      </c>
      <c r="CN45" s="236">
        <v>-6359.9615999999996</v>
      </c>
      <c r="CO45" s="237">
        <v>-2026.0625</v>
      </c>
      <c r="CP45" s="237">
        <v>0</v>
      </c>
      <c r="CQ45" s="237">
        <v>0</v>
      </c>
      <c r="CR45" s="237"/>
      <c r="CS45" s="236">
        <v>529097.0776580259</v>
      </c>
      <c r="CT45" s="238">
        <v>538952.08925802598</v>
      </c>
      <c r="CU45" s="238">
        <v>0</v>
      </c>
      <c r="CV45" s="239"/>
      <c r="CW45" s="239"/>
      <c r="CX45" s="239"/>
      <c r="CY45" s="239">
        <v>0</v>
      </c>
      <c r="CZ45" s="239">
        <v>0</v>
      </c>
      <c r="DA45" s="239">
        <v>0</v>
      </c>
      <c r="DB45" s="239">
        <v>0</v>
      </c>
      <c r="DC45" s="239">
        <v>0</v>
      </c>
      <c r="DD45" s="238">
        <v>-1468.9875000000002</v>
      </c>
      <c r="DE45" s="238">
        <v>-6359.9615999999996</v>
      </c>
      <c r="DF45" s="239">
        <v>-2026.0625</v>
      </c>
      <c r="DG45" s="239">
        <v>0</v>
      </c>
      <c r="DH45" s="239">
        <v>0</v>
      </c>
      <c r="DI45" s="239"/>
      <c r="DJ45" s="238">
        <v>529097.0776580259</v>
      </c>
      <c r="DK45" s="240">
        <v>538952.08925802598</v>
      </c>
      <c r="DL45" s="240">
        <v>0</v>
      </c>
      <c r="DM45" s="241"/>
      <c r="DN45" s="241"/>
      <c r="DO45" s="241"/>
      <c r="DP45" s="241">
        <v>0</v>
      </c>
      <c r="DQ45" s="241">
        <v>0</v>
      </c>
      <c r="DR45" s="241">
        <v>0</v>
      </c>
      <c r="DS45" s="241">
        <v>0</v>
      </c>
      <c r="DT45" s="241">
        <v>0</v>
      </c>
      <c r="DU45" s="240">
        <v>-1468.9875000000002</v>
      </c>
      <c r="DV45" s="240">
        <v>-6359.9615999999996</v>
      </c>
      <c r="DW45" s="241">
        <v>-2026.0625</v>
      </c>
      <c r="DX45" s="241">
        <v>0</v>
      </c>
      <c r="DY45" s="241">
        <v>0</v>
      </c>
      <c r="DZ45" s="241"/>
      <c r="EA45" s="240">
        <v>529097.0776580259</v>
      </c>
      <c r="EB45" s="242">
        <v>538952.08925802598</v>
      </c>
      <c r="EC45" s="242">
        <v>0</v>
      </c>
      <c r="ED45" s="243"/>
      <c r="EE45" s="243"/>
      <c r="EF45" s="243"/>
      <c r="EG45" s="243">
        <v>0</v>
      </c>
      <c r="EH45" s="243">
        <v>0</v>
      </c>
      <c r="EI45" s="243">
        <v>0</v>
      </c>
      <c r="EJ45" s="243">
        <v>0</v>
      </c>
      <c r="EK45" s="243">
        <v>0</v>
      </c>
      <c r="EL45" s="242">
        <v>-1468.9875000000002</v>
      </c>
      <c r="EM45" s="242">
        <v>-6359.9615999999996</v>
      </c>
      <c r="EN45" s="243">
        <v>-10130.3125</v>
      </c>
      <c r="EO45" s="243">
        <v>0</v>
      </c>
      <c r="EP45" s="243">
        <v>0</v>
      </c>
      <c r="EQ45" s="243"/>
      <c r="ER45" s="242">
        <v>520992.8276580259</v>
      </c>
      <c r="ES45" s="230">
        <v>538952.08925802598</v>
      </c>
      <c r="ET45" s="230">
        <v>0</v>
      </c>
      <c r="EU45" s="231"/>
      <c r="EV45" s="231"/>
      <c r="EW45" s="231"/>
      <c r="EX45" s="231">
        <v>0</v>
      </c>
      <c r="EY45" s="231">
        <v>0</v>
      </c>
      <c r="EZ45" s="231">
        <v>0</v>
      </c>
      <c r="FA45" s="231">
        <v>0</v>
      </c>
      <c r="FB45" s="231">
        <v>0</v>
      </c>
      <c r="FC45" s="230">
        <v>-1468.9875000000002</v>
      </c>
      <c r="FD45" s="230">
        <v>-6359.9615999999996</v>
      </c>
      <c r="FE45" s="231"/>
      <c r="FF45" s="231">
        <v>0</v>
      </c>
      <c r="FG45" s="231">
        <v>0</v>
      </c>
      <c r="FH45" s="231"/>
      <c r="FI45" s="230">
        <v>531123.1401580259</v>
      </c>
      <c r="FJ45" s="232">
        <v>538952.08925802598</v>
      </c>
      <c r="FK45" s="232">
        <v>0</v>
      </c>
      <c r="FL45" s="233"/>
      <c r="FM45" s="233"/>
      <c r="FN45" s="233"/>
      <c r="FO45" s="233">
        <v>0</v>
      </c>
      <c r="FP45" s="233">
        <v>0</v>
      </c>
      <c r="FQ45" s="233">
        <v>0</v>
      </c>
      <c r="FR45" s="233">
        <v>0</v>
      </c>
      <c r="FS45" s="233">
        <v>0</v>
      </c>
      <c r="FT45" s="232">
        <v>-1468.9875000000002</v>
      </c>
      <c r="FU45" s="232">
        <v>-6359.9615999999996</v>
      </c>
      <c r="FV45" s="233"/>
      <c r="FW45" s="233">
        <v>0</v>
      </c>
      <c r="FX45" s="233">
        <v>0</v>
      </c>
      <c r="FY45" s="233"/>
      <c r="FZ45" s="232">
        <v>531123.1401580259</v>
      </c>
      <c r="GA45" s="234">
        <v>538952.08925802598</v>
      </c>
      <c r="GB45" s="234">
        <v>0</v>
      </c>
      <c r="GC45" s="235"/>
      <c r="GD45" s="235"/>
      <c r="GE45" s="235"/>
      <c r="GF45" s="235">
        <v>0</v>
      </c>
      <c r="GG45" s="235">
        <v>0</v>
      </c>
      <c r="GH45" s="235">
        <v>0</v>
      </c>
      <c r="GI45" s="235">
        <v>0</v>
      </c>
      <c r="GJ45" s="235">
        <v>0</v>
      </c>
      <c r="GK45" s="234">
        <v>-1468.9875000000002</v>
      </c>
      <c r="GL45" s="234">
        <v>-6359.9615999999996</v>
      </c>
      <c r="GM45" s="235"/>
      <c r="GN45" s="235">
        <v>0</v>
      </c>
      <c r="GO45" s="235">
        <v>0</v>
      </c>
      <c r="GP45" s="235">
        <v>0</v>
      </c>
      <c r="GQ45" s="234">
        <v>531123.1401580259</v>
      </c>
      <c r="GR45" s="236">
        <v>538952.08925802598</v>
      </c>
      <c r="GS45" s="236">
        <v>0</v>
      </c>
      <c r="GT45" s="237"/>
      <c r="GU45" s="237"/>
      <c r="GV45" s="237"/>
      <c r="GW45" s="237">
        <v>0</v>
      </c>
      <c r="GX45" s="237">
        <v>0</v>
      </c>
      <c r="GY45" s="237">
        <v>0</v>
      </c>
      <c r="GZ45" s="237">
        <v>0</v>
      </c>
      <c r="HA45" s="237">
        <v>0</v>
      </c>
      <c r="HB45" s="236">
        <v>-1468.9875000000002</v>
      </c>
      <c r="HC45" s="236">
        <v>-6359.9615999999996</v>
      </c>
      <c r="HD45" s="237"/>
      <c r="HE45" s="237">
        <v>0</v>
      </c>
      <c r="HF45" s="237">
        <v>0</v>
      </c>
      <c r="HG45" s="237"/>
      <c r="HH45" s="236">
        <v>531123.1401580259</v>
      </c>
      <c r="HJ45" s="281">
        <f t="shared" si="0"/>
        <v>6467425.0710963132</v>
      </c>
      <c r="HK45" s="282">
        <f t="shared" si="1"/>
        <v>0</v>
      </c>
      <c r="HL45" s="282">
        <f t="shared" si="2"/>
        <v>0</v>
      </c>
      <c r="HM45" s="282">
        <f t="shared" si="3"/>
        <v>-17627.849999999999</v>
      </c>
      <c r="HN45" s="282">
        <f t="shared" si="4"/>
        <v>-76319.539199999999</v>
      </c>
      <c r="HO45" s="282">
        <f t="shared" si="5"/>
        <v>-24312.75</v>
      </c>
      <c r="HP45" s="282">
        <f t="shared" si="6"/>
        <v>0</v>
      </c>
      <c r="HQ45" s="283">
        <f t="shared" si="7"/>
        <v>0</v>
      </c>
      <c r="HR45" s="263"/>
      <c r="HS45" s="277">
        <v>377627</v>
      </c>
      <c r="HT45" s="278">
        <v>0</v>
      </c>
      <c r="HU45" s="278">
        <v>257190</v>
      </c>
      <c r="HV45" s="278">
        <v>13884.65</v>
      </c>
      <c r="HW45" s="278">
        <v>0</v>
      </c>
      <c r="HX45" s="278">
        <v>10535</v>
      </c>
      <c r="HY45" s="278">
        <v>0</v>
      </c>
      <c r="HZ45" s="279">
        <v>19212.810000000001</v>
      </c>
      <c r="IA45" s="278"/>
      <c r="IB45" s="280">
        <f t="shared" si="8"/>
        <v>7145874.5310963131</v>
      </c>
      <c r="ID45" s="280">
        <f t="shared" si="9"/>
        <v>-118260.13920000001</v>
      </c>
      <c r="IF45" s="280"/>
      <c r="IH45" s="280"/>
      <c r="IJ45" s="280">
        <v>0</v>
      </c>
      <c r="IL45" s="280">
        <v>0</v>
      </c>
      <c r="IN45" s="280">
        <v>107172.61333333333</v>
      </c>
    </row>
    <row r="46" spans="1:248">
      <c r="A46" s="244">
        <v>7033</v>
      </c>
      <c r="B46" s="141">
        <v>103613</v>
      </c>
      <c r="C46" s="141" t="s">
        <v>605</v>
      </c>
      <c r="D46" s="141" t="s">
        <v>402</v>
      </c>
      <c r="E46" s="226" t="s">
        <v>342</v>
      </c>
      <c r="F46" s="245" t="s">
        <v>921</v>
      </c>
      <c r="H46" s="227">
        <v>0</v>
      </c>
      <c r="I46" s="227">
        <v>0</v>
      </c>
      <c r="J46" s="227">
        <v>0</v>
      </c>
      <c r="K46" s="227">
        <v>0</v>
      </c>
      <c r="M46" s="228">
        <v>0</v>
      </c>
      <c r="N46" s="228">
        <v>0</v>
      </c>
      <c r="O46" s="229"/>
      <c r="P46" s="229"/>
      <c r="Q46" s="229"/>
      <c r="R46" s="229">
        <v>351930.51666666666</v>
      </c>
      <c r="S46" s="229"/>
      <c r="T46" s="229">
        <v>0</v>
      </c>
      <c r="U46" s="229">
        <v>222034.2165262576</v>
      </c>
      <c r="V46" s="229"/>
      <c r="W46" s="228">
        <v>0</v>
      </c>
      <c r="X46" s="228">
        <v>0</v>
      </c>
      <c r="Y46" s="229">
        <v>-274.3125</v>
      </c>
      <c r="Z46" s="229">
        <v>0</v>
      </c>
      <c r="AA46" s="229">
        <v>0</v>
      </c>
      <c r="AB46" s="229"/>
      <c r="AC46" s="228">
        <v>573690.42069292429</v>
      </c>
      <c r="AD46" s="230">
        <v>0</v>
      </c>
      <c r="AE46" s="230">
        <v>0</v>
      </c>
      <c r="AF46" s="231"/>
      <c r="AG46" s="231"/>
      <c r="AH46" s="231"/>
      <c r="AI46" s="231">
        <v>351930.51666666666</v>
      </c>
      <c r="AJ46" s="231"/>
      <c r="AK46" s="231">
        <v>0</v>
      </c>
      <c r="AL46" s="231">
        <v>222034.2165262576</v>
      </c>
      <c r="AM46" s="231"/>
      <c r="AN46" s="230">
        <v>0</v>
      </c>
      <c r="AO46" s="230">
        <v>0</v>
      </c>
      <c r="AP46" s="231">
        <v>-274.3125</v>
      </c>
      <c r="AQ46" s="231">
        <v>0</v>
      </c>
      <c r="AR46" s="231">
        <v>0</v>
      </c>
      <c r="AS46" s="231"/>
      <c r="AT46" s="230">
        <v>573690.42069292429</v>
      </c>
      <c r="AU46" s="232">
        <v>0</v>
      </c>
      <c r="AV46" s="232">
        <v>0</v>
      </c>
      <c r="AW46" s="233"/>
      <c r="AX46" s="233"/>
      <c r="AY46" s="233"/>
      <c r="AZ46" s="233">
        <v>351930.51666666666</v>
      </c>
      <c r="BA46" s="233"/>
      <c r="BB46" s="233">
        <v>0</v>
      </c>
      <c r="BC46" s="233">
        <v>222034.2165262576</v>
      </c>
      <c r="BD46" s="233"/>
      <c r="BE46" s="232">
        <v>0</v>
      </c>
      <c r="BF46" s="232">
        <v>0</v>
      </c>
      <c r="BG46" s="233">
        <v>-274.3125</v>
      </c>
      <c r="BH46" s="233">
        <v>0</v>
      </c>
      <c r="BI46" s="233">
        <v>0</v>
      </c>
      <c r="BJ46" s="233"/>
      <c r="BK46" s="232">
        <v>573690.42069292429</v>
      </c>
      <c r="BL46" s="234">
        <v>0</v>
      </c>
      <c r="BM46" s="234">
        <v>0</v>
      </c>
      <c r="BN46" s="235"/>
      <c r="BO46" s="235"/>
      <c r="BP46" s="235"/>
      <c r="BQ46" s="235">
        <v>351930.51666666666</v>
      </c>
      <c r="BR46" s="235">
        <v>0</v>
      </c>
      <c r="BS46" s="235">
        <v>0</v>
      </c>
      <c r="BT46" s="235">
        <v>222034.2165262576</v>
      </c>
      <c r="BU46" s="235">
        <v>0</v>
      </c>
      <c r="BV46" s="234">
        <v>0</v>
      </c>
      <c r="BW46" s="234">
        <v>0</v>
      </c>
      <c r="BX46" s="235">
        <v>-960.89583333333337</v>
      </c>
      <c r="BY46" s="235">
        <v>0</v>
      </c>
      <c r="BZ46" s="235">
        <v>0</v>
      </c>
      <c r="CA46" s="235"/>
      <c r="CB46" s="234">
        <v>573003.83735959092</v>
      </c>
      <c r="CC46" s="236">
        <v>0</v>
      </c>
      <c r="CD46" s="236">
        <v>0</v>
      </c>
      <c r="CE46" s="237"/>
      <c r="CF46" s="237"/>
      <c r="CG46" s="237"/>
      <c r="CH46" s="237">
        <v>351930.51666666666</v>
      </c>
      <c r="CI46" s="237">
        <v>0</v>
      </c>
      <c r="CJ46" s="237">
        <v>0</v>
      </c>
      <c r="CK46" s="237">
        <v>222034.2165262576</v>
      </c>
      <c r="CL46" s="237">
        <v>0</v>
      </c>
      <c r="CM46" s="236">
        <v>0</v>
      </c>
      <c r="CN46" s="236">
        <v>0</v>
      </c>
      <c r="CO46" s="237">
        <v>-960.89583333333337</v>
      </c>
      <c r="CP46" s="237">
        <v>0</v>
      </c>
      <c r="CQ46" s="237">
        <v>0</v>
      </c>
      <c r="CR46" s="237"/>
      <c r="CS46" s="236">
        <v>573003.83735959092</v>
      </c>
      <c r="CT46" s="238">
        <v>0</v>
      </c>
      <c r="CU46" s="238">
        <v>0</v>
      </c>
      <c r="CV46" s="239"/>
      <c r="CW46" s="239"/>
      <c r="CX46" s="239"/>
      <c r="CY46" s="239">
        <v>351930.51666666666</v>
      </c>
      <c r="CZ46" s="239">
        <v>0</v>
      </c>
      <c r="DA46" s="239">
        <v>0</v>
      </c>
      <c r="DB46" s="239">
        <v>222034.2165262576</v>
      </c>
      <c r="DC46" s="239">
        <v>0</v>
      </c>
      <c r="DD46" s="238">
        <v>0</v>
      </c>
      <c r="DE46" s="238">
        <v>0</v>
      </c>
      <c r="DF46" s="239">
        <v>-960.89583333333337</v>
      </c>
      <c r="DG46" s="239">
        <v>0</v>
      </c>
      <c r="DH46" s="239">
        <v>0</v>
      </c>
      <c r="DI46" s="239"/>
      <c r="DJ46" s="238">
        <v>573003.83735959092</v>
      </c>
      <c r="DK46" s="240">
        <v>0</v>
      </c>
      <c r="DL46" s="240">
        <v>0</v>
      </c>
      <c r="DM46" s="241"/>
      <c r="DN46" s="241"/>
      <c r="DO46" s="241"/>
      <c r="DP46" s="241">
        <v>351930.51666666666</v>
      </c>
      <c r="DQ46" s="241">
        <v>0</v>
      </c>
      <c r="DR46" s="241">
        <v>0</v>
      </c>
      <c r="DS46" s="241">
        <v>222034.2165262576</v>
      </c>
      <c r="DT46" s="241">
        <v>0</v>
      </c>
      <c r="DU46" s="240">
        <v>0</v>
      </c>
      <c r="DV46" s="240">
        <v>0</v>
      </c>
      <c r="DW46" s="241">
        <v>-960.89583333333337</v>
      </c>
      <c r="DX46" s="241">
        <v>0</v>
      </c>
      <c r="DY46" s="241">
        <v>0</v>
      </c>
      <c r="DZ46" s="241"/>
      <c r="EA46" s="240">
        <v>573003.83735959092</v>
      </c>
      <c r="EB46" s="242">
        <v>0</v>
      </c>
      <c r="EC46" s="242">
        <v>0</v>
      </c>
      <c r="ED46" s="243"/>
      <c r="EE46" s="243"/>
      <c r="EF46" s="243"/>
      <c r="EG46" s="243">
        <v>351930.51666666666</v>
      </c>
      <c r="EH46" s="243">
        <v>0</v>
      </c>
      <c r="EI46" s="243">
        <v>0</v>
      </c>
      <c r="EJ46" s="243">
        <v>322034.21652625757</v>
      </c>
      <c r="EK46" s="243">
        <v>0</v>
      </c>
      <c r="EL46" s="242">
        <v>0</v>
      </c>
      <c r="EM46" s="242">
        <v>0</v>
      </c>
      <c r="EN46" s="243">
        <v>-4804.4791666666679</v>
      </c>
      <c r="EO46" s="243">
        <v>0</v>
      </c>
      <c r="EP46" s="243">
        <v>0</v>
      </c>
      <c r="EQ46" s="243"/>
      <c r="ER46" s="242">
        <v>669160.25402625755</v>
      </c>
      <c r="ES46" s="230">
        <v>0</v>
      </c>
      <c r="ET46" s="230">
        <v>0</v>
      </c>
      <c r="EU46" s="231"/>
      <c r="EV46" s="231"/>
      <c r="EW46" s="231"/>
      <c r="EX46" s="231">
        <v>351930.51666666666</v>
      </c>
      <c r="EY46" s="231">
        <v>0</v>
      </c>
      <c r="EZ46" s="231">
        <v>0</v>
      </c>
      <c r="FA46" s="231">
        <v>222034.2165262576</v>
      </c>
      <c r="FB46" s="231">
        <v>0</v>
      </c>
      <c r="FC46" s="230">
        <v>0</v>
      </c>
      <c r="FD46" s="230">
        <v>0</v>
      </c>
      <c r="FE46" s="231"/>
      <c r="FF46" s="231">
        <v>0</v>
      </c>
      <c r="FG46" s="231">
        <v>0</v>
      </c>
      <c r="FH46" s="231"/>
      <c r="FI46" s="230">
        <v>573964.73319292429</v>
      </c>
      <c r="FJ46" s="232">
        <v>0</v>
      </c>
      <c r="FK46" s="232">
        <v>0</v>
      </c>
      <c r="FL46" s="233"/>
      <c r="FM46" s="233"/>
      <c r="FN46" s="233"/>
      <c r="FO46" s="233">
        <v>351930.51666666666</v>
      </c>
      <c r="FP46" s="233">
        <v>0</v>
      </c>
      <c r="FQ46" s="233">
        <v>0</v>
      </c>
      <c r="FR46" s="233">
        <v>222034.2165262576</v>
      </c>
      <c r="FS46" s="233">
        <v>0</v>
      </c>
      <c r="FT46" s="232">
        <v>0</v>
      </c>
      <c r="FU46" s="232">
        <v>0</v>
      </c>
      <c r="FV46" s="233"/>
      <c r="FW46" s="233">
        <v>0</v>
      </c>
      <c r="FX46" s="233">
        <v>0</v>
      </c>
      <c r="FY46" s="233"/>
      <c r="FZ46" s="232">
        <v>573964.73319292429</v>
      </c>
      <c r="GA46" s="234">
        <v>0</v>
      </c>
      <c r="GB46" s="234">
        <v>0</v>
      </c>
      <c r="GC46" s="235"/>
      <c r="GD46" s="235"/>
      <c r="GE46" s="235"/>
      <c r="GF46" s="235">
        <v>351930.51666666666</v>
      </c>
      <c r="GG46" s="235">
        <v>0</v>
      </c>
      <c r="GH46" s="235">
        <v>0</v>
      </c>
      <c r="GI46" s="235">
        <v>222034.2165262576</v>
      </c>
      <c r="GJ46" s="235">
        <v>0</v>
      </c>
      <c r="GK46" s="234">
        <v>0</v>
      </c>
      <c r="GL46" s="234">
        <v>0</v>
      </c>
      <c r="GM46" s="235"/>
      <c r="GN46" s="235">
        <v>0</v>
      </c>
      <c r="GO46" s="235">
        <v>0</v>
      </c>
      <c r="GP46" s="235">
        <v>0</v>
      </c>
      <c r="GQ46" s="234">
        <v>573964.73319292429</v>
      </c>
      <c r="GR46" s="236">
        <v>0</v>
      </c>
      <c r="GS46" s="236">
        <v>0</v>
      </c>
      <c r="GT46" s="237"/>
      <c r="GU46" s="237"/>
      <c r="GV46" s="237"/>
      <c r="GW46" s="237">
        <v>351930.51666666666</v>
      </c>
      <c r="GX46" s="237">
        <v>0</v>
      </c>
      <c r="GY46" s="237">
        <v>0</v>
      </c>
      <c r="GZ46" s="237">
        <v>222034.2165262576</v>
      </c>
      <c r="HA46" s="237">
        <v>0</v>
      </c>
      <c r="HB46" s="236">
        <v>0</v>
      </c>
      <c r="HC46" s="236">
        <v>0</v>
      </c>
      <c r="HD46" s="237"/>
      <c r="HE46" s="237">
        <v>0</v>
      </c>
      <c r="HF46" s="237">
        <v>0</v>
      </c>
      <c r="HG46" s="237"/>
      <c r="HH46" s="236">
        <v>573964.73319292429</v>
      </c>
      <c r="HJ46" s="281">
        <f t="shared" si="0"/>
        <v>4223166.2</v>
      </c>
      <c r="HK46" s="282">
        <f t="shared" si="1"/>
        <v>0</v>
      </c>
      <c r="HL46" s="282">
        <f t="shared" si="2"/>
        <v>2764410.5983150918</v>
      </c>
      <c r="HM46" s="282">
        <f t="shared" si="3"/>
        <v>0</v>
      </c>
      <c r="HN46" s="282">
        <f t="shared" si="4"/>
        <v>0</v>
      </c>
      <c r="HO46" s="282">
        <f t="shared" si="5"/>
        <v>-9471.0000000000018</v>
      </c>
      <c r="HP46" s="282">
        <f t="shared" si="6"/>
        <v>0</v>
      </c>
      <c r="HQ46" s="283">
        <f t="shared" si="7"/>
        <v>0</v>
      </c>
      <c r="HR46" s="263"/>
      <c r="HS46" s="277">
        <v>413367.34</v>
      </c>
      <c r="HT46" s="278">
        <v>0</v>
      </c>
      <c r="HU46" s="278">
        <v>143241</v>
      </c>
      <c r="HV46" s="278">
        <v>5113.8599999999997</v>
      </c>
      <c r="HW46" s="278">
        <v>242222.93077689243</v>
      </c>
      <c r="HX46" s="278">
        <v>35152.129999999997</v>
      </c>
      <c r="HY46" s="278">
        <v>0</v>
      </c>
      <c r="HZ46" s="279">
        <v>23591.88</v>
      </c>
      <c r="IA46" s="278"/>
      <c r="IB46" s="280">
        <f t="shared" si="8"/>
        <v>7850265.9390919842</v>
      </c>
      <c r="ID46" s="280">
        <f t="shared" si="9"/>
        <v>-9471.0000000000018</v>
      </c>
      <c r="IF46" s="280"/>
      <c r="IH46" s="280"/>
      <c r="IJ46" s="280">
        <v>0</v>
      </c>
      <c r="IL46" s="280">
        <v>0</v>
      </c>
      <c r="IN46" s="280">
        <v>98700</v>
      </c>
    </row>
    <row r="47" spans="1:248">
      <c r="A47" s="244">
        <v>4177</v>
      </c>
      <c r="B47" s="141">
        <v>103498</v>
      </c>
      <c r="C47" s="141" t="s">
        <v>606</v>
      </c>
      <c r="D47" s="141" t="s">
        <v>403</v>
      </c>
      <c r="E47" s="226" t="s">
        <v>340</v>
      </c>
      <c r="F47" s="245" t="s">
        <v>921</v>
      </c>
      <c r="H47" s="227">
        <v>6155540.7750152173</v>
      </c>
      <c r="I47" s="227">
        <v>-15886.35</v>
      </c>
      <c r="J47" s="227">
        <v>-104939.3664</v>
      </c>
      <c r="K47" s="227">
        <v>6034715.0586152179</v>
      </c>
      <c r="M47" s="228">
        <v>512961.73125126812</v>
      </c>
      <c r="N47" s="228">
        <v>0</v>
      </c>
      <c r="O47" s="229"/>
      <c r="P47" s="229"/>
      <c r="Q47" s="229"/>
      <c r="R47" s="229">
        <v>0</v>
      </c>
      <c r="S47" s="229"/>
      <c r="T47" s="229">
        <v>0</v>
      </c>
      <c r="U47" s="229">
        <v>0</v>
      </c>
      <c r="V47" s="229"/>
      <c r="W47" s="228">
        <v>-1323.8625</v>
      </c>
      <c r="X47" s="228">
        <v>-8744.9472000000005</v>
      </c>
      <c r="Y47" s="229">
        <v>-2026.0625</v>
      </c>
      <c r="Z47" s="229">
        <v>0</v>
      </c>
      <c r="AA47" s="229">
        <v>0</v>
      </c>
      <c r="AB47" s="229"/>
      <c r="AC47" s="228">
        <v>500866.85905126814</v>
      </c>
      <c r="AD47" s="230">
        <v>512961.73125126812</v>
      </c>
      <c r="AE47" s="230">
        <v>0</v>
      </c>
      <c r="AF47" s="231"/>
      <c r="AG47" s="231"/>
      <c r="AH47" s="231"/>
      <c r="AI47" s="231">
        <v>0</v>
      </c>
      <c r="AJ47" s="231"/>
      <c r="AK47" s="231">
        <v>0</v>
      </c>
      <c r="AL47" s="231">
        <v>0</v>
      </c>
      <c r="AM47" s="231"/>
      <c r="AN47" s="230">
        <v>-1323.8625</v>
      </c>
      <c r="AO47" s="230">
        <v>-8744.9472000000005</v>
      </c>
      <c r="AP47" s="231">
        <v>-2026.0625</v>
      </c>
      <c r="AQ47" s="231">
        <v>0</v>
      </c>
      <c r="AR47" s="231">
        <v>0</v>
      </c>
      <c r="AS47" s="231"/>
      <c r="AT47" s="230">
        <v>500866.85905126814</v>
      </c>
      <c r="AU47" s="232">
        <v>512961.73125126812</v>
      </c>
      <c r="AV47" s="232">
        <v>0</v>
      </c>
      <c r="AW47" s="233"/>
      <c r="AX47" s="233"/>
      <c r="AY47" s="233"/>
      <c r="AZ47" s="233">
        <v>0</v>
      </c>
      <c r="BA47" s="233"/>
      <c r="BB47" s="233">
        <v>0</v>
      </c>
      <c r="BC47" s="233">
        <v>0</v>
      </c>
      <c r="BD47" s="233"/>
      <c r="BE47" s="232">
        <v>-1323.8625</v>
      </c>
      <c r="BF47" s="232">
        <v>-8744.9472000000005</v>
      </c>
      <c r="BG47" s="233">
        <v>-2026.0625</v>
      </c>
      <c r="BH47" s="233">
        <v>0</v>
      </c>
      <c r="BI47" s="233">
        <v>0</v>
      </c>
      <c r="BJ47" s="233"/>
      <c r="BK47" s="232">
        <v>500866.85905126814</v>
      </c>
      <c r="BL47" s="234">
        <v>512961.73125126812</v>
      </c>
      <c r="BM47" s="234">
        <v>0</v>
      </c>
      <c r="BN47" s="235"/>
      <c r="BO47" s="235"/>
      <c r="BP47" s="235"/>
      <c r="BQ47" s="235">
        <v>0</v>
      </c>
      <c r="BR47" s="235">
        <v>0</v>
      </c>
      <c r="BS47" s="235">
        <v>0</v>
      </c>
      <c r="BT47" s="235">
        <v>0</v>
      </c>
      <c r="BU47" s="235">
        <v>0</v>
      </c>
      <c r="BV47" s="234">
        <v>-1323.8625</v>
      </c>
      <c r="BW47" s="234">
        <v>-8744.9472000000005</v>
      </c>
      <c r="BX47" s="235">
        <v>-2026.0625</v>
      </c>
      <c r="BY47" s="235">
        <v>0</v>
      </c>
      <c r="BZ47" s="235">
        <v>0</v>
      </c>
      <c r="CA47" s="235"/>
      <c r="CB47" s="234">
        <v>500866.85905126814</v>
      </c>
      <c r="CC47" s="236">
        <v>512961.73125126812</v>
      </c>
      <c r="CD47" s="236">
        <v>0</v>
      </c>
      <c r="CE47" s="237"/>
      <c r="CF47" s="237"/>
      <c r="CG47" s="237"/>
      <c r="CH47" s="237">
        <v>0</v>
      </c>
      <c r="CI47" s="237">
        <v>0</v>
      </c>
      <c r="CJ47" s="237">
        <v>0</v>
      </c>
      <c r="CK47" s="237">
        <v>0</v>
      </c>
      <c r="CL47" s="237">
        <v>0</v>
      </c>
      <c r="CM47" s="236">
        <v>-1323.8625</v>
      </c>
      <c r="CN47" s="236">
        <v>-8744.9472000000005</v>
      </c>
      <c r="CO47" s="237">
        <v>-2026.0625</v>
      </c>
      <c r="CP47" s="237">
        <v>0</v>
      </c>
      <c r="CQ47" s="237">
        <v>0</v>
      </c>
      <c r="CR47" s="237"/>
      <c r="CS47" s="236">
        <v>500866.85905126814</v>
      </c>
      <c r="CT47" s="238">
        <v>512961.73125126812</v>
      </c>
      <c r="CU47" s="238">
        <v>0</v>
      </c>
      <c r="CV47" s="239"/>
      <c r="CW47" s="239"/>
      <c r="CX47" s="239"/>
      <c r="CY47" s="239">
        <v>0</v>
      </c>
      <c r="CZ47" s="239">
        <v>0</v>
      </c>
      <c r="DA47" s="239">
        <v>0</v>
      </c>
      <c r="DB47" s="239">
        <v>0</v>
      </c>
      <c r="DC47" s="239">
        <v>0</v>
      </c>
      <c r="DD47" s="238">
        <v>-1323.8625</v>
      </c>
      <c r="DE47" s="238">
        <v>-8744.9472000000005</v>
      </c>
      <c r="DF47" s="239">
        <v>-2026.0625</v>
      </c>
      <c r="DG47" s="239">
        <v>0</v>
      </c>
      <c r="DH47" s="239">
        <v>0</v>
      </c>
      <c r="DI47" s="239"/>
      <c r="DJ47" s="238">
        <v>500866.85905126814</v>
      </c>
      <c r="DK47" s="240">
        <v>512961.73125126812</v>
      </c>
      <c r="DL47" s="240">
        <v>0</v>
      </c>
      <c r="DM47" s="241"/>
      <c r="DN47" s="241"/>
      <c r="DO47" s="241"/>
      <c r="DP47" s="241">
        <v>0</v>
      </c>
      <c r="DQ47" s="241">
        <v>0</v>
      </c>
      <c r="DR47" s="241">
        <v>0</v>
      </c>
      <c r="DS47" s="241">
        <v>0</v>
      </c>
      <c r="DT47" s="241">
        <v>0</v>
      </c>
      <c r="DU47" s="240">
        <v>-1323.8625</v>
      </c>
      <c r="DV47" s="240">
        <v>-8744.9472000000005</v>
      </c>
      <c r="DW47" s="241">
        <v>-2026.0625</v>
      </c>
      <c r="DX47" s="241">
        <v>0</v>
      </c>
      <c r="DY47" s="241">
        <v>0</v>
      </c>
      <c r="DZ47" s="241"/>
      <c r="EA47" s="240">
        <v>500866.85905126814</v>
      </c>
      <c r="EB47" s="242">
        <v>512961.73125126812</v>
      </c>
      <c r="EC47" s="242">
        <v>0</v>
      </c>
      <c r="ED47" s="243"/>
      <c r="EE47" s="243"/>
      <c r="EF47" s="243"/>
      <c r="EG47" s="243">
        <v>0</v>
      </c>
      <c r="EH47" s="243">
        <v>0</v>
      </c>
      <c r="EI47" s="243">
        <v>0</v>
      </c>
      <c r="EJ47" s="243">
        <v>0</v>
      </c>
      <c r="EK47" s="243">
        <v>0</v>
      </c>
      <c r="EL47" s="242">
        <v>-1323.8625</v>
      </c>
      <c r="EM47" s="242">
        <v>-8744.9472000000005</v>
      </c>
      <c r="EN47" s="243">
        <v>-10130.3125</v>
      </c>
      <c r="EO47" s="243">
        <v>0</v>
      </c>
      <c r="EP47" s="243">
        <v>0</v>
      </c>
      <c r="EQ47" s="243"/>
      <c r="ER47" s="242">
        <v>492762.60905126814</v>
      </c>
      <c r="ES47" s="230">
        <v>512961.73125126812</v>
      </c>
      <c r="ET47" s="230">
        <v>0</v>
      </c>
      <c r="EU47" s="231"/>
      <c r="EV47" s="231"/>
      <c r="EW47" s="231"/>
      <c r="EX47" s="231">
        <v>0</v>
      </c>
      <c r="EY47" s="231">
        <v>0</v>
      </c>
      <c r="EZ47" s="231">
        <v>0</v>
      </c>
      <c r="FA47" s="231">
        <v>0</v>
      </c>
      <c r="FB47" s="231">
        <v>0</v>
      </c>
      <c r="FC47" s="230">
        <v>-1323.8625</v>
      </c>
      <c r="FD47" s="230">
        <v>-8744.9472000000005</v>
      </c>
      <c r="FE47" s="231"/>
      <c r="FF47" s="231">
        <v>0</v>
      </c>
      <c r="FG47" s="231">
        <v>0</v>
      </c>
      <c r="FH47" s="231"/>
      <c r="FI47" s="230">
        <v>502892.92155126814</v>
      </c>
      <c r="FJ47" s="232">
        <v>512961.73125126812</v>
      </c>
      <c r="FK47" s="232">
        <v>0</v>
      </c>
      <c r="FL47" s="233"/>
      <c r="FM47" s="233"/>
      <c r="FN47" s="233"/>
      <c r="FO47" s="233">
        <v>0</v>
      </c>
      <c r="FP47" s="233">
        <v>0</v>
      </c>
      <c r="FQ47" s="233">
        <v>0</v>
      </c>
      <c r="FR47" s="233">
        <v>0</v>
      </c>
      <c r="FS47" s="233">
        <v>0</v>
      </c>
      <c r="FT47" s="232">
        <v>-1323.8625</v>
      </c>
      <c r="FU47" s="232">
        <v>-8744.9472000000005</v>
      </c>
      <c r="FV47" s="233"/>
      <c r="FW47" s="233">
        <v>0</v>
      </c>
      <c r="FX47" s="233">
        <v>0</v>
      </c>
      <c r="FY47" s="233"/>
      <c r="FZ47" s="232">
        <v>502892.92155126814</v>
      </c>
      <c r="GA47" s="234">
        <v>512961.73125126812</v>
      </c>
      <c r="GB47" s="234">
        <v>0</v>
      </c>
      <c r="GC47" s="235"/>
      <c r="GD47" s="235"/>
      <c r="GE47" s="235"/>
      <c r="GF47" s="235">
        <v>0</v>
      </c>
      <c r="GG47" s="235">
        <v>0</v>
      </c>
      <c r="GH47" s="235">
        <v>0</v>
      </c>
      <c r="GI47" s="235">
        <v>0</v>
      </c>
      <c r="GJ47" s="235">
        <v>0</v>
      </c>
      <c r="GK47" s="234">
        <v>-1323.8625</v>
      </c>
      <c r="GL47" s="234">
        <v>-8744.9472000000005</v>
      </c>
      <c r="GM47" s="235"/>
      <c r="GN47" s="235">
        <v>0</v>
      </c>
      <c r="GO47" s="235">
        <v>0</v>
      </c>
      <c r="GP47" s="235">
        <v>0</v>
      </c>
      <c r="GQ47" s="234">
        <v>502892.92155126814</v>
      </c>
      <c r="GR47" s="236">
        <v>512961.73125126812</v>
      </c>
      <c r="GS47" s="236">
        <v>0</v>
      </c>
      <c r="GT47" s="237"/>
      <c r="GU47" s="237"/>
      <c r="GV47" s="237"/>
      <c r="GW47" s="237">
        <v>0</v>
      </c>
      <c r="GX47" s="237">
        <v>0</v>
      </c>
      <c r="GY47" s="237">
        <v>0</v>
      </c>
      <c r="GZ47" s="237">
        <v>0</v>
      </c>
      <c r="HA47" s="237">
        <v>0</v>
      </c>
      <c r="HB47" s="236">
        <v>-1323.8625</v>
      </c>
      <c r="HC47" s="236">
        <v>-8744.9472000000005</v>
      </c>
      <c r="HD47" s="237"/>
      <c r="HE47" s="237">
        <v>0</v>
      </c>
      <c r="HF47" s="237">
        <v>0</v>
      </c>
      <c r="HG47" s="237"/>
      <c r="HH47" s="236">
        <v>502892.92155126814</v>
      </c>
      <c r="HJ47" s="281">
        <f t="shared" si="0"/>
        <v>6197537.6916818833</v>
      </c>
      <c r="HK47" s="282">
        <f t="shared" si="1"/>
        <v>0</v>
      </c>
      <c r="HL47" s="282">
        <f t="shared" si="2"/>
        <v>0</v>
      </c>
      <c r="HM47" s="282">
        <f t="shared" si="3"/>
        <v>-15886.349999999997</v>
      </c>
      <c r="HN47" s="282">
        <f t="shared" si="4"/>
        <v>-104939.36639999998</v>
      </c>
      <c r="HO47" s="282">
        <f t="shared" si="5"/>
        <v>-24312.75</v>
      </c>
      <c r="HP47" s="282">
        <f t="shared" si="6"/>
        <v>0</v>
      </c>
      <c r="HQ47" s="283">
        <f t="shared" si="7"/>
        <v>0</v>
      </c>
      <c r="HR47" s="263"/>
      <c r="HS47" s="277">
        <v>386175</v>
      </c>
      <c r="HT47" s="278">
        <v>0</v>
      </c>
      <c r="HU47" s="278">
        <v>334686</v>
      </c>
      <c r="HV47" s="278">
        <v>0</v>
      </c>
      <c r="HW47" s="278">
        <v>0</v>
      </c>
      <c r="HX47" s="278">
        <v>26229.379999999997</v>
      </c>
      <c r="HY47" s="278">
        <v>0</v>
      </c>
      <c r="HZ47" s="279">
        <v>17356.560000000001</v>
      </c>
      <c r="IA47" s="278"/>
      <c r="IB47" s="280">
        <f t="shared" si="8"/>
        <v>6961984.6316818828</v>
      </c>
      <c r="ID47" s="280">
        <f t="shared" si="9"/>
        <v>-145138.46639999998</v>
      </c>
      <c r="IF47" s="280"/>
      <c r="IH47" s="280"/>
      <c r="IJ47" s="280">
        <v>41996.916666666672</v>
      </c>
      <c r="IL47" s="280">
        <v>0</v>
      </c>
      <c r="IN47" s="280">
        <v>20899.73</v>
      </c>
    </row>
    <row r="48" spans="1:248">
      <c r="A48" s="244">
        <v>1038</v>
      </c>
      <c r="B48" s="141">
        <v>103142</v>
      </c>
      <c r="C48" s="141" t="s">
        <v>607</v>
      </c>
      <c r="D48" s="141" t="s">
        <v>404</v>
      </c>
      <c r="E48" s="226" t="s">
        <v>786</v>
      </c>
      <c r="F48" s="245" t="s">
        <v>921</v>
      </c>
      <c r="H48" s="227">
        <v>0</v>
      </c>
      <c r="I48" s="227">
        <v>0</v>
      </c>
      <c r="J48" s="227">
        <v>0</v>
      </c>
      <c r="K48" s="227">
        <v>0</v>
      </c>
      <c r="M48" s="228">
        <v>0</v>
      </c>
      <c r="N48" s="228">
        <v>62484.926992735069</v>
      </c>
      <c r="O48" s="229"/>
      <c r="P48" s="229"/>
      <c r="Q48" s="229"/>
      <c r="R48" s="229">
        <v>0</v>
      </c>
      <c r="S48" s="229"/>
      <c r="T48" s="229">
        <v>0</v>
      </c>
      <c r="U48" s="229">
        <v>0</v>
      </c>
      <c r="V48" s="229"/>
      <c r="W48" s="228">
        <v>0</v>
      </c>
      <c r="X48" s="228">
        <v>0</v>
      </c>
      <c r="Y48" s="229">
        <v>-274.3125</v>
      </c>
      <c r="Z48" s="229">
        <v>0</v>
      </c>
      <c r="AA48" s="229">
        <v>0</v>
      </c>
      <c r="AB48" s="229"/>
      <c r="AC48" s="228">
        <v>62210.614492735069</v>
      </c>
      <c r="AD48" s="230">
        <v>0</v>
      </c>
      <c r="AE48" s="230">
        <v>62484.926992735069</v>
      </c>
      <c r="AF48" s="231"/>
      <c r="AG48" s="231"/>
      <c r="AH48" s="231"/>
      <c r="AI48" s="231">
        <v>0</v>
      </c>
      <c r="AJ48" s="231"/>
      <c r="AK48" s="231">
        <v>0</v>
      </c>
      <c r="AL48" s="231">
        <v>0</v>
      </c>
      <c r="AM48" s="231"/>
      <c r="AN48" s="230">
        <v>0</v>
      </c>
      <c r="AO48" s="230">
        <v>0</v>
      </c>
      <c r="AP48" s="231">
        <v>-274.3125</v>
      </c>
      <c r="AQ48" s="231">
        <v>0</v>
      </c>
      <c r="AR48" s="231">
        <v>0</v>
      </c>
      <c r="AS48" s="231"/>
      <c r="AT48" s="230">
        <v>62210.614492735069</v>
      </c>
      <c r="AU48" s="232">
        <v>0</v>
      </c>
      <c r="AV48" s="232">
        <v>62484.926992735069</v>
      </c>
      <c r="AW48" s="233"/>
      <c r="AX48" s="233"/>
      <c r="AY48" s="233"/>
      <c r="AZ48" s="233">
        <v>0</v>
      </c>
      <c r="BA48" s="233"/>
      <c r="BB48" s="233">
        <v>0</v>
      </c>
      <c r="BC48" s="233">
        <v>0</v>
      </c>
      <c r="BD48" s="233"/>
      <c r="BE48" s="232">
        <v>0</v>
      </c>
      <c r="BF48" s="232">
        <v>0</v>
      </c>
      <c r="BG48" s="233">
        <v>-274.3125</v>
      </c>
      <c r="BH48" s="233">
        <v>0</v>
      </c>
      <c r="BI48" s="233">
        <v>0</v>
      </c>
      <c r="BJ48" s="233"/>
      <c r="BK48" s="232">
        <v>62210.614492735069</v>
      </c>
      <c r="BL48" s="234">
        <v>0</v>
      </c>
      <c r="BM48" s="234">
        <v>72947.926928347559</v>
      </c>
      <c r="BN48" s="235"/>
      <c r="BO48" s="235"/>
      <c r="BP48" s="235"/>
      <c r="BQ48" s="235">
        <v>0</v>
      </c>
      <c r="BR48" s="235">
        <v>0</v>
      </c>
      <c r="BS48" s="235">
        <v>0</v>
      </c>
      <c r="BT48" s="235">
        <v>0</v>
      </c>
      <c r="BU48" s="235">
        <v>0</v>
      </c>
      <c r="BV48" s="234">
        <v>0</v>
      </c>
      <c r="BW48" s="234">
        <v>0</v>
      </c>
      <c r="BX48" s="235">
        <v>-274.3125</v>
      </c>
      <c r="BY48" s="235">
        <v>0</v>
      </c>
      <c r="BZ48" s="235">
        <v>0</v>
      </c>
      <c r="CA48" s="235"/>
      <c r="CB48" s="234">
        <v>72673.614428347559</v>
      </c>
      <c r="CC48" s="236">
        <v>0</v>
      </c>
      <c r="CD48" s="236">
        <v>72947.926928347559</v>
      </c>
      <c r="CE48" s="237"/>
      <c r="CF48" s="237"/>
      <c r="CG48" s="237"/>
      <c r="CH48" s="237">
        <v>0</v>
      </c>
      <c r="CI48" s="237">
        <v>0</v>
      </c>
      <c r="CJ48" s="237">
        <v>0</v>
      </c>
      <c r="CK48" s="237">
        <v>0</v>
      </c>
      <c r="CL48" s="237">
        <v>0</v>
      </c>
      <c r="CM48" s="236">
        <v>0</v>
      </c>
      <c r="CN48" s="236">
        <v>0</v>
      </c>
      <c r="CO48" s="237">
        <v>-274.3125</v>
      </c>
      <c r="CP48" s="237">
        <v>0</v>
      </c>
      <c r="CQ48" s="237">
        <v>0</v>
      </c>
      <c r="CR48" s="237"/>
      <c r="CS48" s="236">
        <v>72673.614428347559</v>
      </c>
      <c r="CT48" s="238">
        <v>0</v>
      </c>
      <c r="CU48" s="238">
        <v>72947.926928347559</v>
      </c>
      <c r="CV48" s="239"/>
      <c r="CW48" s="239"/>
      <c r="CX48" s="239"/>
      <c r="CY48" s="239">
        <v>0</v>
      </c>
      <c r="CZ48" s="239">
        <v>0</v>
      </c>
      <c r="DA48" s="239">
        <v>0</v>
      </c>
      <c r="DB48" s="239">
        <v>0</v>
      </c>
      <c r="DC48" s="239">
        <v>0</v>
      </c>
      <c r="DD48" s="238">
        <v>0</v>
      </c>
      <c r="DE48" s="238">
        <v>0</v>
      </c>
      <c r="DF48" s="239">
        <v>-274.3125</v>
      </c>
      <c r="DG48" s="239">
        <v>0</v>
      </c>
      <c r="DH48" s="239">
        <v>0</v>
      </c>
      <c r="DI48" s="239"/>
      <c r="DJ48" s="238">
        <v>72673.614428347559</v>
      </c>
      <c r="DK48" s="240">
        <v>0</v>
      </c>
      <c r="DL48" s="240">
        <v>72947.926928347559</v>
      </c>
      <c r="DM48" s="241"/>
      <c r="DN48" s="241"/>
      <c r="DO48" s="241"/>
      <c r="DP48" s="241">
        <v>0</v>
      </c>
      <c r="DQ48" s="241">
        <v>0</v>
      </c>
      <c r="DR48" s="241">
        <v>0</v>
      </c>
      <c r="DS48" s="241">
        <v>0</v>
      </c>
      <c r="DT48" s="241">
        <v>0</v>
      </c>
      <c r="DU48" s="240">
        <v>0</v>
      </c>
      <c r="DV48" s="240">
        <v>0</v>
      </c>
      <c r="DW48" s="241">
        <v>-274.3125</v>
      </c>
      <c r="DX48" s="241">
        <v>0</v>
      </c>
      <c r="DY48" s="241">
        <v>0</v>
      </c>
      <c r="DZ48" s="241"/>
      <c r="EA48" s="240">
        <v>72673.614428347559</v>
      </c>
      <c r="EB48" s="242">
        <v>0</v>
      </c>
      <c r="EC48" s="242">
        <v>283491.02972757944</v>
      </c>
      <c r="ED48" s="243"/>
      <c r="EE48" s="243"/>
      <c r="EF48" s="243"/>
      <c r="EG48" s="243">
        <v>0</v>
      </c>
      <c r="EH48" s="243">
        <v>0</v>
      </c>
      <c r="EI48" s="243">
        <v>0</v>
      </c>
      <c r="EJ48" s="243">
        <v>910</v>
      </c>
      <c r="EK48" s="243">
        <v>0</v>
      </c>
      <c r="EL48" s="242">
        <v>0</v>
      </c>
      <c r="EM48" s="242">
        <v>0</v>
      </c>
      <c r="EN48" s="243">
        <v>-1371.5625</v>
      </c>
      <c r="EO48" s="243">
        <v>0</v>
      </c>
      <c r="EP48" s="243">
        <v>0</v>
      </c>
      <c r="EQ48" s="243"/>
      <c r="ER48" s="242">
        <v>283029.46722757944</v>
      </c>
      <c r="ES48" s="230">
        <v>0</v>
      </c>
      <c r="ET48" s="230">
        <v>72947.926928347559</v>
      </c>
      <c r="EU48" s="231"/>
      <c r="EV48" s="231"/>
      <c r="EW48" s="231"/>
      <c r="EX48" s="231">
        <v>0</v>
      </c>
      <c r="EY48" s="231">
        <v>0</v>
      </c>
      <c r="EZ48" s="231">
        <v>0</v>
      </c>
      <c r="FA48" s="231">
        <v>0</v>
      </c>
      <c r="FB48" s="231">
        <v>0</v>
      </c>
      <c r="FC48" s="230">
        <v>0</v>
      </c>
      <c r="FD48" s="230">
        <v>0</v>
      </c>
      <c r="FE48" s="231"/>
      <c r="FF48" s="231">
        <v>0</v>
      </c>
      <c r="FG48" s="231">
        <v>0</v>
      </c>
      <c r="FH48" s="231"/>
      <c r="FI48" s="230">
        <v>72947.926928347559</v>
      </c>
      <c r="FJ48" s="232">
        <v>0</v>
      </c>
      <c r="FK48" s="232">
        <v>-36167.299178615052</v>
      </c>
      <c r="FL48" s="233"/>
      <c r="FM48" s="233"/>
      <c r="FN48" s="233"/>
      <c r="FO48" s="233">
        <v>0</v>
      </c>
      <c r="FP48" s="233">
        <v>0</v>
      </c>
      <c r="FQ48" s="233">
        <v>0</v>
      </c>
      <c r="FR48" s="233">
        <v>0</v>
      </c>
      <c r="FS48" s="233">
        <v>0</v>
      </c>
      <c r="FT48" s="232">
        <v>0</v>
      </c>
      <c r="FU48" s="232">
        <v>0</v>
      </c>
      <c r="FV48" s="233"/>
      <c r="FW48" s="233">
        <v>0</v>
      </c>
      <c r="FX48" s="233">
        <v>0</v>
      </c>
      <c r="FY48" s="233"/>
      <c r="FZ48" s="232">
        <v>-36167.299178615052</v>
      </c>
      <c r="GA48" s="234">
        <v>0</v>
      </c>
      <c r="GB48" s="234">
        <v>51124.881706955042</v>
      </c>
      <c r="GC48" s="235"/>
      <c r="GD48" s="235"/>
      <c r="GE48" s="235"/>
      <c r="GF48" s="235">
        <v>0</v>
      </c>
      <c r="GG48" s="235">
        <v>0</v>
      </c>
      <c r="GH48" s="235">
        <v>0</v>
      </c>
      <c r="GI48" s="235">
        <v>0</v>
      </c>
      <c r="GJ48" s="235">
        <v>0</v>
      </c>
      <c r="GK48" s="234">
        <v>0</v>
      </c>
      <c r="GL48" s="234">
        <v>0</v>
      </c>
      <c r="GM48" s="235"/>
      <c r="GN48" s="235">
        <v>0</v>
      </c>
      <c r="GO48" s="235">
        <v>0</v>
      </c>
      <c r="GP48" s="235">
        <v>0</v>
      </c>
      <c r="GQ48" s="234">
        <v>51124.881706955042</v>
      </c>
      <c r="GR48" s="236">
        <v>0</v>
      </c>
      <c r="GS48" s="236">
        <v>51124.881706955042</v>
      </c>
      <c r="GT48" s="237"/>
      <c r="GU48" s="237"/>
      <c r="GV48" s="237"/>
      <c r="GW48" s="237">
        <v>0</v>
      </c>
      <c r="GX48" s="237">
        <v>0</v>
      </c>
      <c r="GY48" s="237">
        <v>0</v>
      </c>
      <c r="GZ48" s="237">
        <v>0</v>
      </c>
      <c r="HA48" s="237">
        <v>0</v>
      </c>
      <c r="HB48" s="236">
        <v>0</v>
      </c>
      <c r="HC48" s="236">
        <v>0</v>
      </c>
      <c r="HD48" s="237"/>
      <c r="HE48" s="237">
        <v>0</v>
      </c>
      <c r="HF48" s="237">
        <v>0</v>
      </c>
      <c r="HG48" s="237"/>
      <c r="HH48" s="236">
        <v>51124.881706955042</v>
      </c>
      <c r="HJ48" s="281">
        <f t="shared" si="0"/>
        <v>928097.44605951011</v>
      </c>
      <c r="HK48" s="282">
        <f t="shared" si="1"/>
        <v>0</v>
      </c>
      <c r="HL48" s="282">
        <f t="shared" si="2"/>
        <v>910</v>
      </c>
      <c r="HM48" s="282">
        <f t="shared" si="3"/>
        <v>0</v>
      </c>
      <c r="HN48" s="282">
        <f t="shared" si="4"/>
        <v>0</v>
      </c>
      <c r="HO48" s="282">
        <f t="shared" si="5"/>
        <v>-3291.75</v>
      </c>
      <c r="HP48" s="282">
        <f t="shared" si="6"/>
        <v>0</v>
      </c>
      <c r="HQ48" s="283">
        <f t="shared" si="7"/>
        <v>0</v>
      </c>
      <c r="HR48" s="263"/>
      <c r="HS48" s="277">
        <v>0</v>
      </c>
      <c r="HT48" s="278">
        <v>0</v>
      </c>
      <c r="HU48" s="278">
        <v>0</v>
      </c>
      <c r="HV48" s="278">
        <v>2685.64</v>
      </c>
      <c r="HW48" s="278">
        <v>0</v>
      </c>
      <c r="HX48" s="278">
        <v>0</v>
      </c>
      <c r="HY48" s="278">
        <v>0</v>
      </c>
      <c r="HZ48" s="279">
        <v>5066.5</v>
      </c>
      <c r="IA48" s="278"/>
      <c r="IB48" s="280">
        <f t="shared" si="8"/>
        <v>936759.58605951013</v>
      </c>
      <c r="ID48" s="280">
        <f t="shared" si="9"/>
        <v>-3291.75</v>
      </c>
      <c r="IF48" s="280"/>
      <c r="IH48" s="280"/>
      <c r="IJ48" s="280">
        <v>0</v>
      </c>
      <c r="IL48" s="280">
        <v>26329.536476692621</v>
      </c>
      <c r="IN48" s="280">
        <v>56536.54</v>
      </c>
    </row>
    <row r="49" spans="1:248">
      <c r="A49" s="244">
        <v>2174</v>
      </c>
      <c r="B49" s="141">
        <v>103255</v>
      </c>
      <c r="C49" s="141" t="s">
        <v>608</v>
      </c>
      <c r="D49" s="141" t="s">
        <v>405</v>
      </c>
      <c r="E49" s="226" t="s">
        <v>341</v>
      </c>
      <c r="F49" s="245" t="s">
        <v>921</v>
      </c>
      <c r="H49" s="227">
        <v>1830213.0673555797</v>
      </c>
      <c r="I49" s="227">
        <v>-8323.24</v>
      </c>
      <c r="J49" s="227">
        <v>-20532.462899999999</v>
      </c>
      <c r="K49" s="227">
        <v>1801357.3644555798</v>
      </c>
      <c r="M49" s="228">
        <v>152517.75561296497</v>
      </c>
      <c r="N49" s="228">
        <v>0</v>
      </c>
      <c r="O49" s="229"/>
      <c r="P49" s="229"/>
      <c r="Q49" s="229"/>
      <c r="R49" s="229">
        <v>0</v>
      </c>
      <c r="S49" s="229"/>
      <c r="T49" s="229">
        <v>0</v>
      </c>
      <c r="U49" s="229">
        <v>0</v>
      </c>
      <c r="V49" s="229"/>
      <c r="W49" s="228">
        <v>-693.60333333333335</v>
      </c>
      <c r="X49" s="228">
        <v>-1711.0385749999998</v>
      </c>
      <c r="Y49" s="229">
        <v>0</v>
      </c>
      <c r="Z49" s="229">
        <v>0</v>
      </c>
      <c r="AA49" s="229">
        <v>0</v>
      </c>
      <c r="AB49" s="229"/>
      <c r="AC49" s="228">
        <v>150113.11370463163</v>
      </c>
      <c r="AD49" s="230">
        <v>152517.75561296497</v>
      </c>
      <c r="AE49" s="230">
        <v>0</v>
      </c>
      <c r="AF49" s="231"/>
      <c r="AG49" s="231"/>
      <c r="AH49" s="231"/>
      <c r="AI49" s="231">
        <v>0</v>
      </c>
      <c r="AJ49" s="231"/>
      <c r="AK49" s="231">
        <v>0</v>
      </c>
      <c r="AL49" s="231">
        <v>0</v>
      </c>
      <c r="AM49" s="231"/>
      <c r="AN49" s="230">
        <v>-693.60333333333335</v>
      </c>
      <c r="AO49" s="230">
        <v>-1711.0385749999998</v>
      </c>
      <c r="AP49" s="231">
        <v>0</v>
      </c>
      <c r="AQ49" s="231">
        <v>0</v>
      </c>
      <c r="AR49" s="231">
        <v>0</v>
      </c>
      <c r="AS49" s="231"/>
      <c r="AT49" s="230">
        <v>150113.11370463163</v>
      </c>
      <c r="AU49" s="232">
        <v>152517.75561296497</v>
      </c>
      <c r="AV49" s="232">
        <v>0</v>
      </c>
      <c r="AW49" s="233"/>
      <c r="AX49" s="233"/>
      <c r="AY49" s="233"/>
      <c r="AZ49" s="233">
        <v>0</v>
      </c>
      <c r="BA49" s="233"/>
      <c r="BB49" s="233">
        <v>0</v>
      </c>
      <c r="BC49" s="233">
        <v>0</v>
      </c>
      <c r="BD49" s="233"/>
      <c r="BE49" s="232">
        <v>-693.60333333333335</v>
      </c>
      <c r="BF49" s="232">
        <v>-1711.0385749999998</v>
      </c>
      <c r="BG49" s="233">
        <v>0</v>
      </c>
      <c r="BH49" s="233">
        <v>0</v>
      </c>
      <c r="BI49" s="233">
        <v>0</v>
      </c>
      <c r="BJ49" s="233"/>
      <c r="BK49" s="232">
        <v>150113.11370463163</v>
      </c>
      <c r="BL49" s="234">
        <v>152517.75561296497</v>
      </c>
      <c r="BM49" s="234">
        <v>0</v>
      </c>
      <c r="BN49" s="235"/>
      <c r="BO49" s="235"/>
      <c r="BP49" s="235"/>
      <c r="BQ49" s="235">
        <v>0</v>
      </c>
      <c r="BR49" s="235">
        <v>0</v>
      </c>
      <c r="BS49" s="235">
        <v>0</v>
      </c>
      <c r="BT49" s="235">
        <v>0</v>
      </c>
      <c r="BU49" s="235">
        <v>0</v>
      </c>
      <c r="BV49" s="234">
        <v>-693.60333333333335</v>
      </c>
      <c r="BW49" s="234">
        <v>-1711.0385749999998</v>
      </c>
      <c r="BX49" s="235">
        <v>0</v>
      </c>
      <c r="BY49" s="235">
        <v>0</v>
      </c>
      <c r="BZ49" s="235">
        <v>0</v>
      </c>
      <c r="CA49" s="235"/>
      <c r="CB49" s="234">
        <v>150113.11370463163</v>
      </c>
      <c r="CC49" s="236">
        <v>152517.75561296497</v>
      </c>
      <c r="CD49" s="236">
        <v>0</v>
      </c>
      <c r="CE49" s="237"/>
      <c r="CF49" s="237"/>
      <c r="CG49" s="237"/>
      <c r="CH49" s="237">
        <v>0</v>
      </c>
      <c r="CI49" s="237">
        <v>0</v>
      </c>
      <c r="CJ49" s="237">
        <v>0</v>
      </c>
      <c r="CK49" s="237">
        <v>0</v>
      </c>
      <c r="CL49" s="237">
        <v>0</v>
      </c>
      <c r="CM49" s="236">
        <v>-693.60333333333335</v>
      </c>
      <c r="CN49" s="236">
        <v>-1711.0385749999998</v>
      </c>
      <c r="CO49" s="237">
        <v>0</v>
      </c>
      <c r="CP49" s="237">
        <v>0</v>
      </c>
      <c r="CQ49" s="237">
        <v>0</v>
      </c>
      <c r="CR49" s="237"/>
      <c r="CS49" s="236">
        <v>150113.11370463163</v>
      </c>
      <c r="CT49" s="238">
        <v>152517.75561296497</v>
      </c>
      <c r="CU49" s="238">
        <v>0</v>
      </c>
      <c r="CV49" s="239"/>
      <c r="CW49" s="239"/>
      <c r="CX49" s="239"/>
      <c r="CY49" s="239">
        <v>0</v>
      </c>
      <c r="CZ49" s="239">
        <v>0</v>
      </c>
      <c r="DA49" s="239">
        <v>0</v>
      </c>
      <c r="DB49" s="239">
        <v>0</v>
      </c>
      <c r="DC49" s="239">
        <v>0</v>
      </c>
      <c r="DD49" s="238">
        <v>-693.60333333333335</v>
      </c>
      <c r="DE49" s="238">
        <v>-1711.0385749999998</v>
      </c>
      <c r="DF49" s="239">
        <v>-1185.7142857142858</v>
      </c>
      <c r="DG49" s="239">
        <v>0</v>
      </c>
      <c r="DH49" s="239">
        <v>0</v>
      </c>
      <c r="DI49" s="239"/>
      <c r="DJ49" s="238">
        <v>148927.39941891734</v>
      </c>
      <c r="DK49" s="240">
        <v>152517.75561296497</v>
      </c>
      <c r="DL49" s="240">
        <v>0</v>
      </c>
      <c r="DM49" s="241"/>
      <c r="DN49" s="241"/>
      <c r="DO49" s="241"/>
      <c r="DP49" s="241">
        <v>0</v>
      </c>
      <c r="DQ49" s="241">
        <v>0</v>
      </c>
      <c r="DR49" s="241">
        <v>0</v>
      </c>
      <c r="DS49" s="241">
        <v>0</v>
      </c>
      <c r="DT49" s="241">
        <v>0</v>
      </c>
      <c r="DU49" s="240">
        <v>-693.60333333333335</v>
      </c>
      <c r="DV49" s="240">
        <v>-1711.0385749999998</v>
      </c>
      <c r="DW49" s="241">
        <v>-1185.7142857142858</v>
      </c>
      <c r="DX49" s="241">
        <v>0</v>
      </c>
      <c r="DY49" s="241">
        <v>0</v>
      </c>
      <c r="DZ49" s="241"/>
      <c r="EA49" s="240">
        <v>148927.39941891734</v>
      </c>
      <c r="EB49" s="242">
        <v>152517.75561296497</v>
      </c>
      <c r="EC49" s="242">
        <v>0</v>
      </c>
      <c r="ED49" s="243"/>
      <c r="EE49" s="243"/>
      <c r="EF49" s="243"/>
      <c r="EG49" s="243">
        <v>0</v>
      </c>
      <c r="EH49" s="243">
        <v>0</v>
      </c>
      <c r="EI49" s="243">
        <v>0</v>
      </c>
      <c r="EJ49" s="243">
        <v>0</v>
      </c>
      <c r="EK49" s="243">
        <v>0</v>
      </c>
      <c r="EL49" s="242">
        <v>-693.60333333333335</v>
      </c>
      <c r="EM49" s="242">
        <v>-1711.0385749999998</v>
      </c>
      <c r="EN49" s="243">
        <v>-5928.5714285714275</v>
      </c>
      <c r="EO49" s="243">
        <v>0</v>
      </c>
      <c r="EP49" s="243">
        <v>0</v>
      </c>
      <c r="EQ49" s="243"/>
      <c r="ER49" s="242">
        <v>144184.54227606021</v>
      </c>
      <c r="ES49" s="230">
        <v>152517.75561296497</v>
      </c>
      <c r="ET49" s="230">
        <v>0</v>
      </c>
      <c r="EU49" s="231"/>
      <c r="EV49" s="231"/>
      <c r="EW49" s="231"/>
      <c r="EX49" s="231">
        <v>0</v>
      </c>
      <c r="EY49" s="231">
        <v>0</v>
      </c>
      <c r="EZ49" s="231">
        <v>0</v>
      </c>
      <c r="FA49" s="231">
        <v>0</v>
      </c>
      <c r="FB49" s="231">
        <v>0</v>
      </c>
      <c r="FC49" s="230">
        <v>-693.60333333333335</v>
      </c>
      <c r="FD49" s="230">
        <v>-1711.0385749999998</v>
      </c>
      <c r="FE49" s="231"/>
      <c r="FF49" s="231">
        <v>0</v>
      </c>
      <c r="FG49" s="231">
        <v>0</v>
      </c>
      <c r="FH49" s="231"/>
      <c r="FI49" s="230">
        <v>150113.11370463163</v>
      </c>
      <c r="FJ49" s="232">
        <v>152517.75561296497</v>
      </c>
      <c r="FK49" s="232">
        <v>0</v>
      </c>
      <c r="FL49" s="233"/>
      <c r="FM49" s="233"/>
      <c r="FN49" s="233"/>
      <c r="FO49" s="233">
        <v>0</v>
      </c>
      <c r="FP49" s="233">
        <v>0</v>
      </c>
      <c r="FQ49" s="233">
        <v>0</v>
      </c>
      <c r="FR49" s="233">
        <v>0</v>
      </c>
      <c r="FS49" s="233">
        <v>0</v>
      </c>
      <c r="FT49" s="232">
        <v>-693.60333333333335</v>
      </c>
      <c r="FU49" s="232">
        <v>-1711.0385749999998</v>
      </c>
      <c r="FV49" s="233"/>
      <c r="FW49" s="233">
        <v>0</v>
      </c>
      <c r="FX49" s="233">
        <v>0</v>
      </c>
      <c r="FY49" s="233"/>
      <c r="FZ49" s="232">
        <v>150113.11370463163</v>
      </c>
      <c r="GA49" s="234">
        <v>152517.75561296497</v>
      </c>
      <c r="GB49" s="234">
        <v>0</v>
      </c>
      <c r="GC49" s="235"/>
      <c r="GD49" s="235"/>
      <c r="GE49" s="235"/>
      <c r="GF49" s="235">
        <v>0</v>
      </c>
      <c r="GG49" s="235">
        <v>0</v>
      </c>
      <c r="GH49" s="235">
        <v>0</v>
      </c>
      <c r="GI49" s="235">
        <v>0</v>
      </c>
      <c r="GJ49" s="235">
        <v>0</v>
      </c>
      <c r="GK49" s="234">
        <v>-693.60333333333335</v>
      </c>
      <c r="GL49" s="234">
        <v>-1711.0385749999998</v>
      </c>
      <c r="GM49" s="235"/>
      <c r="GN49" s="235">
        <v>0</v>
      </c>
      <c r="GO49" s="235">
        <v>0</v>
      </c>
      <c r="GP49" s="235">
        <v>0</v>
      </c>
      <c r="GQ49" s="234">
        <v>150113.11370463163</v>
      </c>
      <c r="GR49" s="236">
        <v>152517.75561296497</v>
      </c>
      <c r="GS49" s="236">
        <v>0</v>
      </c>
      <c r="GT49" s="237"/>
      <c r="GU49" s="237"/>
      <c r="GV49" s="237"/>
      <c r="GW49" s="237">
        <v>0</v>
      </c>
      <c r="GX49" s="237">
        <v>0</v>
      </c>
      <c r="GY49" s="237">
        <v>0</v>
      </c>
      <c r="GZ49" s="237">
        <v>0</v>
      </c>
      <c r="HA49" s="237">
        <v>0</v>
      </c>
      <c r="HB49" s="236">
        <v>-693.60333333333335</v>
      </c>
      <c r="HC49" s="236">
        <v>-1711.0385749999998</v>
      </c>
      <c r="HD49" s="237"/>
      <c r="HE49" s="237">
        <v>0</v>
      </c>
      <c r="HF49" s="237">
        <v>0</v>
      </c>
      <c r="HG49" s="237"/>
      <c r="HH49" s="236">
        <v>150113.11370463163</v>
      </c>
      <c r="HJ49" s="281">
        <f t="shared" si="0"/>
        <v>1930299.0673555797</v>
      </c>
      <c r="HK49" s="282">
        <f t="shared" si="1"/>
        <v>0</v>
      </c>
      <c r="HL49" s="282">
        <f t="shared" si="2"/>
        <v>0</v>
      </c>
      <c r="HM49" s="282">
        <f t="shared" si="3"/>
        <v>-8323.24</v>
      </c>
      <c r="HN49" s="282">
        <f t="shared" si="4"/>
        <v>-20532.462899999999</v>
      </c>
      <c r="HO49" s="282">
        <f t="shared" si="5"/>
        <v>-8300</v>
      </c>
      <c r="HP49" s="282">
        <f t="shared" si="6"/>
        <v>0</v>
      </c>
      <c r="HQ49" s="283">
        <f t="shared" si="7"/>
        <v>0</v>
      </c>
      <c r="HR49" s="263"/>
      <c r="HS49" s="277">
        <v>104847</v>
      </c>
      <c r="HT49" s="278">
        <v>0</v>
      </c>
      <c r="HU49" s="278">
        <v>153996</v>
      </c>
      <c r="HV49" s="278">
        <v>5400</v>
      </c>
      <c r="HW49" s="278">
        <v>0</v>
      </c>
      <c r="HX49" s="278">
        <v>7365</v>
      </c>
      <c r="HY49" s="278">
        <v>94634</v>
      </c>
      <c r="HZ49" s="279">
        <v>8050</v>
      </c>
      <c r="IA49" s="278"/>
      <c r="IB49" s="280">
        <f t="shared" si="8"/>
        <v>2304591.0673555797</v>
      </c>
      <c r="ID49" s="280">
        <f t="shared" si="9"/>
        <v>-37155.702899999997</v>
      </c>
      <c r="IF49" s="280"/>
      <c r="IH49" s="280"/>
      <c r="IJ49" s="280">
        <v>100086.00000000001</v>
      </c>
      <c r="IL49" s="280">
        <v>0</v>
      </c>
      <c r="IN49" s="280">
        <v>46172.063333333332</v>
      </c>
    </row>
    <row r="50" spans="1:248">
      <c r="A50" s="244">
        <v>3363</v>
      </c>
      <c r="B50" s="141">
        <v>103455</v>
      </c>
      <c r="C50" s="141" t="s">
        <v>609</v>
      </c>
      <c r="D50" s="141" t="s">
        <v>406</v>
      </c>
      <c r="E50" s="226" t="s">
        <v>341</v>
      </c>
      <c r="F50" s="245" t="s">
        <v>921</v>
      </c>
      <c r="H50" s="227">
        <v>1644027.3645197353</v>
      </c>
      <c r="I50" s="227">
        <v>-8072.54</v>
      </c>
      <c r="J50" s="227">
        <v>-3073.9834999999998</v>
      </c>
      <c r="K50" s="227">
        <v>1632880.8410197352</v>
      </c>
      <c r="M50" s="228">
        <v>137002.2803766446</v>
      </c>
      <c r="N50" s="228">
        <v>6842.9070512820508</v>
      </c>
      <c r="O50" s="229"/>
      <c r="P50" s="229"/>
      <c r="Q50" s="229"/>
      <c r="R50" s="229">
        <v>0</v>
      </c>
      <c r="S50" s="229"/>
      <c r="T50" s="229">
        <v>0</v>
      </c>
      <c r="U50" s="229">
        <v>0</v>
      </c>
      <c r="V50" s="229"/>
      <c r="W50" s="228">
        <v>-672.7116666666667</v>
      </c>
      <c r="X50" s="228">
        <v>-256.16529166666663</v>
      </c>
      <c r="Y50" s="229">
        <v>-789.25</v>
      </c>
      <c r="Z50" s="229">
        <v>0</v>
      </c>
      <c r="AA50" s="229">
        <v>0</v>
      </c>
      <c r="AB50" s="229"/>
      <c r="AC50" s="228">
        <v>142127.06046959333</v>
      </c>
      <c r="AD50" s="230">
        <v>137002.2803766446</v>
      </c>
      <c r="AE50" s="230">
        <v>6842.9070512820508</v>
      </c>
      <c r="AF50" s="231"/>
      <c r="AG50" s="231"/>
      <c r="AH50" s="231"/>
      <c r="AI50" s="231">
        <v>0</v>
      </c>
      <c r="AJ50" s="231"/>
      <c r="AK50" s="231">
        <v>0</v>
      </c>
      <c r="AL50" s="231">
        <v>0</v>
      </c>
      <c r="AM50" s="231"/>
      <c r="AN50" s="230">
        <v>-672.7116666666667</v>
      </c>
      <c r="AO50" s="230">
        <v>-256.16529166666663</v>
      </c>
      <c r="AP50" s="231">
        <v>-789.25</v>
      </c>
      <c r="AQ50" s="231">
        <v>0</v>
      </c>
      <c r="AR50" s="231">
        <v>0</v>
      </c>
      <c r="AS50" s="231"/>
      <c r="AT50" s="230">
        <v>142127.06046959333</v>
      </c>
      <c r="AU50" s="232">
        <v>137002.2803766446</v>
      </c>
      <c r="AV50" s="232">
        <v>6842.9070512820508</v>
      </c>
      <c r="AW50" s="233"/>
      <c r="AX50" s="233"/>
      <c r="AY50" s="233"/>
      <c r="AZ50" s="233">
        <v>0</v>
      </c>
      <c r="BA50" s="233"/>
      <c r="BB50" s="233">
        <v>0</v>
      </c>
      <c r="BC50" s="233">
        <v>0</v>
      </c>
      <c r="BD50" s="233"/>
      <c r="BE50" s="232">
        <v>-672.7116666666667</v>
      </c>
      <c r="BF50" s="232">
        <v>-256.16529166666663</v>
      </c>
      <c r="BG50" s="233">
        <v>-789.25</v>
      </c>
      <c r="BH50" s="233">
        <v>0</v>
      </c>
      <c r="BI50" s="233">
        <v>0</v>
      </c>
      <c r="BJ50" s="233"/>
      <c r="BK50" s="232">
        <v>142127.06046959333</v>
      </c>
      <c r="BL50" s="234">
        <v>137002.2803766446</v>
      </c>
      <c r="BM50" s="234">
        <v>6057.742094017095</v>
      </c>
      <c r="BN50" s="235"/>
      <c r="BO50" s="235"/>
      <c r="BP50" s="235"/>
      <c r="BQ50" s="235">
        <v>0</v>
      </c>
      <c r="BR50" s="235">
        <v>0</v>
      </c>
      <c r="BS50" s="235">
        <v>0</v>
      </c>
      <c r="BT50" s="235">
        <v>0</v>
      </c>
      <c r="BU50" s="235">
        <v>0</v>
      </c>
      <c r="BV50" s="234">
        <v>-672.7116666666667</v>
      </c>
      <c r="BW50" s="234">
        <v>-256.16529166666663</v>
      </c>
      <c r="BX50" s="235">
        <v>-789.25</v>
      </c>
      <c r="BY50" s="235">
        <v>0</v>
      </c>
      <c r="BZ50" s="235">
        <v>0</v>
      </c>
      <c r="CA50" s="235"/>
      <c r="CB50" s="234">
        <v>141341.89551232837</v>
      </c>
      <c r="CC50" s="236">
        <v>137002.2803766446</v>
      </c>
      <c r="CD50" s="236">
        <v>6057.742094017095</v>
      </c>
      <c r="CE50" s="237"/>
      <c r="CF50" s="237"/>
      <c r="CG50" s="237"/>
      <c r="CH50" s="237">
        <v>0</v>
      </c>
      <c r="CI50" s="237">
        <v>0</v>
      </c>
      <c r="CJ50" s="237">
        <v>0</v>
      </c>
      <c r="CK50" s="237">
        <v>0</v>
      </c>
      <c r="CL50" s="237">
        <v>0</v>
      </c>
      <c r="CM50" s="236">
        <v>-672.7116666666667</v>
      </c>
      <c r="CN50" s="236">
        <v>-256.16529166666663</v>
      </c>
      <c r="CO50" s="237">
        <v>-789.25</v>
      </c>
      <c r="CP50" s="237">
        <v>0</v>
      </c>
      <c r="CQ50" s="237">
        <v>0</v>
      </c>
      <c r="CR50" s="237"/>
      <c r="CS50" s="236">
        <v>141341.89551232837</v>
      </c>
      <c r="CT50" s="238">
        <v>137002.2803766446</v>
      </c>
      <c r="CU50" s="238">
        <v>6057.742094017095</v>
      </c>
      <c r="CV50" s="239"/>
      <c r="CW50" s="239"/>
      <c r="CX50" s="239"/>
      <c r="CY50" s="239">
        <v>0</v>
      </c>
      <c r="CZ50" s="239">
        <v>0</v>
      </c>
      <c r="DA50" s="239">
        <v>0</v>
      </c>
      <c r="DB50" s="239">
        <v>0</v>
      </c>
      <c r="DC50" s="239">
        <v>0</v>
      </c>
      <c r="DD50" s="238">
        <v>-672.7116666666667</v>
      </c>
      <c r="DE50" s="238">
        <v>-256.16529166666663</v>
      </c>
      <c r="DF50" s="239">
        <v>-789.25</v>
      </c>
      <c r="DG50" s="239">
        <v>0</v>
      </c>
      <c r="DH50" s="239">
        <v>0</v>
      </c>
      <c r="DI50" s="239"/>
      <c r="DJ50" s="238">
        <v>141341.89551232837</v>
      </c>
      <c r="DK50" s="240">
        <v>137002.2803766446</v>
      </c>
      <c r="DL50" s="240">
        <v>6057.742094017095</v>
      </c>
      <c r="DM50" s="241"/>
      <c r="DN50" s="241"/>
      <c r="DO50" s="241"/>
      <c r="DP50" s="241">
        <v>0</v>
      </c>
      <c r="DQ50" s="241">
        <v>0</v>
      </c>
      <c r="DR50" s="241">
        <v>0</v>
      </c>
      <c r="DS50" s="241">
        <v>0</v>
      </c>
      <c r="DT50" s="241">
        <v>0</v>
      </c>
      <c r="DU50" s="240">
        <v>-672.7116666666667</v>
      </c>
      <c r="DV50" s="240">
        <v>-256.16529166666663</v>
      </c>
      <c r="DW50" s="241">
        <v>-789.25</v>
      </c>
      <c r="DX50" s="241">
        <v>0</v>
      </c>
      <c r="DY50" s="241">
        <v>0</v>
      </c>
      <c r="DZ50" s="241"/>
      <c r="EA50" s="240">
        <v>141341.89551232837</v>
      </c>
      <c r="EB50" s="242">
        <v>137002.2803766446</v>
      </c>
      <c r="EC50" s="242">
        <v>-6460.755353126403</v>
      </c>
      <c r="ED50" s="243"/>
      <c r="EE50" s="243"/>
      <c r="EF50" s="243"/>
      <c r="EG50" s="243">
        <v>0</v>
      </c>
      <c r="EH50" s="243">
        <v>0</v>
      </c>
      <c r="EI50" s="243">
        <v>0</v>
      </c>
      <c r="EJ50" s="243">
        <v>0</v>
      </c>
      <c r="EK50" s="243">
        <v>0</v>
      </c>
      <c r="EL50" s="242">
        <v>-672.7116666666667</v>
      </c>
      <c r="EM50" s="242">
        <v>-256.16529166666663</v>
      </c>
      <c r="EN50" s="243">
        <v>-3946.25</v>
      </c>
      <c r="EO50" s="243">
        <v>0</v>
      </c>
      <c r="EP50" s="243">
        <v>0</v>
      </c>
      <c r="EQ50" s="243"/>
      <c r="ER50" s="242">
        <v>125666.39806518487</v>
      </c>
      <c r="ES50" s="230">
        <v>137002.2803766446</v>
      </c>
      <c r="ET50" s="230">
        <v>6057.742094017095</v>
      </c>
      <c r="EU50" s="231"/>
      <c r="EV50" s="231"/>
      <c r="EW50" s="231"/>
      <c r="EX50" s="231">
        <v>0</v>
      </c>
      <c r="EY50" s="231">
        <v>0</v>
      </c>
      <c r="EZ50" s="231">
        <v>0</v>
      </c>
      <c r="FA50" s="231">
        <v>0</v>
      </c>
      <c r="FB50" s="231">
        <v>0</v>
      </c>
      <c r="FC50" s="230">
        <v>-672.7116666666667</v>
      </c>
      <c r="FD50" s="230">
        <v>-256.16529166666663</v>
      </c>
      <c r="FE50" s="231"/>
      <c r="FF50" s="231">
        <v>0</v>
      </c>
      <c r="FG50" s="231">
        <v>0</v>
      </c>
      <c r="FH50" s="231"/>
      <c r="FI50" s="230">
        <v>142131.14551232837</v>
      </c>
      <c r="FJ50" s="232">
        <v>137002.2803766446</v>
      </c>
      <c r="FK50" s="232">
        <v>6057.742094017095</v>
      </c>
      <c r="FL50" s="233"/>
      <c r="FM50" s="233"/>
      <c r="FN50" s="233"/>
      <c r="FO50" s="233">
        <v>0</v>
      </c>
      <c r="FP50" s="233">
        <v>0</v>
      </c>
      <c r="FQ50" s="233">
        <v>0</v>
      </c>
      <c r="FR50" s="233">
        <v>0</v>
      </c>
      <c r="FS50" s="233">
        <v>0</v>
      </c>
      <c r="FT50" s="232">
        <v>-672.7116666666667</v>
      </c>
      <c r="FU50" s="232">
        <v>-256.16529166666663</v>
      </c>
      <c r="FV50" s="233"/>
      <c r="FW50" s="233">
        <v>0</v>
      </c>
      <c r="FX50" s="233">
        <v>0</v>
      </c>
      <c r="FY50" s="233"/>
      <c r="FZ50" s="232">
        <v>142131.14551232837</v>
      </c>
      <c r="GA50" s="234">
        <v>137002.2803766446</v>
      </c>
      <c r="GB50" s="234">
        <v>6057.742094017095</v>
      </c>
      <c r="GC50" s="235"/>
      <c r="GD50" s="235"/>
      <c r="GE50" s="235"/>
      <c r="GF50" s="235">
        <v>0</v>
      </c>
      <c r="GG50" s="235">
        <v>0</v>
      </c>
      <c r="GH50" s="235">
        <v>0</v>
      </c>
      <c r="GI50" s="235">
        <v>0</v>
      </c>
      <c r="GJ50" s="235">
        <v>0</v>
      </c>
      <c r="GK50" s="234">
        <v>-672.7116666666667</v>
      </c>
      <c r="GL50" s="234">
        <v>-256.16529166666663</v>
      </c>
      <c r="GM50" s="235"/>
      <c r="GN50" s="235">
        <v>0</v>
      </c>
      <c r="GO50" s="235">
        <v>0</v>
      </c>
      <c r="GP50" s="235">
        <v>0</v>
      </c>
      <c r="GQ50" s="234">
        <v>142131.14551232837</v>
      </c>
      <c r="GR50" s="236">
        <v>137002.2803766446</v>
      </c>
      <c r="GS50" s="236">
        <v>6057.742094017095</v>
      </c>
      <c r="GT50" s="237"/>
      <c r="GU50" s="237"/>
      <c r="GV50" s="237"/>
      <c r="GW50" s="237">
        <v>0</v>
      </c>
      <c r="GX50" s="237">
        <v>0</v>
      </c>
      <c r="GY50" s="237">
        <v>0</v>
      </c>
      <c r="GZ50" s="237">
        <v>0</v>
      </c>
      <c r="HA50" s="237">
        <v>0</v>
      </c>
      <c r="HB50" s="236">
        <v>-672.7116666666667</v>
      </c>
      <c r="HC50" s="236">
        <v>-256.16529166666663</v>
      </c>
      <c r="HD50" s="237"/>
      <c r="HE50" s="237">
        <v>0</v>
      </c>
      <c r="HF50" s="237">
        <v>0</v>
      </c>
      <c r="HG50" s="237"/>
      <c r="HH50" s="236">
        <v>142131.14551232837</v>
      </c>
      <c r="HJ50" s="281">
        <f t="shared" si="0"/>
        <v>1711261.5132264378</v>
      </c>
      <c r="HK50" s="282">
        <f t="shared" si="1"/>
        <v>0</v>
      </c>
      <c r="HL50" s="282">
        <f t="shared" si="2"/>
        <v>0</v>
      </c>
      <c r="HM50" s="282">
        <f t="shared" si="3"/>
        <v>-8072.5400000000018</v>
      </c>
      <c r="HN50" s="282">
        <f t="shared" si="4"/>
        <v>-3073.9834999999998</v>
      </c>
      <c r="HO50" s="282">
        <f t="shared" si="5"/>
        <v>-9471</v>
      </c>
      <c r="HP50" s="282">
        <f t="shared" si="6"/>
        <v>0</v>
      </c>
      <c r="HQ50" s="283">
        <f t="shared" si="7"/>
        <v>0</v>
      </c>
      <c r="HR50" s="263"/>
      <c r="HS50" s="277">
        <v>99415</v>
      </c>
      <c r="HT50" s="278">
        <v>0</v>
      </c>
      <c r="HU50" s="278">
        <v>124536</v>
      </c>
      <c r="HV50" s="278">
        <v>3456.93</v>
      </c>
      <c r="HW50" s="278">
        <v>0</v>
      </c>
      <c r="HX50" s="278">
        <v>7201.88</v>
      </c>
      <c r="HY50" s="278">
        <v>62759</v>
      </c>
      <c r="HZ50" s="279">
        <v>0</v>
      </c>
      <c r="IA50" s="278"/>
      <c r="IB50" s="280">
        <f t="shared" si="8"/>
        <v>2008630.3232264377</v>
      </c>
      <c r="ID50" s="280">
        <f t="shared" si="9"/>
        <v>-20617.523500000003</v>
      </c>
      <c r="IF50" s="280"/>
      <c r="IH50" s="280"/>
      <c r="IJ50" s="280">
        <v>0</v>
      </c>
      <c r="IL50" s="280">
        <v>4704.2461538461648</v>
      </c>
      <c r="IN50" s="280">
        <v>10585.58</v>
      </c>
    </row>
    <row r="51" spans="1:248">
      <c r="A51" s="244">
        <v>3377</v>
      </c>
      <c r="B51" s="141">
        <v>103463</v>
      </c>
      <c r="C51" s="141" t="s">
        <v>610</v>
      </c>
      <c r="D51" s="141" t="s">
        <v>407</v>
      </c>
      <c r="E51" s="226" t="s">
        <v>341</v>
      </c>
      <c r="F51" s="245" t="s">
        <v>921</v>
      </c>
      <c r="H51" s="227">
        <v>1168791.8444634597</v>
      </c>
      <c r="I51" s="227">
        <v>-4738.2300000000005</v>
      </c>
      <c r="J51" s="227">
        <v>-4080.9733000000001</v>
      </c>
      <c r="K51" s="227">
        <v>1159972.6411634597</v>
      </c>
      <c r="M51" s="228">
        <v>97399.320371954978</v>
      </c>
      <c r="N51" s="228">
        <v>3954</v>
      </c>
      <c r="O51" s="229"/>
      <c r="P51" s="229"/>
      <c r="Q51" s="229"/>
      <c r="R51" s="229">
        <v>0</v>
      </c>
      <c r="S51" s="229"/>
      <c r="T51" s="229">
        <v>0</v>
      </c>
      <c r="U51" s="229">
        <v>0</v>
      </c>
      <c r="V51" s="229"/>
      <c r="W51" s="228">
        <v>-394.85250000000002</v>
      </c>
      <c r="X51" s="228">
        <v>-340.08110833333336</v>
      </c>
      <c r="Y51" s="229">
        <v>0</v>
      </c>
      <c r="Z51" s="229">
        <v>0</v>
      </c>
      <c r="AA51" s="229">
        <v>0</v>
      </c>
      <c r="AB51" s="229"/>
      <c r="AC51" s="228">
        <v>100618.38676362165</v>
      </c>
      <c r="AD51" s="230">
        <v>97399.320371954978</v>
      </c>
      <c r="AE51" s="230">
        <v>3954</v>
      </c>
      <c r="AF51" s="231"/>
      <c r="AG51" s="231"/>
      <c r="AH51" s="231"/>
      <c r="AI51" s="231">
        <v>0</v>
      </c>
      <c r="AJ51" s="231"/>
      <c r="AK51" s="231">
        <v>0</v>
      </c>
      <c r="AL51" s="231">
        <v>0</v>
      </c>
      <c r="AM51" s="231"/>
      <c r="AN51" s="230">
        <v>-394.85250000000002</v>
      </c>
      <c r="AO51" s="230">
        <v>-340.08110833333336</v>
      </c>
      <c r="AP51" s="231">
        <v>0</v>
      </c>
      <c r="AQ51" s="231">
        <v>0</v>
      </c>
      <c r="AR51" s="231">
        <v>0</v>
      </c>
      <c r="AS51" s="231"/>
      <c r="AT51" s="230">
        <v>100618.38676362165</v>
      </c>
      <c r="AU51" s="232">
        <v>97399.320371954978</v>
      </c>
      <c r="AV51" s="232">
        <v>3954</v>
      </c>
      <c r="AW51" s="233"/>
      <c r="AX51" s="233"/>
      <c r="AY51" s="233"/>
      <c r="AZ51" s="233">
        <v>0</v>
      </c>
      <c r="BA51" s="233"/>
      <c r="BB51" s="233">
        <v>0</v>
      </c>
      <c r="BC51" s="233">
        <v>0</v>
      </c>
      <c r="BD51" s="233"/>
      <c r="BE51" s="232">
        <v>-394.85250000000002</v>
      </c>
      <c r="BF51" s="232">
        <v>-340.08110833333336</v>
      </c>
      <c r="BG51" s="233">
        <v>0</v>
      </c>
      <c r="BH51" s="233">
        <v>0</v>
      </c>
      <c r="BI51" s="233">
        <v>0</v>
      </c>
      <c r="BJ51" s="233"/>
      <c r="BK51" s="232">
        <v>100618.38676362165</v>
      </c>
      <c r="BL51" s="234">
        <v>97399.320371954978</v>
      </c>
      <c r="BM51" s="234">
        <v>5757.9666666666672</v>
      </c>
      <c r="BN51" s="235"/>
      <c r="BO51" s="235"/>
      <c r="BP51" s="235"/>
      <c r="BQ51" s="235">
        <v>0</v>
      </c>
      <c r="BR51" s="235">
        <v>0</v>
      </c>
      <c r="BS51" s="235">
        <v>0</v>
      </c>
      <c r="BT51" s="235">
        <v>0</v>
      </c>
      <c r="BU51" s="235">
        <v>0</v>
      </c>
      <c r="BV51" s="234">
        <v>-394.85250000000002</v>
      </c>
      <c r="BW51" s="234">
        <v>-340.08110833333336</v>
      </c>
      <c r="BX51" s="235">
        <v>0</v>
      </c>
      <c r="BY51" s="235">
        <v>0</v>
      </c>
      <c r="BZ51" s="235">
        <v>0</v>
      </c>
      <c r="CA51" s="235"/>
      <c r="CB51" s="234">
        <v>102422.35343028831</v>
      </c>
      <c r="CC51" s="236">
        <v>97399.320371954978</v>
      </c>
      <c r="CD51" s="236">
        <v>5757.9666666666672</v>
      </c>
      <c r="CE51" s="237"/>
      <c r="CF51" s="237"/>
      <c r="CG51" s="237"/>
      <c r="CH51" s="237">
        <v>0</v>
      </c>
      <c r="CI51" s="237">
        <v>0</v>
      </c>
      <c r="CJ51" s="237">
        <v>0</v>
      </c>
      <c r="CK51" s="237">
        <v>0</v>
      </c>
      <c r="CL51" s="237">
        <v>0</v>
      </c>
      <c r="CM51" s="236">
        <v>-394.85250000000002</v>
      </c>
      <c r="CN51" s="236">
        <v>-340.08110833333336</v>
      </c>
      <c r="CO51" s="237">
        <v>0</v>
      </c>
      <c r="CP51" s="237">
        <v>0</v>
      </c>
      <c r="CQ51" s="237">
        <v>0</v>
      </c>
      <c r="CR51" s="237"/>
      <c r="CS51" s="236">
        <v>102422.35343028831</v>
      </c>
      <c r="CT51" s="238">
        <v>97399.320371954978</v>
      </c>
      <c r="CU51" s="238">
        <v>5757.9666666666672</v>
      </c>
      <c r="CV51" s="239"/>
      <c r="CW51" s="239"/>
      <c r="CX51" s="239"/>
      <c r="CY51" s="239">
        <v>0</v>
      </c>
      <c r="CZ51" s="239">
        <v>0</v>
      </c>
      <c r="DA51" s="239">
        <v>0</v>
      </c>
      <c r="DB51" s="239">
        <v>0</v>
      </c>
      <c r="DC51" s="239">
        <v>0</v>
      </c>
      <c r="DD51" s="238">
        <v>-394.85250000000002</v>
      </c>
      <c r="DE51" s="238">
        <v>-340.08110833333336</v>
      </c>
      <c r="DF51" s="239">
        <v>0</v>
      </c>
      <c r="DG51" s="239">
        <v>0</v>
      </c>
      <c r="DH51" s="239">
        <v>0</v>
      </c>
      <c r="DI51" s="239"/>
      <c r="DJ51" s="238">
        <v>102422.35343028831</v>
      </c>
      <c r="DK51" s="240">
        <v>97399.320371954978</v>
      </c>
      <c r="DL51" s="240">
        <v>5757.9666666666672</v>
      </c>
      <c r="DM51" s="241"/>
      <c r="DN51" s="241"/>
      <c r="DO51" s="241"/>
      <c r="DP51" s="241">
        <v>0</v>
      </c>
      <c r="DQ51" s="241">
        <v>0</v>
      </c>
      <c r="DR51" s="241">
        <v>0</v>
      </c>
      <c r="DS51" s="241">
        <v>0</v>
      </c>
      <c r="DT51" s="241">
        <v>0</v>
      </c>
      <c r="DU51" s="240">
        <v>-394.85250000000002</v>
      </c>
      <c r="DV51" s="240">
        <v>-340.08110833333336</v>
      </c>
      <c r="DW51" s="241">
        <v>0</v>
      </c>
      <c r="DX51" s="241">
        <v>0</v>
      </c>
      <c r="DY51" s="241">
        <v>0</v>
      </c>
      <c r="DZ51" s="241"/>
      <c r="EA51" s="240">
        <v>102422.35343028831</v>
      </c>
      <c r="EB51" s="242">
        <v>97399.320371954978</v>
      </c>
      <c r="EC51" s="242">
        <v>15244.58333333333</v>
      </c>
      <c r="ED51" s="243"/>
      <c r="EE51" s="243"/>
      <c r="EF51" s="243"/>
      <c r="EG51" s="243">
        <v>0</v>
      </c>
      <c r="EH51" s="243">
        <v>0</v>
      </c>
      <c r="EI51" s="243">
        <v>0</v>
      </c>
      <c r="EJ51" s="243">
        <v>0</v>
      </c>
      <c r="EK51" s="243">
        <v>0</v>
      </c>
      <c r="EL51" s="242">
        <v>-394.85250000000002</v>
      </c>
      <c r="EM51" s="242">
        <v>-340.08110833333336</v>
      </c>
      <c r="EN51" s="243">
        <v>0</v>
      </c>
      <c r="EO51" s="243">
        <v>0</v>
      </c>
      <c r="EP51" s="243">
        <v>0</v>
      </c>
      <c r="EQ51" s="243"/>
      <c r="ER51" s="242">
        <v>111908.97009695497</v>
      </c>
      <c r="ES51" s="230">
        <v>97399.320371954978</v>
      </c>
      <c r="ET51" s="230">
        <v>5757.9666666666672</v>
      </c>
      <c r="EU51" s="231"/>
      <c r="EV51" s="231"/>
      <c r="EW51" s="231"/>
      <c r="EX51" s="231">
        <v>0</v>
      </c>
      <c r="EY51" s="231">
        <v>0</v>
      </c>
      <c r="EZ51" s="231">
        <v>0</v>
      </c>
      <c r="FA51" s="231">
        <v>0</v>
      </c>
      <c r="FB51" s="231">
        <v>0</v>
      </c>
      <c r="FC51" s="230">
        <v>-394.85250000000002</v>
      </c>
      <c r="FD51" s="230">
        <v>-340.08110833333336</v>
      </c>
      <c r="FE51" s="231"/>
      <c r="FF51" s="231">
        <v>0</v>
      </c>
      <c r="FG51" s="231">
        <v>0</v>
      </c>
      <c r="FH51" s="231"/>
      <c r="FI51" s="230">
        <v>102422.35343028831</v>
      </c>
      <c r="FJ51" s="232">
        <v>97399.320371954978</v>
      </c>
      <c r="FK51" s="232">
        <v>5757.9666666666672</v>
      </c>
      <c r="FL51" s="233"/>
      <c r="FM51" s="233"/>
      <c r="FN51" s="233"/>
      <c r="FO51" s="233">
        <v>0</v>
      </c>
      <c r="FP51" s="233">
        <v>0</v>
      </c>
      <c r="FQ51" s="233">
        <v>0</v>
      </c>
      <c r="FR51" s="233">
        <v>0</v>
      </c>
      <c r="FS51" s="233">
        <v>0</v>
      </c>
      <c r="FT51" s="232">
        <v>-394.85250000000002</v>
      </c>
      <c r="FU51" s="232">
        <v>-340.08110833333336</v>
      </c>
      <c r="FV51" s="233"/>
      <c r="FW51" s="233">
        <v>0</v>
      </c>
      <c r="FX51" s="233">
        <v>0</v>
      </c>
      <c r="FY51" s="233"/>
      <c r="FZ51" s="232">
        <v>102422.35343028831</v>
      </c>
      <c r="GA51" s="234">
        <v>97399.320371954978</v>
      </c>
      <c r="GB51" s="234">
        <v>5757.9666666666672</v>
      </c>
      <c r="GC51" s="235"/>
      <c r="GD51" s="235"/>
      <c r="GE51" s="235"/>
      <c r="GF51" s="235">
        <v>0</v>
      </c>
      <c r="GG51" s="235">
        <v>0</v>
      </c>
      <c r="GH51" s="235">
        <v>0</v>
      </c>
      <c r="GI51" s="235">
        <v>0</v>
      </c>
      <c r="GJ51" s="235">
        <v>0</v>
      </c>
      <c r="GK51" s="234">
        <v>-394.85250000000002</v>
      </c>
      <c r="GL51" s="234">
        <v>-340.08110833333336</v>
      </c>
      <c r="GM51" s="235"/>
      <c r="GN51" s="235">
        <v>0</v>
      </c>
      <c r="GO51" s="235">
        <v>0</v>
      </c>
      <c r="GP51" s="235">
        <v>0</v>
      </c>
      <c r="GQ51" s="234">
        <v>102422.35343028831</v>
      </c>
      <c r="GR51" s="236">
        <v>97399.320371954978</v>
      </c>
      <c r="GS51" s="236">
        <v>5757.9666666666672</v>
      </c>
      <c r="GT51" s="237"/>
      <c r="GU51" s="237"/>
      <c r="GV51" s="237"/>
      <c r="GW51" s="237">
        <v>0</v>
      </c>
      <c r="GX51" s="237">
        <v>0</v>
      </c>
      <c r="GY51" s="237">
        <v>0</v>
      </c>
      <c r="GZ51" s="237">
        <v>0</v>
      </c>
      <c r="HA51" s="237">
        <v>0</v>
      </c>
      <c r="HB51" s="236">
        <v>-394.85250000000002</v>
      </c>
      <c r="HC51" s="236">
        <v>-340.08110833333336</v>
      </c>
      <c r="HD51" s="237"/>
      <c r="HE51" s="237">
        <v>0</v>
      </c>
      <c r="HF51" s="237">
        <v>0</v>
      </c>
      <c r="HG51" s="237"/>
      <c r="HH51" s="236">
        <v>102422.35343028831</v>
      </c>
      <c r="HJ51" s="281">
        <f t="shared" si="0"/>
        <v>1247151.9211301261</v>
      </c>
      <c r="HK51" s="282">
        <f t="shared" si="1"/>
        <v>0</v>
      </c>
      <c r="HL51" s="282">
        <f t="shared" si="2"/>
        <v>0</v>
      </c>
      <c r="HM51" s="282">
        <f t="shared" si="3"/>
        <v>-4738.2300000000005</v>
      </c>
      <c r="HN51" s="282">
        <f t="shared" si="4"/>
        <v>-4080.9733000000001</v>
      </c>
      <c r="HO51" s="282">
        <f t="shared" si="5"/>
        <v>0</v>
      </c>
      <c r="HP51" s="282">
        <f t="shared" si="6"/>
        <v>0</v>
      </c>
      <c r="HQ51" s="283">
        <f t="shared" si="7"/>
        <v>0</v>
      </c>
      <c r="HR51" s="263"/>
      <c r="HS51" s="277">
        <v>72771</v>
      </c>
      <c r="HT51" s="278">
        <v>0</v>
      </c>
      <c r="HU51" s="278">
        <v>145116</v>
      </c>
      <c r="HV51" s="278">
        <v>1428.2199999999998</v>
      </c>
      <c r="HW51" s="278">
        <v>0</v>
      </c>
      <c r="HX51" s="278">
        <v>8143.75</v>
      </c>
      <c r="HY51" s="278">
        <v>28198</v>
      </c>
      <c r="HZ51" s="279">
        <v>0</v>
      </c>
      <c r="IA51" s="278"/>
      <c r="IB51" s="280">
        <f t="shared" si="8"/>
        <v>1502808.8911301261</v>
      </c>
      <c r="ID51" s="280">
        <f t="shared" si="9"/>
        <v>-8819.203300000001</v>
      </c>
      <c r="IF51" s="280"/>
      <c r="IH51" s="280"/>
      <c r="IJ51" s="280">
        <v>0</v>
      </c>
      <c r="IL51" s="280">
        <v>5189.7600000000057</v>
      </c>
      <c r="IN51" s="280">
        <v>18527.550000000003</v>
      </c>
    </row>
    <row r="52" spans="1:248">
      <c r="A52" s="244">
        <v>3371</v>
      </c>
      <c r="B52" s="141">
        <v>103459</v>
      </c>
      <c r="C52" s="141" t="s">
        <v>611</v>
      </c>
      <c r="D52" s="141" t="s">
        <v>408</v>
      </c>
      <c r="E52" s="226" t="s">
        <v>341</v>
      </c>
      <c r="F52" s="245" t="s">
        <v>921</v>
      </c>
      <c r="H52" s="227">
        <v>1390076.9594305556</v>
      </c>
      <c r="I52" s="227">
        <v>-6643.55</v>
      </c>
      <c r="J52" s="227">
        <v>-18761.882600000001</v>
      </c>
      <c r="K52" s="227">
        <v>1364671.5268305556</v>
      </c>
      <c r="M52" s="228">
        <v>115839.74661921297</v>
      </c>
      <c r="N52" s="228">
        <v>0</v>
      </c>
      <c r="O52" s="229"/>
      <c r="P52" s="229"/>
      <c r="Q52" s="229"/>
      <c r="R52" s="229">
        <v>0</v>
      </c>
      <c r="S52" s="229"/>
      <c r="T52" s="229">
        <v>0</v>
      </c>
      <c r="U52" s="229">
        <v>0</v>
      </c>
      <c r="V52" s="229"/>
      <c r="W52" s="228">
        <v>-553.62916666666672</v>
      </c>
      <c r="X52" s="228">
        <v>-1563.4902166666668</v>
      </c>
      <c r="Y52" s="229">
        <v>-428.3125</v>
      </c>
      <c r="Z52" s="229">
        <v>0</v>
      </c>
      <c r="AA52" s="229">
        <v>0</v>
      </c>
      <c r="AB52" s="229"/>
      <c r="AC52" s="228">
        <v>113294.31473587963</v>
      </c>
      <c r="AD52" s="230">
        <v>115839.74661921297</v>
      </c>
      <c r="AE52" s="230">
        <v>0</v>
      </c>
      <c r="AF52" s="231"/>
      <c r="AG52" s="231"/>
      <c r="AH52" s="231"/>
      <c r="AI52" s="231">
        <v>0</v>
      </c>
      <c r="AJ52" s="231"/>
      <c r="AK52" s="231">
        <v>0</v>
      </c>
      <c r="AL52" s="231">
        <v>0</v>
      </c>
      <c r="AM52" s="231"/>
      <c r="AN52" s="230">
        <v>-553.62916666666672</v>
      </c>
      <c r="AO52" s="230">
        <v>-1563.4902166666668</v>
      </c>
      <c r="AP52" s="231">
        <v>-428.3125</v>
      </c>
      <c r="AQ52" s="231">
        <v>0</v>
      </c>
      <c r="AR52" s="231">
        <v>0</v>
      </c>
      <c r="AS52" s="231"/>
      <c r="AT52" s="230">
        <v>113294.31473587963</v>
      </c>
      <c r="AU52" s="232">
        <v>115839.74661921297</v>
      </c>
      <c r="AV52" s="232">
        <v>0</v>
      </c>
      <c r="AW52" s="233"/>
      <c r="AX52" s="233"/>
      <c r="AY52" s="233"/>
      <c r="AZ52" s="233">
        <v>0</v>
      </c>
      <c r="BA52" s="233"/>
      <c r="BB52" s="233">
        <v>0</v>
      </c>
      <c r="BC52" s="233">
        <v>0</v>
      </c>
      <c r="BD52" s="233"/>
      <c r="BE52" s="232">
        <v>-553.62916666666672</v>
      </c>
      <c r="BF52" s="232">
        <v>-1563.4902166666668</v>
      </c>
      <c r="BG52" s="233">
        <v>-428.3125</v>
      </c>
      <c r="BH52" s="233">
        <v>0</v>
      </c>
      <c r="BI52" s="233">
        <v>0</v>
      </c>
      <c r="BJ52" s="233"/>
      <c r="BK52" s="232">
        <v>113294.31473587963</v>
      </c>
      <c r="BL52" s="234">
        <v>115839.74661921297</v>
      </c>
      <c r="BM52" s="234">
        <v>0</v>
      </c>
      <c r="BN52" s="235"/>
      <c r="BO52" s="235"/>
      <c r="BP52" s="235"/>
      <c r="BQ52" s="235">
        <v>0</v>
      </c>
      <c r="BR52" s="235">
        <v>0</v>
      </c>
      <c r="BS52" s="235">
        <v>0</v>
      </c>
      <c r="BT52" s="235">
        <v>0</v>
      </c>
      <c r="BU52" s="235">
        <v>0</v>
      </c>
      <c r="BV52" s="234">
        <v>-553.62916666666672</v>
      </c>
      <c r="BW52" s="234">
        <v>-1563.4902166666668</v>
      </c>
      <c r="BX52" s="235">
        <v>-428.3125</v>
      </c>
      <c r="BY52" s="235">
        <v>0</v>
      </c>
      <c r="BZ52" s="235">
        <v>0</v>
      </c>
      <c r="CA52" s="235"/>
      <c r="CB52" s="234">
        <v>113294.31473587963</v>
      </c>
      <c r="CC52" s="236">
        <v>115839.74661921297</v>
      </c>
      <c r="CD52" s="236">
        <v>0</v>
      </c>
      <c r="CE52" s="237"/>
      <c r="CF52" s="237"/>
      <c r="CG52" s="237"/>
      <c r="CH52" s="237">
        <v>0</v>
      </c>
      <c r="CI52" s="237">
        <v>0</v>
      </c>
      <c r="CJ52" s="237">
        <v>0</v>
      </c>
      <c r="CK52" s="237">
        <v>0</v>
      </c>
      <c r="CL52" s="237">
        <v>0</v>
      </c>
      <c r="CM52" s="236">
        <v>-553.62916666666672</v>
      </c>
      <c r="CN52" s="236">
        <v>-1563.4902166666668</v>
      </c>
      <c r="CO52" s="237">
        <v>-428.3125</v>
      </c>
      <c r="CP52" s="237">
        <v>0</v>
      </c>
      <c r="CQ52" s="237">
        <v>0</v>
      </c>
      <c r="CR52" s="237"/>
      <c r="CS52" s="236">
        <v>113294.31473587963</v>
      </c>
      <c r="CT52" s="238">
        <v>115839.74661921297</v>
      </c>
      <c r="CU52" s="238">
        <v>0</v>
      </c>
      <c r="CV52" s="239"/>
      <c r="CW52" s="239"/>
      <c r="CX52" s="239"/>
      <c r="CY52" s="239">
        <v>0</v>
      </c>
      <c r="CZ52" s="239">
        <v>0</v>
      </c>
      <c r="DA52" s="239">
        <v>0</v>
      </c>
      <c r="DB52" s="239">
        <v>0</v>
      </c>
      <c r="DC52" s="239">
        <v>0</v>
      </c>
      <c r="DD52" s="238">
        <v>-553.62916666666672</v>
      </c>
      <c r="DE52" s="238">
        <v>-1563.4902166666668</v>
      </c>
      <c r="DF52" s="239">
        <v>-428.3125</v>
      </c>
      <c r="DG52" s="239">
        <v>0</v>
      </c>
      <c r="DH52" s="239">
        <v>0</v>
      </c>
      <c r="DI52" s="239"/>
      <c r="DJ52" s="238">
        <v>113294.31473587963</v>
      </c>
      <c r="DK52" s="240">
        <v>115839.74661921297</v>
      </c>
      <c r="DL52" s="240">
        <v>0</v>
      </c>
      <c r="DM52" s="241"/>
      <c r="DN52" s="241"/>
      <c r="DO52" s="241"/>
      <c r="DP52" s="241">
        <v>0</v>
      </c>
      <c r="DQ52" s="241">
        <v>0</v>
      </c>
      <c r="DR52" s="241">
        <v>0</v>
      </c>
      <c r="DS52" s="241">
        <v>0</v>
      </c>
      <c r="DT52" s="241">
        <v>0</v>
      </c>
      <c r="DU52" s="240">
        <v>-553.62916666666672</v>
      </c>
      <c r="DV52" s="240">
        <v>-1563.4902166666668</v>
      </c>
      <c r="DW52" s="241">
        <v>-428.3125</v>
      </c>
      <c r="DX52" s="241">
        <v>0</v>
      </c>
      <c r="DY52" s="241">
        <v>0</v>
      </c>
      <c r="DZ52" s="241"/>
      <c r="EA52" s="240">
        <v>113294.31473587963</v>
      </c>
      <c r="EB52" s="242">
        <v>115839.74661921297</v>
      </c>
      <c r="EC52" s="242">
        <v>0</v>
      </c>
      <c r="ED52" s="243"/>
      <c r="EE52" s="243"/>
      <c r="EF52" s="243"/>
      <c r="EG52" s="243">
        <v>0</v>
      </c>
      <c r="EH52" s="243">
        <v>0</v>
      </c>
      <c r="EI52" s="243">
        <v>0</v>
      </c>
      <c r="EJ52" s="243">
        <v>0</v>
      </c>
      <c r="EK52" s="243">
        <v>0</v>
      </c>
      <c r="EL52" s="242">
        <v>-553.62916666666672</v>
      </c>
      <c r="EM52" s="242">
        <v>-1563.4902166666668</v>
      </c>
      <c r="EN52" s="243">
        <v>-2141.5625</v>
      </c>
      <c r="EO52" s="243">
        <v>0</v>
      </c>
      <c r="EP52" s="243">
        <v>0</v>
      </c>
      <c r="EQ52" s="243"/>
      <c r="ER52" s="242">
        <v>111581.06473587963</v>
      </c>
      <c r="ES52" s="230">
        <v>115839.74661921297</v>
      </c>
      <c r="ET52" s="230">
        <v>0</v>
      </c>
      <c r="EU52" s="231"/>
      <c r="EV52" s="231"/>
      <c r="EW52" s="231"/>
      <c r="EX52" s="231">
        <v>0</v>
      </c>
      <c r="EY52" s="231">
        <v>0</v>
      </c>
      <c r="EZ52" s="231">
        <v>0</v>
      </c>
      <c r="FA52" s="231">
        <v>0</v>
      </c>
      <c r="FB52" s="231">
        <v>0</v>
      </c>
      <c r="FC52" s="230">
        <v>-553.62916666666672</v>
      </c>
      <c r="FD52" s="230">
        <v>-1563.4902166666668</v>
      </c>
      <c r="FE52" s="231"/>
      <c r="FF52" s="231">
        <v>0</v>
      </c>
      <c r="FG52" s="231">
        <v>0</v>
      </c>
      <c r="FH52" s="231"/>
      <c r="FI52" s="230">
        <v>113722.62723587963</v>
      </c>
      <c r="FJ52" s="232">
        <v>115839.74661921297</v>
      </c>
      <c r="FK52" s="232">
        <v>0</v>
      </c>
      <c r="FL52" s="233"/>
      <c r="FM52" s="233"/>
      <c r="FN52" s="233"/>
      <c r="FO52" s="233">
        <v>0</v>
      </c>
      <c r="FP52" s="233">
        <v>0</v>
      </c>
      <c r="FQ52" s="233">
        <v>0</v>
      </c>
      <c r="FR52" s="233">
        <v>0</v>
      </c>
      <c r="FS52" s="233">
        <v>0</v>
      </c>
      <c r="FT52" s="232">
        <v>-553.62916666666672</v>
      </c>
      <c r="FU52" s="232">
        <v>-1563.4902166666668</v>
      </c>
      <c r="FV52" s="233"/>
      <c r="FW52" s="233">
        <v>0</v>
      </c>
      <c r="FX52" s="233">
        <v>0</v>
      </c>
      <c r="FY52" s="233"/>
      <c r="FZ52" s="232">
        <v>113722.62723587963</v>
      </c>
      <c r="GA52" s="234">
        <v>115839.74661921297</v>
      </c>
      <c r="GB52" s="234">
        <v>0</v>
      </c>
      <c r="GC52" s="235"/>
      <c r="GD52" s="235"/>
      <c r="GE52" s="235"/>
      <c r="GF52" s="235">
        <v>0</v>
      </c>
      <c r="GG52" s="235">
        <v>0</v>
      </c>
      <c r="GH52" s="235">
        <v>0</v>
      </c>
      <c r="GI52" s="235">
        <v>0</v>
      </c>
      <c r="GJ52" s="235">
        <v>0</v>
      </c>
      <c r="GK52" s="234">
        <v>-553.62916666666672</v>
      </c>
      <c r="GL52" s="234">
        <v>-1563.4902166666668</v>
      </c>
      <c r="GM52" s="235"/>
      <c r="GN52" s="235">
        <v>0</v>
      </c>
      <c r="GO52" s="235">
        <v>0</v>
      </c>
      <c r="GP52" s="235">
        <v>0</v>
      </c>
      <c r="GQ52" s="234">
        <v>113722.62723587963</v>
      </c>
      <c r="GR52" s="236">
        <v>115839.74661921297</v>
      </c>
      <c r="GS52" s="236">
        <v>0</v>
      </c>
      <c r="GT52" s="237"/>
      <c r="GU52" s="237"/>
      <c r="GV52" s="237"/>
      <c r="GW52" s="237">
        <v>0</v>
      </c>
      <c r="GX52" s="237">
        <v>0</v>
      </c>
      <c r="GY52" s="237">
        <v>0</v>
      </c>
      <c r="GZ52" s="237">
        <v>0</v>
      </c>
      <c r="HA52" s="237">
        <v>0</v>
      </c>
      <c r="HB52" s="236">
        <v>-553.62916666666672</v>
      </c>
      <c r="HC52" s="236">
        <v>-1563.4902166666668</v>
      </c>
      <c r="HD52" s="237"/>
      <c r="HE52" s="237">
        <v>0</v>
      </c>
      <c r="HF52" s="237">
        <v>0</v>
      </c>
      <c r="HG52" s="237"/>
      <c r="HH52" s="236">
        <v>113722.62723587963</v>
      </c>
      <c r="HJ52" s="281">
        <f t="shared" si="0"/>
        <v>1390076.9594305551</v>
      </c>
      <c r="HK52" s="282">
        <f t="shared" si="1"/>
        <v>0</v>
      </c>
      <c r="HL52" s="282">
        <f t="shared" si="2"/>
        <v>0</v>
      </c>
      <c r="HM52" s="282">
        <f t="shared" si="3"/>
        <v>-6643.55</v>
      </c>
      <c r="HN52" s="282">
        <f t="shared" si="4"/>
        <v>-18761.882600000001</v>
      </c>
      <c r="HO52" s="282">
        <f t="shared" si="5"/>
        <v>-5139.75</v>
      </c>
      <c r="HP52" s="282">
        <f t="shared" si="6"/>
        <v>0</v>
      </c>
      <c r="HQ52" s="283">
        <f t="shared" si="7"/>
        <v>0</v>
      </c>
      <c r="HR52" s="263"/>
      <c r="HS52" s="277">
        <v>75054</v>
      </c>
      <c r="HT52" s="278">
        <v>0</v>
      </c>
      <c r="HU52" s="278">
        <v>61815</v>
      </c>
      <c r="HV52" s="278">
        <v>5000</v>
      </c>
      <c r="HW52" s="278">
        <v>0</v>
      </c>
      <c r="HX52" s="278">
        <v>3006.25</v>
      </c>
      <c r="HY52" s="278">
        <v>110975</v>
      </c>
      <c r="HZ52" s="279">
        <v>0</v>
      </c>
      <c r="IA52" s="278"/>
      <c r="IB52" s="280">
        <f t="shared" si="8"/>
        <v>1645927.2094305551</v>
      </c>
      <c r="ID52" s="280">
        <f t="shared" si="9"/>
        <v>-30545.1826</v>
      </c>
      <c r="IF52" s="280"/>
      <c r="IH52" s="280"/>
      <c r="IJ52" s="280">
        <v>0</v>
      </c>
      <c r="IL52" s="280">
        <v>0</v>
      </c>
      <c r="IN52" s="280">
        <v>28769.323333333334</v>
      </c>
    </row>
    <row r="53" spans="1:248">
      <c r="A53" s="244">
        <v>3016</v>
      </c>
      <c r="B53" s="141">
        <v>103404</v>
      </c>
      <c r="C53" s="141" t="s">
        <v>612</v>
      </c>
      <c r="D53" s="141" t="s">
        <v>409</v>
      </c>
      <c r="E53" s="226" t="s">
        <v>341</v>
      </c>
      <c r="F53" s="245" t="s">
        <v>921</v>
      </c>
      <c r="H53" s="227">
        <v>1382338.1042249999</v>
      </c>
      <c r="I53" s="227">
        <v>-5264.7</v>
      </c>
      <c r="J53" s="227">
        <v>-15625.3266</v>
      </c>
      <c r="K53" s="227">
        <v>1361448.0776249999</v>
      </c>
      <c r="M53" s="228">
        <v>115194.84201874999</v>
      </c>
      <c r="N53" s="228">
        <v>0</v>
      </c>
      <c r="O53" s="229"/>
      <c r="P53" s="229"/>
      <c r="Q53" s="229"/>
      <c r="R53" s="229">
        <v>0</v>
      </c>
      <c r="S53" s="229"/>
      <c r="T53" s="229">
        <v>0</v>
      </c>
      <c r="U53" s="229">
        <v>0</v>
      </c>
      <c r="V53" s="229"/>
      <c r="W53" s="228">
        <v>-438.72499999999997</v>
      </c>
      <c r="X53" s="228">
        <v>-1302.1105500000001</v>
      </c>
      <c r="Y53" s="229">
        <v>-428.3125</v>
      </c>
      <c r="Z53" s="229">
        <v>0</v>
      </c>
      <c r="AA53" s="229">
        <v>0</v>
      </c>
      <c r="AB53" s="229"/>
      <c r="AC53" s="228">
        <v>113025.69396874998</v>
      </c>
      <c r="AD53" s="230">
        <v>115194.84201874999</v>
      </c>
      <c r="AE53" s="230">
        <v>0</v>
      </c>
      <c r="AF53" s="231"/>
      <c r="AG53" s="231"/>
      <c r="AH53" s="231"/>
      <c r="AI53" s="231">
        <v>0</v>
      </c>
      <c r="AJ53" s="231"/>
      <c r="AK53" s="231">
        <v>0</v>
      </c>
      <c r="AL53" s="231">
        <v>0</v>
      </c>
      <c r="AM53" s="231"/>
      <c r="AN53" s="230">
        <v>-438.72499999999997</v>
      </c>
      <c r="AO53" s="230">
        <v>-1302.1105500000001</v>
      </c>
      <c r="AP53" s="231">
        <v>-428.3125</v>
      </c>
      <c r="AQ53" s="231">
        <v>0</v>
      </c>
      <c r="AR53" s="231">
        <v>0</v>
      </c>
      <c r="AS53" s="231"/>
      <c r="AT53" s="230">
        <v>113025.69396874998</v>
      </c>
      <c r="AU53" s="232">
        <v>115194.84201874999</v>
      </c>
      <c r="AV53" s="232">
        <v>0</v>
      </c>
      <c r="AW53" s="233"/>
      <c r="AX53" s="233"/>
      <c r="AY53" s="233"/>
      <c r="AZ53" s="233">
        <v>0</v>
      </c>
      <c r="BA53" s="233"/>
      <c r="BB53" s="233">
        <v>0</v>
      </c>
      <c r="BC53" s="233">
        <v>0</v>
      </c>
      <c r="BD53" s="233"/>
      <c r="BE53" s="232">
        <v>-438.72499999999997</v>
      </c>
      <c r="BF53" s="232">
        <v>-1302.1105500000001</v>
      </c>
      <c r="BG53" s="233">
        <v>-428.3125</v>
      </c>
      <c r="BH53" s="233">
        <v>0</v>
      </c>
      <c r="BI53" s="233">
        <v>0</v>
      </c>
      <c r="BJ53" s="233"/>
      <c r="BK53" s="232">
        <v>113025.69396874998</v>
      </c>
      <c r="BL53" s="234">
        <v>115194.84201874999</v>
      </c>
      <c r="BM53" s="234">
        <v>0</v>
      </c>
      <c r="BN53" s="235"/>
      <c r="BO53" s="235"/>
      <c r="BP53" s="235"/>
      <c r="BQ53" s="235">
        <v>0</v>
      </c>
      <c r="BR53" s="235">
        <v>0</v>
      </c>
      <c r="BS53" s="235">
        <v>0</v>
      </c>
      <c r="BT53" s="235">
        <v>0</v>
      </c>
      <c r="BU53" s="235">
        <v>0</v>
      </c>
      <c r="BV53" s="234">
        <v>-438.72499999999997</v>
      </c>
      <c r="BW53" s="234">
        <v>-1302.1105500000001</v>
      </c>
      <c r="BX53" s="235">
        <v>-428.3125</v>
      </c>
      <c r="BY53" s="235">
        <v>0</v>
      </c>
      <c r="BZ53" s="235">
        <v>0</v>
      </c>
      <c r="CA53" s="235"/>
      <c r="CB53" s="234">
        <v>113025.69396874998</v>
      </c>
      <c r="CC53" s="236">
        <v>115194.84201874999</v>
      </c>
      <c r="CD53" s="236">
        <v>0</v>
      </c>
      <c r="CE53" s="237"/>
      <c r="CF53" s="237"/>
      <c r="CG53" s="237"/>
      <c r="CH53" s="237">
        <v>0</v>
      </c>
      <c r="CI53" s="237">
        <v>0</v>
      </c>
      <c r="CJ53" s="237">
        <v>0</v>
      </c>
      <c r="CK53" s="237">
        <v>0</v>
      </c>
      <c r="CL53" s="237">
        <v>0</v>
      </c>
      <c r="CM53" s="236">
        <v>-438.72499999999997</v>
      </c>
      <c r="CN53" s="236">
        <v>-1302.1105500000001</v>
      </c>
      <c r="CO53" s="237">
        <v>-428.3125</v>
      </c>
      <c r="CP53" s="237">
        <v>0</v>
      </c>
      <c r="CQ53" s="237">
        <v>0</v>
      </c>
      <c r="CR53" s="237"/>
      <c r="CS53" s="236">
        <v>113025.69396874998</v>
      </c>
      <c r="CT53" s="238">
        <v>115194.84201874999</v>
      </c>
      <c r="CU53" s="238">
        <v>0</v>
      </c>
      <c r="CV53" s="239"/>
      <c r="CW53" s="239"/>
      <c r="CX53" s="239"/>
      <c r="CY53" s="239">
        <v>0</v>
      </c>
      <c r="CZ53" s="239">
        <v>0</v>
      </c>
      <c r="DA53" s="239">
        <v>0</v>
      </c>
      <c r="DB53" s="239">
        <v>0</v>
      </c>
      <c r="DC53" s="239">
        <v>0</v>
      </c>
      <c r="DD53" s="238">
        <v>-438.72499999999997</v>
      </c>
      <c r="DE53" s="238">
        <v>-1302.1105500000001</v>
      </c>
      <c r="DF53" s="239">
        <v>-428.3125</v>
      </c>
      <c r="DG53" s="239">
        <v>0</v>
      </c>
      <c r="DH53" s="239">
        <v>0</v>
      </c>
      <c r="DI53" s="239"/>
      <c r="DJ53" s="238">
        <v>113025.69396874998</v>
      </c>
      <c r="DK53" s="240">
        <v>115194.84201874999</v>
      </c>
      <c r="DL53" s="240">
        <v>0</v>
      </c>
      <c r="DM53" s="241"/>
      <c r="DN53" s="241"/>
      <c r="DO53" s="241"/>
      <c r="DP53" s="241">
        <v>0</v>
      </c>
      <c r="DQ53" s="241">
        <v>0</v>
      </c>
      <c r="DR53" s="241">
        <v>0</v>
      </c>
      <c r="DS53" s="241">
        <v>0</v>
      </c>
      <c r="DT53" s="241">
        <v>0</v>
      </c>
      <c r="DU53" s="240">
        <v>-438.72499999999997</v>
      </c>
      <c r="DV53" s="240">
        <v>-1302.1105500000001</v>
      </c>
      <c r="DW53" s="241">
        <v>-428.3125</v>
      </c>
      <c r="DX53" s="241">
        <v>0</v>
      </c>
      <c r="DY53" s="241">
        <v>0</v>
      </c>
      <c r="DZ53" s="241"/>
      <c r="EA53" s="240">
        <v>113025.69396874998</v>
      </c>
      <c r="EB53" s="242">
        <v>115194.84201874999</v>
      </c>
      <c r="EC53" s="242">
        <v>0</v>
      </c>
      <c r="ED53" s="243"/>
      <c r="EE53" s="243"/>
      <c r="EF53" s="243"/>
      <c r="EG53" s="243">
        <v>0</v>
      </c>
      <c r="EH53" s="243">
        <v>0</v>
      </c>
      <c r="EI53" s="243">
        <v>0</v>
      </c>
      <c r="EJ53" s="243">
        <v>0</v>
      </c>
      <c r="EK53" s="243">
        <v>0</v>
      </c>
      <c r="EL53" s="242">
        <v>-438.72499999999997</v>
      </c>
      <c r="EM53" s="242">
        <v>-1302.1105500000001</v>
      </c>
      <c r="EN53" s="243">
        <v>-2141.5625</v>
      </c>
      <c r="EO53" s="243">
        <v>0</v>
      </c>
      <c r="EP53" s="243">
        <v>0</v>
      </c>
      <c r="EQ53" s="243"/>
      <c r="ER53" s="242">
        <v>111312.44396874998</v>
      </c>
      <c r="ES53" s="230">
        <v>115194.84201874999</v>
      </c>
      <c r="ET53" s="230">
        <v>0</v>
      </c>
      <c r="EU53" s="231"/>
      <c r="EV53" s="231"/>
      <c r="EW53" s="231"/>
      <c r="EX53" s="231">
        <v>0</v>
      </c>
      <c r="EY53" s="231">
        <v>0</v>
      </c>
      <c r="EZ53" s="231">
        <v>0</v>
      </c>
      <c r="FA53" s="231">
        <v>0</v>
      </c>
      <c r="FB53" s="231">
        <v>0</v>
      </c>
      <c r="FC53" s="230">
        <v>-438.72499999999997</v>
      </c>
      <c r="FD53" s="230">
        <v>-1302.1105500000001</v>
      </c>
      <c r="FE53" s="231"/>
      <c r="FF53" s="231">
        <v>0</v>
      </c>
      <c r="FG53" s="231">
        <v>0</v>
      </c>
      <c r="FH53" s="231"/>
      <c r="FI53" s="230">
        <v>113454.00646874998</v>
      </c>
      <c r="FJ53" s="232">
        <v>115194.84201874999</v>
      </c>
      <c r="FK53" s="232">
        <v>0</v>
      </c>
      <c r="FL53" s="233"/>
      <c r="FM53" s="233"/>
      <c r="FN53" s="233"/>
      <c r="FO53" s="233">
        <v>0</v>
      </c>
      <c r="FP53" s="233">
        <v>0</v>
      </c>
      <c r="FQ53" s="233">
        <v>0</v>
      </c>
      <c r="FR53" s="233">
        <v>0</v>
      </c>
      <c r="FS53" s="233">
        <v>0</v>
      </c>
      <c r="FT53" s="232">
        <v>-438.72499999999997</v>
      </c>
      <c r="FU53" s="232">
        <v>-1302.1105500000001</v>
      </c>
      <c r="FV53" s="233"/>
      <c r="FW53" s="233">
        <v>0</v>
      </c>
      <c r="FX53" s="233">
        <v>0</v>
      </c>
      <c r="FY53" s="233"/>
      <c r="FZ53" s="232">
        <v>113454.00646874998</v>
      </c>
      <c r="GA53" s="234">
        <v>115194.84201874999</v>
      </c>
      <c r="GB53" s="234">
        <v>0</v>
      </c>
      <c r="GC53" s="235"/>
      <c r="GD53" s="235"/>
      <c r="GE53" s="235"/>
      <c r="GF53" s="235">
        <v>0</v>
      </c>
      <c r="GG53" s="235">
        <v>0</v>
      </c>
      <c r="GH53" s="235">
        <v>0</v>
      </c>
      <c r="GI53" s="235">
        <v>0</v>
      </c>
      <c r="GJ53" s="235">
        <v>0</v>
      </c>
      <c r="GK53" s="234">
        <v>-438.72499999999997</v>
      </c>
      <c r="GL53" s="234">
        <v>-1302.1105500000001</v>
      </c>
      <c r="GM53" s="235"/>
      <c r="GN53" s="235">
        <v>0</v>
      </c>
      <c r="GO53" s="235">
        <v>0</v>
      </c>
      <c r="GP53" s="235">
        <v>0</v>
      </c>
      <c r="GQ53" s="234">
        <v>113454.00646874998</v>
      </c>
      <c r="GR53" s="236">
        <v>115194.84201874999</v>
      </c>
      <c r="GS53" s="236">
        <v>0</v>
      </c>
      <c r="GT53" s="237"/>
      <c r="GU53" s="237"/>
      <c r="GV53" s="237"/>
      <c r="GW53" s="237">
        <v>0</v>
      </c>
      <c r="GX53" s="237">
        <v>0</v>
      </c>
      <c r="GY53" s="237">
        <v>0</v>
      </c>
      <c r="GZ53" s="237">
        <v>0</v>
      </c>
      <c r="HA53" s="237">
        <v>0</v>
      </c>
      <c r="HB53" s="236">
        <v>-438.72499999999997</v>
      </c>
      <c r="HC53" s="236">
        <v>-1302.1105500000001</v>
      </c>
      <c r="HD53" s="237"/>
      <c r="HE53" s="237">
        <v>0</v>
      </c>
      <c r="HF53" s="237">
        <v>0</v>
      </c>
      <c r="HG53" s="237"/>
      <c r="HH53" s="236">
        <v>113454.00646874998</v>
      </c>
      <c r="HJ53" s="281">
        <f t="shared" si="0"/>
        <v>1382338.1042250001</v>
      </c>
      <c r="HK53" s="282">
        <f t="shared" si="1"/>
        <v>0</v>
      </c>
      <c r="HL53" s="282">
        <f t="shared" si="2"/>
        <v>0</v>
      </c>
      <c r="HM53" s="282">
        <f t="shared" si="3"/>
        <v>-5264.7000000000007</v>
      </c>
      <c r="HN53" s="282">
        <f t="shared" si="4"/>
        <v>-15625.326599999999</v>
      </c>
      <c r="HO53" s="282">
        <f t="shared" si="5"/>
        <v>-5139.75</v>
      </c>
      <c r="HP53" s="282">
        <f t="shared" si="6"/>
        <v>0</v>
      </c>
      <c r="HQ53" s="283">
        <f t="shared" si="7"/>
        <v>0</v>
      </c>
      <c r="HR53" s="263"/>
      <c r="HS53" s="277">
        <v>75185</v>
      </c>
      <c r="HT53" s="278">
        <v>0</v>
      </c>
      <c r="HU53" s="278">
        <v>130980</v>
      </c>
      <c r="HV53" s="278">
        <v>771.29</v>
      </c>
      <c r="HW53" s="278">
        <v>0</v>
      </c>
      <c r="HX53" s="278">
        <v>7399.38</v>
      </c>
      <c r="HY53" s="278">
        <v>44822</v>
      </c>
      <c r="HZ53" s="279">
        <v>6306.25</v>
      </c>
      <c r="IA53" s="278"/>
      <c r="IB53" s="280">
        <f t="shared" si="8"/>
        <v>1647802.0242250001</v>
      </c>
      <c r="ID53" s="280">
        <f t="shared" si="9"/>
        <v>-26029.776599999997</v>
      </c>
      <c r="IF53" s="280"/>
      <c r="IH53" s="280"/>
      <c r="IJ53" s="280">
        <v>0</v>
      </c>
      <c r="IL53" s="280">
        <v>0</v>
      </c>
      <c r="IN53" s="280">
        <v>66770.55</v>
      </c>
    </row>
    <row r="54" spans="1:248">
      <c r="A54" s="244">
        <v>4606</v>
      </c>
      <c r="B54" s="141">
        <v>103531</v>
      </c>
      <c r="C54" s="141" t="s">
        <v>613</v>
      </c>
      <c r="D54" s="141" t="s">
        <v>410</v>
      </c>
      <c r="E54" s="226" t="s">
        <v>340</v>
      </c>
      <c r="F54" s="245" t="s">
        <v>921</v>
      </c>
      <c r="H54" s="227">
        <v>5532355.3144609779</v>
      </c>
      <c r="I54" s="227">
        <v>-16021.800000000001</v>
      </c>
      <c r="J54" s="227">
        <v>-14945.9077</v>
      </c>
      <c r="K54" s="227">
        <v>5501387.6067609778</v>
      </c>
      <c r="M54" s="228">
        <v>461029.60953841481</v>
      </c>
      <c r="N54" s="228">
        <v>0</v>
      </c>
      <c r="O54" s="229"/>
      <c r="P54" s="229"/>
      <c r="Q54" s="229"/>
      <c r="R54" s="229">
        <v>0</v>
      </c>
      <c r="S54" s="229"/>
      <c r="T54" s="229">
        <v>96385.861111111124</v>
      </c>
      <c r="U54" s="229">
        <v>0</v>
      </c>
      <c r="V54" s="229"/>
      <c r="W54" s="228">
        <v>-1335.15</v>
      </c>
      <c r="X54" s="228">
        <v>-1245.4923083333333</v>
      </c>
      <c r="Y54" s="229">
        <v>-2026.0625</v>
      </c>
      <c r="Z54" s="229">
        <v>0</v>
      </c>
      <c r="AA54" s="229">
        <v>0</v>
      </c>
      <c r="AB54" s="229"/>
      <c r="AC54" s="228">
        <v>552808.76584119268</v>
      </c>
      <c r="AD54" s="230">
        <v>461029.60953841481</v>
      </c>
      <c r="AE54" s="230">
        <v>0</v>
      </c>
      <c r="AF54" s="231"/>
      <c r="AG54" s="231"/>
      <c r="AH54" s="231"/>
      <c r="AI54" s="231">
        <v>0</v>
      </c>
      <c r="AJ54" s="231"/>
      <c r="AK54" s="231">
        <v>96385.861111111124</v>
      </c>
      <c r="AL54" s="231">
        <v>0</v>
      </c>
      <c r="AM54" s="231"/>
      <c r="AN54" s="230">
        <v>-1335.15</v>
      </c>
      <c r="AO54" s="230">
        <v>-1245.4923083333333</v>
      </c>
      <c r="AP54" s="231">
        <v>-2026.0625</v>
      </c>
      <c r="AQ54" s="231">
        <v>0</v>
      </c>
      <c r="AR54" s="231">
        <v>0</v>
      </c>
      <c r="AS54" s="231"/>
      <c r="AT54" s="230">
        <v>552808.76584119268</v>
      </c>
      <c r="AU54" s="232">
        <v>461029.60953841481</v>
      </c>
      <c r="AV54" s="232">
        <v>0</v>
      </c>
      <c r="AW54" s="233"/>
      <c r="AX54" s="233"/>
      <c r="AY54" s="233"/>
      <c r="AZ54" s="233">
        <v>0</v>
      </c>
      <c r="BA54" s="233"/>
      <c r="BB54" s="233">
        <v>96385.861111111124</v>
      </c>
      <c r="BC54" s="233">
        <v>0</v>
      </c>
      <c r="BD54" s="233"/>
      <c r="BE54" s="232">
        <v>-1335.15</v>
      </c>
      <c r="BF54" s="232">
        <v>-1245.4923083333333</v>
      </c>
      <c r="BG54" s="233">
        <v>-2026.0625</v>
      </c>
      <c r="BH54" s="233">
        <v>0</v>
      </c>
      <c r="BI54" s="233">
        <v>0</v>
      </c>
      <c r="BJ54" s="233"/>
      <c r="BK54" s="232">
        <v>552808.76584119268</v>
      </c>
      <c r="BL54" s="234">
        <v>461029.60953841481</v>
      </c>
      <c r="BM54" s="234">
        <v>0</v>
      </c>
      <c r="BN54" s="235"/>
      <c r="BO54" s="235"/>
      <c r="BP54" s="235"/>
      <c r="BQ54" s="235">
        <v>0</v>
      </c>
      <c r="BR54" s="235">
        <v>0</v>
      </c>
      <c r="BS54" s="235">
        <v>96385.861111111124</v>
      </c>
      <c r="BT54" s="235">
        <v>0</v>
      </c>
      <c r="BU54" s="235">
        <v>0</v>
      </c>
      <c r="BV54" s="234">
        <v>-1335.15</v>
      </c>
      <c r="BW54" s="234">
        <v>-1245.4923083333333</v>
      </c>
      <c r="BX54" s="235">
        <v>-2026.0625</v>
      </c>
      <c r="BY54" s="235">
        <v>0</v>
      </c>
      <c r="BZ54" s="235">
        <v>0</v>
      </c>
      <c r="CA54" s="235"/>
      <c r="CB54" s="234">
        <v>552808.76584119268</v>
      </c>
      <c r="CC54" s="236">
        <v>461029.60953841481</v>
      </c>
      <c r="CD54" s="236">
        <v>0</v>
      </c>
      <c r="CE54" s="237"/>
      <c r="CF54" s="237"/>
      <c r="CG54" s="237"/>
      <c r="CH54" s="237">
        <v>0</v>
      </c>
      <c r="CI54" s="237">
        <v>0</v>
      </c>
      <c r="CJ54" s="237">
        <v>96385.861111111124</v>
      </c>
      <c r="CK54" s="237">
        <v>0</v>
      </c>
      <c r="CL54" s="237">
        <v>0</v>
      </c>
      <c r="CM54" s="236">
        <v>-1335.15</v>
      </c>
      <c r="CN54" s="236">
        <v>-1245.4923083333333</v>
      </c>
      <c r="CO54" s="237">
        <v>-2026.0625</v>
      </c>
      <c r="CP54" s="237">
        <v>0</v>
      </c>
      <c r="CQ54" s="237">
        <v>0</v>
      </c>
      <c r="CR54" s="237"/>
      <c r="CS54" s="236">
        <v>552808.76584119268</v>
      </c>
      <c r="CT54" s="238">
        <v>461029.60953841481</v>
      </c>
      <c r="CU54" s="238">
        <v>0</v>
      </c>
      <c r="CV54" s="239"/>
      <c r="CW54" s="239"/>
      <c r="CX54" s="239"/>
      <c r="CY54" s="239">
        <v>0</v>
      </c>
      <c r="CZ54" s="239">
        <v>0</v>
      </c>
      <c r="DA54" s="239">
        <v>96385.861111111124</v>
      </c>
      <c r="DB54" s="239">
        <v>0</v>
      </c>
      <c r="DC54" s="239">
        <v>0</v>
      </c>
      <c r="DD54" s="238">
        <v>-1335.15</v>
      </c>
      <c r="DE54" s="238">
        <v>-1245.4923083333333</v>
      </c>
      <c r="DF54" s="239">
        <v>-2026.0625</v>
      </c>
      <c r="DG54" s="239">
        <v>0</v>
      </c>
      <c r="DH54" s="239">
        <v>0</v>
      </c>
      <c r="DI54" s="239"/>
      <c r="DJ54" s="238">
        <v>552808.76584119268</v>
      </c>
      <c r="DK54" s="240">
        <v>461029.60953841481</v>
      </c>
      <c r="DL54" s="240">
        <v>0</v>
      </c>
      <c r="DM54" s="241"/>
      <c r="DN54" s="241"/>
      <c r="DO54" s="241"/>
      <c r="DP54" s="241">
        <v>0</v>
      </c>
      <c r="DQ54" s="241">
        <v>0</v>
      </c>
      <c r="DR54" s="241">
        <v>96385.861111111124</v>
      </c>
      <c r="DS54" s="241">
        <v>0</v>
      </c>
      <c r="DT54" s="241">
        <v>0</v>
      </c>
      <c r="DU54" s="240">
        <v>-1335.15</v>
      </c>
      <c r="DV54" s="240">
        <v>-1245.4923083333333</v>
      </c>
      <c r="DW54" s="241">
        <v>-2026.0625</v>
      </c>
      <c r="DX54" s="241">
        <v>0</v>
      </c>
      <c r="DY54" s="241">
        <v>0</v>
      </c>
      <c r="DZ54" s="241"/>
      <c r="EA54" s="240">
        <v>552808.76584119268</v>
      </c>
      <c r="EB54" s="242">
        <v>461029.60953841481</v>
      </c>
      <c r="EC54" s="242">
        <v>0</v>
      </c>
      <c r="ED54" s="243"/>
      <c r="EE54" s="243"/>
      <c r="EF54" s="243"/>
      <c r="EG54" s="243">
        <v>0</v>
      </c>
      <c r="EH54" s="243">
        <v>0</v>
      </c>
      <c r="EI54" s="243">
        <v>96385.861111111124</v>
      </c>
      <c r="EJ54" s="243">
        <v>0</v>
      </c>
      <c r="EK54" s="243">
        <v>0</v>
      </c>
      <c r="EL54" s="242">
        <v>-1335.15</v>
      </c>
      <c r="EM54" s="242">
        <v>-1245.4923083333333</v>
      </c>
      <c r="EN54" s="243">
        <v>-10130.3125</v>
      </c>
      <c r="EO54" s="243">
        <v>0</v>
      </c>
      <c r="EP54" s="243">
        <v>0</v>
      </c>
      <c r="EQ54" s="243"/>
      <c r="ER54" s="242">
        <v>544704.51584119268</v>
      </c>
      <c r="ES54" s="230">
        <v>461029.60953841481</v>
      </c>
      <c r="ET54" s="230">
        <v>0</v>
      </c>
      <c r="EU54" s="231"/>
      <c r="EV54" s="231"/>
      <c r="EW54" s="231"/>
      <c r="EX54" s="231">
        <v>0</v>
      </c>
      <c r="EY54" s="231">
        <v>0</v>
      </c>
      <c r="EZ54" s="231">
        <v>96385.861111111124</v>
      </c>
      <c r="FA54" s="231">
        <v>0</v>
      </c>
      <c r="FB54" s="231">
        <v>0</v>
      </c>
      <c r="FC54" s="230">
        <v>-1335.15</v>
      </c>
      <c r="FD54" s="230">
        <v>-1245.4923083333333</v>
      </c>
      <c r="FE54" s="231"/>
      <c r="FF54" s="231">
        <v>0</v>
      </c>
      <c r="FG54" s="231">
        <v>0</v>
      </c>
      <c r="FH54" s="231"/>
      <c r="FI54" s="230">
        <v>554834.82834119268</v>
      </c>
      <c r="FJ54" s="232">
        <v>461029.60953841481</v>
      </c>
      <c r="FK54" s="232">
        <v>0</v>
      </c>
      <c r="FL54" s="233"/>
      <c r="FM54" s="233"/>
      <c r="FN54" s="233"/>
      <c r="FO54" s="233">
        <v>0</v>
      </c>
      <c r="FP54" s="233">
        <v>0</v>
      </c>
      <c r="FQ54" s="233">
        <v>96385.861111111124</v>
      </c>
      <c r="FR54" s="233">
        <v>0</v>
      </c>
      <c r="FS54" s="233">
        <v>0</v>
      </c>
      <c r="FT54" s="232">
        <v>-1335.15</v>
      </c>
      <c r="FU54" s="232">
        <v>-1245.4923083333333</v>
      </c>
      <c r="FV54" s="233"/>
      <c r="FW54" s="233">
        <v>0</v>
      </c>
      <c r="FX54" s="233">
        <v>0</v>
      </c>
      <c r="FY54" s="233"/>
      <c r="FZ54" s="232">
        <v>554834.82834119268</v>
      </c>
      <c r="GA54" s="234">
        <v>461029.60953841481</v>
      </c>
      <c r="GB54" s="234">
        <v>0</v>
      </c>
      <c r="GC54" s="235"/>
      <c r="GD54" s="235"/>
      <c r="GE54" s="235"/>
      <c r="GF54" s="235">
        <v>0</v>
      </c>
      <c r="GG54" s="235">
        <v>0</v>
      </c>
      <c r="GH54" s="235">
        <v>96385.861111111124</v>
      </c>
      <c r="GI54" s="235">
        <v>0</v>
      </c>
      <c r="GJ54" s="235">
        <v>0</v>
      </c>
      <c r="GK54" s="234">
        <v>-1335.15</v>
      </c>
      <c r="GL54" s="234">
        <v>-1245.4923083333333</v>
      </c>
      <c r="GM54" s="235"/>
      <c r="GN54" s="235">
        <v>0</v>
      </c>
      <c r="GO54" s="235">
        <v>0</v>
      </c>
      <c r="GP54" s="235">
        <v>0</v>
      </c>
      <c r="GQ54" s="234">
        <v>554834.82834119268</v>
      </c>
      <c r="GR54" s="236">
        <v>461029.60953841481</v>
      </c>
      <c r="GS54" s="236">
        <v>0</v>
      </c>
      <c r="GT54" s="237"/>
      <c r="GU54" s="237"/>
      <c r="GV54" s="237"/>
      <c r="GW54" s="237">
        <v>0</v>
      </c>
      <c r="GX54" s="237">
        <v>0</v>
      </c>
      <c r="GY54" s="237">
        <v>96385.861111111124</v>
      </c>
      <c r="GZ54" s="237">
        <v>0</v>
      </c>
      <c r="HA54" s="237">
        <v>0</v>
      </c>
      <c r="HB54" s="236">
        <v>-1335.15</v>
      </c>
      <c r="HC54" s="236">
        <v>-1245.4923083333333</v>
      </c>
      <c r="HD54" s="237"/>
      <c r="HE54" s="237">
        <v>0</v>
      </c>
      <c r="HF54" s="237">
        <v>0</v>
      </c>
      <c r="HG54" s="237"/>
      <c r="HH54" s="236">
        <v>554834.82834119268</v>
      </c>
      <c r="HJ54" s="281">
        <f t="shared" si="0"/>
        <v>5532355.3144609779</v>
      </c>
      <c r="HK54" s="282">
        <f t="shared" si="1"/>
        <v>1156630.3333333335</v>
      </c>
      <c r="HL54" s="282">
        <f t="shared" si="2"/>
        <v>0</v>
      </c>
      <c r="HM54" s="282">
        <f t="shared" si="3"/>
        <v>-16021.799999999997</v>
      </c>
      <c r="HN54" s="282">
        <f t="shared" si="4"/>
        <v>-14945.907700000003</v>
      </c>
      <c r="HO54" s="282">
        <f t="shared" si="5"/>
        <v>-24312.75</v>
      </c>
      <c r="HP54" s="282">
        <f t="shared" si="6"/>
        <v>0</v>
      </c>
      <c r="HQ54" s="283">
        <f t="shared" si="7"/>
        <v>0</v>
      </c>
      <c r="HR54" s="263"/>
      <c r="HS54" s="277">
        <v>396831</v>
      </c>
      <c r="HT54" s="278">
        <v>23425.5</v>
      </c>
      <c r="HU54" s="278">
        <v>189771</v>
      </c>
      <c r="HV54" s="278">
        <v>4570.29</v>
      </c>
      <c r="HW54" s="278">
        <v>0</v>
      </c>
      <c r="HX54" s="278">
        <v>23082.75</v>
      </c>
      <c r="HY54" s="278">
        <v>0</v>
      </c>
      <c r="HZ54" s="279">
        <v>0</v>
      </c>
      <c r="IA54" s="278"/>
      <c r="IB54" s="280">
        <f t="shared" si="8"/>
        <v>7326666.1877943119</v>
      </c>
      <c r="ID54" s="280">
        <f t="shared" si="9"/>
        <v>-55280.457699999999</v>
      </c>
      <c r="IF54" s="280"/>
      <c r="IH54" s="280"/>
      <c r="IJ54" s="280">
        <v>0</v>
      </c>
      <c r="IL54" s="280">
        <v>0</v>
      </c>
      <c r="IN54" s="280">
        <v>28119.63</v>
      </c>
    </row>
    <row r="55" spans="1:248">
      <c r="A55" s="244">
        <v>3428</v>
      </c>
      <c r="B55" s="141">
        <v>134476</v>
      </c>
      <c r="C55" s="141" t="s">
        <v>614</v>
      </c>
      <c r="D55" s="141" t="s">
        <v>411</v>
      </c>
      <c r="E55" s="226" t="s">
        <v>341</v>
      </c>
      <c r="F55" s="245" t="s">
        <v>921</v>
      </c>
      <c r="H55" s="227">
        <v>2083185.8889838671</v>
      </c>
      <c r="I55" s="227">
        <v>-10353.91</v>
      </c>
      <c r="J55" s="227">
        <v>-44784.729599999999</v>
      </c>
      <c r="K55" s="227">
        <v>2028047.2493838673</v>
      </c>
      <c r="M55" s="228">
        <v>173598.82408198892</v>
      </c>
      <c r="N55" s="228">
        <v>10807.267342342342</v>
      </c>
      <c r="O55" s="229"/>
      <c r="P55" s="229"/>
      <c r="Q55" s="229"/>
      <c r="R55" s="229">
        <v>0</v>
      </c>
      <c r="S55" s="229"/>
      <c r="T55" s="229">
        <v>0</v>
      </c>
      <c r="U55" s="229">
        <v>0</v>
      </c>
      <c r="V55" s="229"/>
      <c r="W55" s="228">
        <v>-862.82583333333332</v>
      </c>
      <c r="X55" s="228">
        <v>-3732.0607999999997</v>
      </c>
      <c r="Y55" s="229">
        <v>-789.25</v>
      </c>
      <c r="Z55" s="229">
        <v>0</v>
      </c>
      <c r="AA55" s="229">
        <v>0</v>
      </c>
      <c r="AB55" s="229"/>
      <c r="AC55" s="228">
        <v>179021.95479099793</v>
      </c>
      <c r="AD55" s="230">
        <v>173598.82408198892</v>
      </c>
      <c r="AE55" s="230">
        <v>10807.267342342342</v>
      </c>
      <c r="AF55" s="231"/>
      <c r="AG55" s="231"/>
      <c r="AH55" s="231"/>
      <c r="AI55" s="231">
        <v>0</v>
      </c>
      <c r="AJ55" s="231"/>
      <c r="AK55" s="231">
        <v>0</v>
      </c>
      <c r="AL55" s="231">
        <v>0</v>
      </c>
      <c r="AM55" s="231"/>
      <c r="AN55" s="230">
        <v>-862.82583333333332</v>
      </c>
      <c r="AO55" s="230">
        <v>-3732.0607999999997</v>
      </c>
      <c r="AP55" s="231">
        <v>-789.25</v>
      </c>
      <c r="AQ55" s="231">
        <v>0</v>
      </c>
      <c r="AR55" s="231">
        <v>0</v>
      </c>
      <c r="AS55" s="231"/>
      <c r="AT55" s="230">
        <v>179021.95479099793</v>
      </c>
      <c r="AU55" s="232">
        <v>173598.82408198892</v>
      </c>
      <c r="AV55" s="232">
        <v>10807.267342342342</v>
      </c>
      <c r="AW55" s="233"/>
      <c r="AX55" s="233"/>
      <c r="AY55" s="233"/>
      <c r="AZ55" s="233">
        <v>0</v>
      </c>
      <c r="BA55" s="233"/>
      <c r="BB55" s="233">
        <v>0</v>
      </c>
      <c r="BC55" s="233">
        <v>0</v>
      </c>
      <c r="BD55" s="233"/>
      <c r="BE55" s="232">
        <v>-862.82583333333332</v>
      </c>
      <c r="BF55" s="232">
        <v>-3732.0607999999997</v>
      </c>
      <c r="BG55" s="233">
        <v>-789.25</v>
      </c>
      <c r="BH55" s="233">
        <v>0</v>
      </c>
      <c r="BI55" s="233">
        <v>0</v>
      </c>
      <c r="BJ55" s="233"/>
      <c r="BK55" s="232">
        <v>179021.95479099793</v>
      </c>
      <c r="BL55" s="234">
        <v>173598.82408198892</v>
      </c>
      <c r="BM55" s="234">
        <v>6285.5997747747724</v>
      </c>
      <c r="BN55" s="235"/>
      <c r="BO55" s="235"/>
      <c r="BP55" s="235"/>
      <c r="BQ55" s="235">
        <v>0</v>
      </c>
      <c r="BR55" s="235">
        <v>0</v>
      </c>
      <c r="BS55" s="235">
        <v>0</v>
      </c>
      <c r="BT55" s="235">
        <v>0</v>
      </c>
      <c r="BU55" s="235">
        <v>0</v>
      </c>
      <c r="BV55" s="234">
        <v>-862.82583333333332</v>
      </c>
      <c r="BW55" s="234">
        <v>-3732.0607999999997</v>
      </c>
      <c r="BX55" s="235">
        <v>-789.25</v>
      </c>
      <c r="BY55" s="235">
        <v>0</v>
      </c>
      <c r="BZ55" s="235">
        <v>0</v>
      </c>
      <c r="CA55" s="235"/>
      <c r="CB55" s="234">
        <v>174500.28722343035</v>
      </c>
      <c r="CC55" s="236">
        <v>173598.82408198892</v>
      </c>
      <c r="CD55" s="236">
        <v>6285.5997747747724</v>
      </c>
      <c r="CE55" s="237"/>
      <c r="CF55" s="237"/>
      <c r="CG55" s="237"/>
      <c r="CH55" s="237">
        <v>0</v>
      </c>
      <c r="CI55" s="237">
        <v>0</v>
      </c>
      <c r="CJ55" s="237">
        <v>0</v>
      </c>
      <c r="CK55" s="237">
        <v>0</v>
      </c>
      <c r="CL55" s="237">
        <v>0</v>
      </c>
      <c r="CM55" s="236">
        <v>-862.82583333333332</v>
      </c>
      <c r="CN55" s="236">
        <v>-3732.0607999999997</v>
      </c>
      <c r="CO55" s="237">
        <v>-789.25</v>
      </c>
      <c r="CP55" s="237">
        <v>0</v>
      </c>
      <c r="CQ55" s="237">
        <v>0</v>
      </c>
      <c r="CR55" s="237"/>
      <c r="CS55" s="236">
        <v>174500.28722343035</v>
      </c>
      <c r="CT55" s="238">
        <v>173598.82408198892</v>
      </c>
      <c r="CU55" s="238">
        <v>6285.5997747747724</v>
      </c>
      <c r="CV55" s="239"/>
      <c r="CW55" s="239"/>
      <c r="CX55" s="239"/>
      <c r="CY55" s="239">
        <v>0</v>
      </c>
      <c r="CZ55" s="239">
        <v>0</v>
      </c>
      <c r="DA55" s="239">
        <v>0</v>
      </c>
      <c r="DB55" s="239">
        <v>0</v>
      </c>
      <c r="DC55" s="239">
        <v>0</v>
      </c>
      <c r="DD55" s="238">
        <v>-862.82583333333332</v>
      </c>
      <c r="DE55" s="238">
        <v>-3732.0607999999997</v>
      </c>
      <c r="DF55" s="239">
        <v>-789.25</v>
      </c>
      <c r="DG55" s="239">
        <v>0</v>
      </c>
      <c r="DH55" s="239">
        <v>0</v>
      </c>
      <c r="DI55" s="239"/>
      <c r="DJ55" s="238">
        <v>174500.28722343035</v>
      </c>
      <c r="DK55" s="240">
        <v>173598.82408198892</v>
      </c>
      <c r="DL55" s="240">
        <v>6285.5997747747724</v>
      </c>
      <c r="DM55" s="241"/>
      <c r="DN55" s="241"/>
      <c r="DO55" s="241"/>
      <c r="DP55" s="241">
        <v>0</v>
      </c>
      <c r="DQ55" s="241">
        <v>0</v>
      </c>
      <c r="DR55" s="241">
        <v>0</v>
      </c>
      <c r="DS55" s="241">
        <v>0</v>
      </c>
      <c r="DT55" s="241">
        <v>0</v>
      </c>
      <c r="DU55" s="240">
        <v>-862.82583333333332</v>
      </c>
      <c r="DV55" s="240">
        <v>-3732.0607999999997</v>
      </c>
      <c r="DW55" s="241">
        <v>-789.25</v>
      </c>
      <c r="DX55" s="241">
        <v>0</v>
      </c>
      <c r="DY55" s="241">
        <v>0</v>
      </c>
      <c r="DZ55" s="241"/>
      <c r="EA55" s="240">
        <v>174500.28722343035</v>
      </c>
      <c r="EB55" s="242">
        <v>173598.82408198892</v>
      </c>
      <c r="EC55" s="242">
        <v>11478.906092935042</v>
      </c>
      <c r="ED55" s="243"/>
      <c r="EE55" s="243"/>
      <c r="EF55" s="243"/>
      <c r="EG55" s="243">
        <v>0</v>
      </c>
      <c r="EH55" s="243">
        <v>0</v>
      </c>
      <c r="EI55" s="243">
        <v>0</v>
      </c>
      <c r="EJ55" s="243">
        <v>0</v>
      </c>
      <c r="EK55" s="243">
        <v>0</v>
      </c>
      <c r="EL55" s="242">
        <v>-862.82583333333332</v>
      </c>
      <c r="EM55" s="242">
        <v>-3732.0607999999997</v>
      </c>
      <c r="EN55" s="243">
        <v>-3946.25</v>
      </c>
      <c r="EO55" s="243">
        <v>0</v>
      </c>
      <c r="EP55" s="243">
        <v>0</v>
      </c>
      <c r="EQ55" s="243"/>
      <c r="ER55" s="242">
        <v>176536.59354159061</v>
      </c>
      <c r="ES55" s="230">
        <v>173598.82408198892</v>
      </c>
      <c r="ET55" s="230">
        <v>6285.5997747747724</v>
      </c>
      <c r="EU55" s="231"/>
      <c r="EV55" s="231"/>
      <c r="EW55" s="231"/>
      <c r="EX55" s="231">
        <v>0</v>
      </c>
      <c r="EY55" s="231">
        <v>0</v>
      </c>
      <c r="EZ55" s="231">
        <v>0</v>
      </c>
      <c r="FA55" s="231">
        <v>0</v>
      </c>
      <c r="FB55" s="231">
        <v>0</v>
      </c>
      <c r="FC55" s="230">
        <v>-862.82583333333332</v>
      </c>
      <c r="FD55" s="230">
        <v>-3732.0607999999997</v>
      </c>
      <c r="FE55" s="231"/>
      <c r="FF55" s="231">
        <v>0</v>
      </c>
      <c r="FG55" s="231">
        <v>0</v>
      </c>
      <c r="FH55" s="231"/>
      <c r="FI55" s="230">
        <v>175289.53722343035</v>
      </c>
      <c r="FJ55" s="232">
        <v>173598.82408198892</v>
      </c>
      <c r="FK55" s="232">
        <v>6285.5997747747724</v>
      </c>
      <c r="FL55" s="233"/>
      <c r="FM55" s="233"/>
      <c r="FN55" s="233"/>
      <c r="FO55" s="233">
        <v>0</v>
      </c>
      <c r="FP55" s="233">
        <v>0</v>
      </c>
      <c r="FQ55" s="233">
        <v>0</v>
      </c>
      <c r="FR55" s="233">
        <v>0</v>
      </c>
      <c r="FS55" s="233">
        <v>0</v>
      </c>
      <c r="FT55" s="232">
        <v>-862.82583333333332</v>
      </c>
      <c r="FU55" s="232">
        <v>-3732.0607999999997</v>
      </c>
      <c r="FV55" s="233"/>
      <c r="FW55" s="233">
        <v>0</v>
      </c>
      <c r="FX55" s="233">
        <v>0</v>
      </c>
      <c r="FY55" s="233"/>
      <c r="FZ55" s="232">
        <v>175289.53722343035</v>
      </c>
      <c r="GA55" s="234">
        <v>173598.82408198892</v>
      </c>
      <c r="GB55" s="234">
        <v>6285.5997747747724</v>
      </c>
      <c r="GC55" s="235"/>
      <c r="GD55" s="235"/>
      <c r="GE55" s="235"/>
      <c r="GF55" s="235">
        <v>0</v>
      </c>
      <c r="GG55" s="235">
        <v>0</v>
      </c>
      <c r="GH55" s="235">
        <v>0</v>
      </c>
      <c r="GI55" s="235">
        <v>0</v>
      </c>
      <c r="GJ55" s="235">
        <v>0</v>
      </c>
      <c r="GK55" s="234">
        <v>-862.82583333333332</v>
      </c>
      <c r="GL55" s="234">
        <v>-3732.0607999999997</v>
      </c>
      <c r="GM55" s="235"/>
      <c r="GN55" s="235">
        <v>0</v>
      </c>
      <c r="GO55" s="235">
        <v>0</v>
      </c>
      <c r="GP55" s="235">
        <v>0</v>
      </c>
      <c r="GQ55" s="234">
        <v>175289.53722343035</v>
      </c>
      <c r="GR55" s="236">
        <v>173598.82408198892</v>
      </c>
      <c r="GS55" s="236">
        <v>6285.5997747747724</v>
      </c>
      <c r="GT55" s="237"/>
      <c r="GU55" s="237"/>
      <c r="GV55" s="237"/>
      <c r="GW55" s="237">
        <v>0</v>
      </c>
      <c r="GX55" s="237">
        <v>0</v>
      </c>
      <c r="GY55" s="237">
        <v>0</v>
      </c>
      <c r="GZ55" s="237">
        <v>0</v>
      </c>
      <c r="HA55" s="237">
        <v>0</v>
      </c>
      <c r="HB55" s="236">
        <v>-862.82583333333332</v>
      </c>
      <c r="HC55" s="236">
        <v>-3732.0607999999997</v>
      </c>
      <c r="HD55" s="237"/>
      <c r="HE55" s="237">
        <v>0</v>
      </c>
      <c r="HF55" s="237">
        <v>0</v>
      </c>
      <c r="HG55" s="237"/>
      <c r="HH55" s="236">
        <v>175289.53722343035</v>
      </c>
      <c r="HJ55" s="281">
        <f t="shared" si="0"/>
        <v>2185026.7553020278</v>
      </c>
      <c r="HK55" s="282">
        <f t="shared" si="1"/>
        <v>0</v>
      </c>
      <c r="HL55" s="282">
        <f t="shared" si="2"/>
        <v>0</v>
      </c>
      <c r="HM55" s="282">
        <f t="shared" si="3"/>
        <v>-10353.91</v>
      </c>
      <c r="HN55" s="282">
        <f t="shared" si="4"/>
        <v>-44784.729599999999</v>
      </c>
      <c r="HO55" s="282">
        <f t="shared" si="5"/>
        <v>-9471</v>
      </c>
      <c r="HP55" s="282">
        <f t="shared" si="6"/>
        <v>0</v>
      </c>
      <c r="HQ55" s="283">
        <f t="shared" si="7"/>
        <v>0</v>
      </c>
      <c r="HR55" s="263"/>
      <c r="HS55" s="277">
        <v>112916</v>
      </c>
      <c r="HT55" s="278">
        <v>0</v>
      </c>
      <c r="HU55" s="278">
        <v>103680</v>
      </c>
      <c r="HV55" s="278">
        <v>0</v>
      </c>
      <c r="HW55" s="278">
        <v>0</v>
      </c>
      <c r="HX55" s="278">
        <v>5360</v>
      </c>
      <c r="HY55" s="278">
        <v>77135</v>
      </c>
      <c r="HZ55" s="279">
        <v>0</v>
      </c>
      <c r="IA55" s="278"/>
      <c r="IB55" s="280">
        <f t="shared" si="8"/>
        <v>2484117.7553020278</v>
      </c>
      <c r="ID55" s="280">
        <f t="shared" si="9"/>
        <v>-64609.639599999995</v>
      </c>
      <c r="IF55" s="280"/>
      <c r="IH55" s="280"/>
      <c r="IJ55" s="280">
        <v>0</v>
      </c>
      <c r="IL55" s="280">
        <v>7655.36</v>
      </c>
      <c r="IN55" s="280">
        <v>84811.27</v>
      </c>
    </row>
    <row r="56" spans="1:248">
      <c r="A56" s="244">
        <v>4237</v>
      </c>
      <c r="B56" s="141">
        <v>103514</v>
      </c>
      <c r="C56" s="141" t="s">
        <v>615</v>
      </c>
      <c r="D56" s="141" t="s">
        <v>412</v>
      </c>
      <c r="E56" s="226" t="s">
        <v>340</v>
      </c>
      <c r="F56" s="245" t="s">
        <v>921</v>
      </c>
      <c r="H56" s="227">
        <v>8647457.3943918478</v>
      </c>
      <c r="I56" s="227">
        <v>-31598.550000000003</v>
      </c>
      <c r="J56" s="227">
        <v>-200868.78719999999</v>
      </c>
      <c r="K56" s="227">
        <v>8414990.0571918469</v>
      </c>
      <c r="M56" s="228">
        <v>950121.17786598729</v>
      </c>
      <c r="N56" s="228">
        <v>0</v>
      </c>
      <c r="O56" s="229"/>
      <c r="P56" s="229"/>
      <c r="Q56" s="229"/>
      <c r="R56" s="229">
        <v>0</v>
      </c>
      <c r="S56" s="229"/>
      <c r="T56" s="229">
        <v>153143.16666666666</v>
      </c>
      <c r="U56" s="229">
        <v>0</v>
      </c>
      <c r="V56" s="229"/>
      <c r="W56" s="228">
        <v>-2633.2125000000001</v>
      </c>
      <c r="X56" s="228">
        <v>-16739.065599999998</v>
      </c>
      <c r="Y56" s="229">
        <v>-3830.75</v>
      </c>
      <c r="Z56" s="229">
        <v>0</v>
      </c>
      <c r="AA56" s="229">
        <v>0</v>
      </c>
      <c r="AB56" s="229"/>
      <c r="AC56" s="228">
        <v>1080061.3164326539</v>
      </c>
      <c r="AD56" s="230">
        <v>950121.17786598729</v>
      </c>
      <c r="AE56" s="230">
        <v>0</v>
      </c>
      <c r="AF56" s="231"/>
      <c r="AG56" s="231"/>
      <c r="AH56" s="231"/>
      <c r="AI56" s="231">
        <v>0</v>
      </c>
      <c r="AJ56" s="231"/>
      <c r="AK56" s="231">
        <v>153143.16666666666</v>
      </c>
      <c r="AL56" s="231">
        <v>0</v>
      </c>
      <c r="AM56" s="231"/>
      <c r="AN56" s="230">
        <v>-2633.2125000000001</v>
      </c>
      <c r="AO56" s="230">
        <v>-16739.065599999998</v>
      </c>
      <c r="AP56" s="231">
        <v>-3830.75</v>
      </c>
      <c r="AQ56" s="231">
        <v>0</v>
      </c>
      <c r="AR56" s="231">
        <v>0</v>
      </c>
      <c r="AS56" s="231"/>
      <c r="AT56" s="230">
        <v>1080061.3164326539</v>
      </c>
      <c r="AU56" s="232">
        <v>950121.17786598729</v>
      </c>
      <c r="AV56" s="232">
        <v>0</v>
      </c>
      <c r="AW56" s="233"/>
      <c r="AX56" s="233"/>
      <c r="AY56" s="233"/>
      <c r="AZ56" s="233">
        <v>0</v>
      </c>
      <c r="BA56" s="233"/>
      <c r="BB56" s="233">
        <v>153143.16666666666</v>
      </c>
      <c r="BC56" s="233">
        <v>0</v>
      </c>
      <c r="BD56" s="233"/>
      <c r="BE56" s="232">
        <v>-2633.2125000000001</v>
      </c>
      <c r="BF56" s="232">
        <v>-16739.065599999998</v>
      </c>
      <c r="BG56" s="233">
        <v>-3830.75</v>
      </c>
      <c r="BH56" s="233">
        <v>0</v>
      </c>
      <c r="BI56" s="233">
        <v>0</v>
      </c>
      <c r="BJ56" s="233"/>
      <c r="BK56" s="232">
        <v>1080061.3164326539</v>
      </c>
      <c r="BL56" s="234">
        <v>950121.17786598729</v>
      </c>
      <c r="BM56" s="234">
        <v>0</v>
      </c>
      <c r="BN56" s="235"/>
      <c r="BO56" s="235"/>
      <c r="BP56" s="235"/>
      <c r="BQ56" s="235">
        <v>0</v>
      </c>
      <c r="BR56" s="235">
        <v>0</v>
      </c>
      <c r="BS56" s="235">
        <v>153143.16666666666</v>
      </c>
      <c r="BT56" s="235">
        <v>0</v>
      </c>
      <c r="BU56" s="235">
        <v>0</v>
      </c>
      <c r="BV56" s="234">
        <v>-2633.2125000000001</v>
      </c>
      <c r="BW56" s="234">
        <v>-16739.065599999998</v>
      </c>
      <c r="BX56" s="235">
        <v>-3830.75</v>
      </c>
      <c r="BY56" s="235">
        <v>0</v>
      </c>
      <c r="BZ56" s="235">
        <v>0</v>
      </c>
      <c r="CA56" s="235"/>
      <c r="CB56" s="234">
        <v>1080061.3164326539</v>
      </c>
      <c r="CC56" s="236">
        <v>950121.17786598729</v>
      </c>
      <c r="CD56" s="236">
        <v>0</v>
      </c>
      <c r="CE56" s="237"/>
      <c r="CF56" s="237"/>
      <c r="CG56" s="237"/>
      <c r="CH56" s="237">
        <v>0</v>
      </c>
      <c r="CI56" s="237">
        <v>0</v>
      </c>
      <c r="CJ56" s="237">
        <v>153143.16666666666</v>
      </c>
      <c r="CK56" s="237">
        <v>0</v>
      </c>
      <c r="CL56" s="237">
        <v>0</v>
      </c>
      <c r="CM56" s="236">
        <v>-2633.2125000000001</v>
      </c>
      <c r="CN56" s="236">
        <v>-16739.065599999998</v>
      </c>
      <c r="CO56" s="237">
        <v>-3830.75</v>
      </c>
      <c r="CP56" s="237">
        <v>0</v>
      </c>
      <c r="CQ56" s="237">
        <v>0</v>
      </c>
      <c r="CR56" s="237"/>
      <c r="CS56" s="236">
        <v>1080061.3164326539</v>
      </c>
      <c r="CT56" s="238">
        <v>950121.17786598729</v>
      </c>
      <c r="CU56" s="238">
        <v>0</v>
      </c>
      <c r="CV56" s="239"/>
      <c r="CW56" s="239"/>
      <c r="CX56" s="239"/>
      <c r="CY56" s="239">
        <v>0</v>
      </c>
      <c r="CZ56" s="239">
        <v>0</v>
      </c>
      <c r="DA56" s="239">
        <v>153143.16666666666</v>
      </c>
      <c r="DB56" s="239">
        <v>0</v>
      </c>
      <c r="DC56" s="239">
        <v>0</v>
      </c>
      <c r="DD56" s="238">
        <v>-2633.2125000000001</v>
      </c>
      <c r="DE56" s="238">
        <v>-16739.065599999998</v>
      </c>
      <c r="DF56" s="239">
        <v>-3830.75</v>
      </c>
      <c r="DG56" s="239">
        <v>0</v>
      </c>
      <c r="DH56" s="239">
        <v>0</v>
      </c>
      <c r="DI56" s="239"/>
      <c r="DJ56" s="238">
        <v>1080061.3164326539</v>
      </c>
      <c r="DK56" s="240">
        <v>950121.17786598729</v>
      </c>
      <c r="DL56" s="240">
        <v>0</v>
      </c>
      <c r="DM56" s="241"/>
      <c r="DN56" s="241"/>
      <c r="DO56" s="241"/>
      <c r="DP56" s="241">
        <v>0</v>
      </c>
      <c r="DQ56" s="241">
        <v>0</v>
      </c>
      <c r="DR56" s="241">
        <v>153143.16666666666</v>
      </c>
      <c r="DS56" s="241">
        <v>0</v>
      </c>
      <c r="DT56" s="241">
        <v>0</v>
      </c>
      <c r="DU56" s="240">
        <v>-2633.2125000000001</v>
      </c>
      <c r="DV56" s="240">
        <v>-16739.065599999998</v>
      </c>
      <c r="DW56" s="241">
        <v>-3830.75</v>
      </c>
      <c r="DX56" s="241">
        <v>0</v>
      </c>
      <c r="DY56" s="241">
        <v>0</v>
      </c>
      <c r="DZ56" s="241"/>
      <c r="EA56" s="240">
        <v>1080061.3164326539</v>
      </c>
      <c r="EB56" s="242">
        <v>950121.17786598729</v>
      </c>
      <c r="EC56" s="242">
        <v>0</v>
      </c>
      <c r="ED56" s="243"/>
      <c r="EE56" s="243"/>
      <c r="EF56" s="243"/>
      <c r="EG56" s="243">
        <v>0</v>
      </c>
      <c r="EH56" s="243">
        <v>0</v>
      </c>
      <c r="EI56" s="243">
        <v>153143.16666666666</v>
      </c>
      <c r="EJ56" s="243">
        <v>0</v>
      </c>
      <c r="EK56" s="243">
        <v>0</v>
      </c>
      <c r="EL56" s="242">
        <v>-2633.2125000000001</v>
      </c>
      <c r="EM56" s="242">
        <v>-16739.065599999998</v>
      </c>
      <c r="EN56" s="243">
        <v>-19153.75</v>
      </c>
      <c r="EO56" s="243">
        <v>0</v>
      </c>
      <c r="EP56" s="243">
        <v>0</v>
      </c>
      <c r="EQ56" s="243"/>
      <c r="ER56" s="242">
        <v>1064738.3164326539</v>
      </c>
      <c r="ES56" s="230">
        <v>950121.17786598729</v>
      </c>
      <c r="ET56" s="230">
        <v>0</v>
      </c>
      <c r="EU56" s="231"/>
      <c r="EV56" s="231"/>
      <c r="EW56" s="231"/>
      <c r="EX56" s="231">
        <v>0</v>
      </c>
      <c r="EY56" s="231">
        <v>0</v>
      </c>
      <c r="EZ56" s="231">
        <v>153143.16666666666</v>
      </c>
      <c r="FA56" s="231">
        <v>0</v>
      </c>
      <c r="FB56" s="231">
        <v>0</v>
      </c>
      <c r="FC56" s="230">
        <v>-2633.2125000000001</v>
      </c>
      <c r="FD56" s="230">
        <v>-16739.065599999998</v>
      </c>
      <c r="FE56" s="231"/>
      <c r="FF56" s="231">
        <v>0</v>
      </c>
      <c r="FG56" s="231">
        <v>0</v>
      </c>
      <c r="FH56" s="231"/>
      <c r="FI56" s="230">
        <v>1083892.0664326539</v>
      </c>
      <c r="FJ56" s="232">
        <v>96366.793597961077</v>
      </c>
      <c r="FK56" s="232">
        <v>0</v>
      </c>
      <c r="FL56" s="233"/>
      <c r="FM56" s="233"/>
      <c r="FN56" s="233"/>
      <c r="FO56" s="233">
        <v>0</v>
      </c>
      <c r="FP56" s="233">
        <v>0</v>
      </c>
      <c r="FQ56" s="233">
        <v>153143.16666666666</v>
      </c>
      <c r="FR56" s="233">
        <v>0</v>
      </c>
      <c r="FS56" s="233">
        <v>0</v>
      </c>
      <c r="FT56" s="232">
        <v>-7899.6374999999971</v>
      </c>
      <c r="FU56" s="232">
        <v>-50217.196799999976</v>
      </c>
      <c r="FV56" s="233">
        <v>11492.25</v>
      </c>
      <c r="FW56" s="233">
        <v>0</v>
      </c>
      <c r="FX56" s="233">
        <v>0</v>
      </c>
      <c r="FY56" s="233"/>
      <c r="FZ56" s="232">
        <v>202885.37596462778</v>
      </c>
      <c r="GA56" s="234"/>
      <c r="GB56" s="234">
        <v>0</v>
      </c>
      <c r="GC56" s="235"/>
      <c r="GD56" s="235"/>
      <c r="GE56" s="235"/>
      <c r="GF56" s="235"/>
      <c r="GG56" s="235"/>
      <c r="GH56" s="235"/>
      <c r="GI56" s="235"/>
      <c r="GJ56" s="235"/>
      <c r="GK56" s="234"/>
      <c r="GL56" s="234"/>
      <c r="GM56" s="235"/>
      <c r="GN56" s="235"/>
      <c r="GO56" s="235"/>
      <c r="GP56" s="235">
        <v>0</v>
      </c>
      <c r="GQ56" s="234">
        <v>0</v>
      </c>
      <c r="GR56" s="236"/>
      <c r="GS56" s="236"/>
      <c r="GT56" s="237"/>
      <c r="GU56" s="237"/>
      <c r="GV56" s="237"/>
      <c r="GW56" s="237"/>
      <c r="GX56" s="237"/>
      <c r="GY56" s="237"/>
      <c r="GZ56" s="237"/>
      <c r="HA56" s="237"/>
      <c r="HB56" s="236"/>
      <c r="HC56" s="236"/>
      <c r="HD56" s="237"/>
      <c r="HE56" s="237"/>
      <c r="HF56" s="237"/>
      <c r="HG56" s="237"/>
      <c r="HH56" s="236">
        <v>0</v>
      </c>
      <c r="HJ56" s="281">
        <f t="shared" si="0"/>
        <v>8861641.6693918481</v>
      </c>
      <c r="HK56" s="282">
        <f t="shared" si="1"/>
        <v>1531431.6666666667</v>
      </c>
      <c r="HL56" s="282">
        <f t="shared" si="2"/>
        <v>0</v>
      </c>
      <c r="HM56" s="282">
        <f t="shared" si="3"/>
        <v>-31598.55</v>
      </c>
      <c r="HN56" s="282">
        <f t="shared" si="4"/>
        <v>-200868.78719999996</v>
      </c>
      <c r="HO56" s="282">
        <f t="shared" si="5"/>
        <v>-34476.75</v>
      </c>
      <c r="HP56" s="282">
        <f t="shared" si="6"/>
        <v>0</v>
      </c>
      <c r="HQ56" s="283">
        <f t="shared" si="7"/>
        <v>0</v>
      </c>
      <c r="HR56" s="263"/>
      <c r="HS56" s="277">
        <v>794969</v>
      </c>
      <c r="HT56" s="278">
        <v>38173.53</v>
      </c>
      <c r="HU56" s="278">
        <v>335910</v>
      </c>
      <c r="HV56" s="278">
        <v>29883.66</v>
      </c>
      <c r="HW56" s="278">
        <v>0</v>
      </c>
      <c r="HX56" s="278">
        <v>61590</v>
      </c>
      <c r="HY56" s="278">
        <v>0</v>
      </c>
      <c r="HZ56" s="279">
        <v>37035.629999999997</v>
      </c>
      <c r="IA56" s="278"/>
      <c r="IB56" s="280">
        <f t="shared" si="8"/>
        <v>11690635.156058514</v>
      </c>
      <c r="ID56" s="280">
        <f t="shared" si="9"/>
        <v>-266944.08719999995</v>
      </c>
      <c r="IF56" s="280"/>
      <c r="IH56" s="280"/>
      <c r="IJ56" s="280">
        <v>214184.27500000002</v>
      </c>
      <c r="IL56" s="280">
        <v>0</v>
      </c>
      <c r="IN56" s="280">
        <v>90585.84</v>
      </c>
    </row>
    <row r="57" spans="1:248">
      <c r="A57" s="244">
        <v>3323</v>
      </c>
      <c r="B57" s="141">
        <v>103427</v>
      </c>
      <c r="C57" s="141" t="s">
        <v>616</v>
      </c>
      <c r="D57" s="141" t="s">
        <v>413</v>
      </c>
      <c r="E57" s="226" t="s">
        <v>341</v>
      </c>
      <c r="F57" s="245" t="s">
        <v>921</v>
      </c>
      <c r="H57" s="227">
        <v>1186497.0141801999</v>
      </c>
      <c r="I57" s="227">
        <v>-4888.6499999999996</v>
      </c>
      <c r="J57" s="227">
        <v>-3285.9780999999998</v>
      </c>
      <c r="K57" s="227">
        <v>1178322.3860802001</v>
      </c>
      <c r="M57" s="228">
        <v>98874.751181683328</v>
      </c>
      <c r="N57" s="228">
        <v>5617.5381944444453</v>
      </c>
      <c r="O57" s="229"/>
      <c r="P57" s="229"/>
      <c r="Q57" s="229"/>
      <c r="R57" s="229">
        <v>0</v>
      </c>
      <c r="S57" s="229"/>
      <c r="T57" s="229">
        <v>0</v>
      </c>
      <c r="U57" s="229">
        <v>0</v>
      </c>
      <c r="V57" s="229"/>
      <c r="W57" s="228">
        <v>-407.38749999999999</v>
      </c>
      <c r="X57" s="228">
        <v>-273.83150833333332</v>
      </c>
      <c r="Y57" s="229">
        <v>-428.3125</v>
      </c>
      <c r="Z57" s="229">
        <v>0</v>
      </c>
      <c r="AA57" s="229">
        <v>0</v>
      </c>
      <c r="AB57" s="229"/>
      <c r="AC57" s="228">
        <v>103382.75786779444</v>
      </c>
      <c r="AD57" s="230">
        <v>98874.751181683328</v>
      </c>
      <c r="AE57" s="230">
        <v>5617.5381944444453</v>
      </c>
      <c r="AF57" s="231"/>
      <c r="AG57" s="231"/>
      <c r="AH57" s="231"/>
      <c r="AI57" s="231">
        <v>0</v>
      </c>
      <c r="AJ57" s="231"/>
      <c r="AK57" s="231">
        <v>0</v>
      </c>
      <c r="AL57" s="231">
        <v>0</v>
      </c>
      <c r="AM57" s="231"/>
      <c r="AN57" s="230">
        <v>-407.38749999999999</v>
      </c>
      <c r="AO57" s="230">
        <v>-273.83150833333332</v>
      </c>
      <c r="AP57" s="231">
        <v>-428.3125</v>
      </c>
      <c r="AQ57" s="231">
        <v>0</v>
      </c>
      <c r="AR57" s="231">
        <v>0</v>
      </c>
      <c r="AS57" s="231"/>
      <c r="AT57" s="230">
        <v>103382.75786779444</v>
      </c>
      <c r="AU57" s="232">
        <v>98874.751181683328</v>
      </c>
      <c r="AV57" s="232">
        <v>5617.5381944444453</v>
      </c>
      <c r="AW57" s="233"/>
      <c r="AX57" s="233"/>
      <c r="AY57" s="233"/>
      <c r="AZ57" s="233">
        <v>0</v>
      </c>
      <c r="BA57" s="233"/>
      <c r="BB57" s="233">
        <v>0</v>
      </c>
      <c r="BC57" s="233">
        <v>0</v>
      </c>
      <c r="BD57" s="233"/>
      <c r="BE57" s="232">
        <v>-407.38749999999999</v>
      </c>
      <c r="BF57" s="232">
        <v>-273.83150833333332</v>
      </c>
      <c r="BG57" s="233">
        <v>-428.3125</v>
      </c>
      <c r="BH57" s="233">
        <v>0</v>
      </c>
      <c r="BI57" s="233">
        <v>0</v>
      </c>
      <c r="BJ57" s="233"/>
      <c r="BK57" s="232">
        <v>103382.75786779444</v>
      </c>
      <c r="BL57" s="234">
        <v>98874.751181683328</v>
      </c>
      <c r="BM57" s="234">
        <v>4928.3872685185179</v>
      </c>
      <c r="BN57" s="235"/>
      <c r="BO57" s="235"/>
      <c r="BP57" s="235"/>
      <c r="BQ57" s="235">
        <v>0</v>
      </c>
      <c r="BR57" s="235">
        <v>0</v>
      </c>
      <c r="BS57" s="235">
        <v>0</v>
      </c>
      <c r="BT57" s="235">
        <v>0</v>
      </c>
      <c r="BU57" s="235">
        <v>0</v>
      </c>
      <c r="BV57" s="234">
        <v>-407.38749999999999</v>
      </c>
      <c r="BW57" s="234">
        <v>-273.83150833333332</v>
      </c>
      <c r="BX57" s="235">
        <v>-428.3125</v>
      </c>
      <c r="BY57" s="235">
        <v>0</v>
      </c>
      <c r="BZ57" s="235">
        <v>0</v>
      </c>
      <c r="CA57" s="235"/>
      <c r="CB57" s="234">
        <v>102693.60694186852</v>
      </c>
      <c r="CC57" s="236">
        <v>98874.751181683328</v>
      </c>
      <c r="CD57" s="236">
        <v>4928.3872685185179</v>
      </c>
      <c r="CE57" s="237"/>
      <c r="CF57" s="237"/>
      <c r="CG57" s="237"/>
      <c r="CH57" s="237">
        <v>0</v>
      </c>
      <c r="CI57" s="237">
        <v>0</v>
      </c>
      <c r="CJ57" s="237">
        <v>0</v>
      </c>
      <c r="CK57" s="237">
        <v>0</v>
      </c>
      <c r="CL57" s="237">
        <v>0</v>
      </c>
      <c r="CM57" s="236">
        <v>-407.38749999999999</v>
      </c>
      <c r="CN57" s="236">
        <v>-273.83150833333332</v>
      </c>
      <c r="CO57" s="237">
        <v>-428.3125</v>
      </c>
      <c r="CP57" s="237">
        <v>0</v>
      </c>
      <c r="CQ57" s="237">
        <v>0</v>
      </c>
      <c r="CR57" s="237"/>
      <c r="CS57" s="236">
        <v>102693.60694186852</v>
      </c>
      <c r="CT57" s="238">
        <v>98874.751181683328</v>
      </c>
      <c r="CU57" s="238">
        <v>4928.3872685185179</v>
      </c>
      <c r="CV57" s="239"/>
      <c r="CW57" s="239"/>
      <c r="CX57" s="239"/>
      <c r="CY57" s="239">
        <v>0</v>
      </c>
      <c r="CZ57" s="239">
        <v>0</v>
      </c>
      <c r="DA57" s="239">
        <v>0</v>
      </c>
      <c r="DB57" s="239">
        <v>0</v>
      </c>
      <c r="DC57" s="239">
        <v>0</v>
      </c>
      <c r="DD57" s="238">
        <v>-407.38749999999999</v>
      </c>
      <c r="DE57" s="238">
        <v>-273.83150833333332</v>
      </c>
      <c r="DF57" s="239">
        <v>-428.3125</v>
      </c>
      <c r="DG57" s="239">
        <v>0</v>
      </c>
      <c r="DH57" s="239">
        <v>0</v>
      </c>
      <c r="DI57" s="239"/>
      <c r="DJ57" s="238">
        <v>102693.60694186852</v>
      </c>
      <c r="DK57" s="240">
        <v>98874.751181683328</v>
      </c>
      <c r="DL57" s="240">
        <v>4928.3872685185179</v>
      </c>
      <c r="DM57" s="241"/>
      <c r="DN57" s="241"/>
      <c r="DO57" s="241"/>
      <c r="DP57" s="241">
        <v>0</v>
      </c>
      <c r="DQ57" s="241">
        <v>0</v>
      </c>
      <c r="DR57" s="241">
        <v>0</v>
      </c>
      <c r="DS57" s="241">
        <v>0</v>
      </c>
      <c r="DT57" s="241">
        <v>0</v>
      </c>
      <c r="DU57" s="240">
        <v>-407.38749999999999</v>
      </c>
      <c r="DV57" s="240">
        <v>-273.83150833333332</v>
      </c>
      <c r="DW57" s="241">
        <v>-428.3125</v>
      </c>
      <c r="DX57" s="241">
        <v>0</v>
      </c>
      <c r="DY57" s="241">
        <v>0</v>
      </c>
      <c r="DZ57" s="241"/>
      <c r="EA57" s="240">
        <v>102693.60694186852</v>
      </c>
      <c r="EB57" s="242">
        <v>98874.751181683328</v>
      </c>
      <c r="EC57" s="242">
        <v>3224.7481481481468</v>
      </c>
      <c r="ED57" s="243"/>
      <c r="EE57" s="243"/>
      <c r="EF57" s="243"/>
      <c r="EG57" s="243">
        <v>0</v>
      </c>
      <c r="EH57" s="243">
        <v>0</v>
      </c>
      <c r="EI57" s="243">
        <v>0</v>
      </c>
      <c r="EJ57" s="243">
        <v>0</v>
      </c>
      <c r="EK57" s="243">
        <v>0</v>
      </c>
      <c r="EL57" s="242">
        <v>-407.38749999999999</v>
      </c>
      <c r="EM57" s="242">
        <v>-273.83150833333332</v>
      </c>
      <c r="EN57" s="243">
        <v>-2141.5625</v>
      </c>
      <c r="EO57" s="243">
        <v>0</v>
      </c>
      <c r="EP57" s="243">
        <v>0</v>
      </c>
      <c r="EQ57" s="243"/>
      <c r="ER57" s="242">
        <v>99276.717821498154</v>
      </c>
      <c r="ES57" s="230">
        <v>98874.751181683328</v>
      </c>
      <c r="ET57" s="230">
        <v>4928.3872685185179</v>
      </c>
      <c r="EU57" s="231"/>
      <c r="EV57" s="231"/>
      <c r="EW57" s="231"/>
      <c r="EX57" s="231">
        <v>0</v>
      </c>
      <c r="EY57" s="231">
        <v>0</v>
      </c>
      <c r="EZ57" s="231">
        <v>0</v>
      </c>
      <c r="FA57" s="231">
        <v>0</v>
      </c>
      <c r="FB57" s="231">
        <v>0</v>
      </c>
      <c r="FC57" s="230">
        <v>-407.38749999999999</v>
      </c>
      <c r="FD57" s="230">
        <v>-273.83150833333332</v>
      </c>
      <c r="FE57" s="231"/>
      <c r="FF57" s="231">
        <v>0</v>
      </c>
      <c r="FG57" s="231">
        <v>0</v>
      </c>
      <c r="FH57" s="231"/>
      <c r="FI57" s="230">
        <v>103121.91944186852</v>
      </c>
      <c r="FJ57" s="232">
        <v>98874.751181683328</v>
      </c>
      <c r="FK57" s="232">
        <v>4928.3872685185179</v>
      </c>
      <c r="FL57" s="233"/>
      <c r="FM57" s="233"/>
      <c r="FN57" s="233"/>
      <c r="FO57" s="233">
        <v>0</v>
      </c>
      <c r="FP57" s="233">
        <v>0</v>
      </c>
      <c r="FQ57" s="233">
        <v>0</v>
      </c>
      <c r="FR57" s="233">
        <v>0</v>
      </c>
      <c r="FS57" s="233">
        <v>0</v>
      </c>
      <c r="FT57" s="232">
        <v>-407.38749999999999</v>
      </c>
      <c r="FU57" s="232">
        <v>-273.83150833333332</v>
      </c>
      <c r="FV57" s="233"/>
      <c r="FW57" s="233">
        <v>0</v>
      </c>
      <c r="FX57" s="233">
        <v>0</v>
      </c>
      <c r="FY57" s="233"/>
      <c r="FZ57" s="232">
        <v>103121.91944186852</v>
      </c>
      <c r="GA57" s="234">
        <v>98874.751181683328</v>
      </c>
      <c r="GB57" s="234">
        <v>4928.3872685185179</v>
      </c>
      <c r="GC57" s="235"/>
      <c r="GD57" s="235"/>
      <c r="GE57" s="235"/>
      <c r="GF57" s="235">
        <v>0</v>
      </c>
      <c r="GG57" s="235">
        <v>0</v>
      </c>
      <c r="GH57" s="235">
        <v>0</v>
      </c>
      <c r="GI57" s="235">
        <v>0</v>
      </c>
      <c r="GJ57" s="235">
        <v>0</v>
      </c>
      <c r="GK57" s="234">
        <v>-407.38749999999999</v>
      </c>
      <c r="GL57" s="234">
        <v>-273.83150833333332</v>
      </c>
      <c r="GM57" s="235"/>
      <c r="GN57" s="235">
        <v>0</v>
      </c>
      <c r="GO57" s="235">
        <v>0</v>
      </c>
      <c r="GP57" s="235">
        <v>0</v>
      </c>
      <c r="GQ57" s="234">
        <v>103121.91944186852</v>
      </c>
      <c r="GR57" s="236">
        <v>98874.751181683328</v>
      </c>
      <c r="GS57" s="236">
        <v>4928.3872685185179</v>
      </c>
      <c r="GT57" s="237"/>
      <c r="GU57" s="237"/>
      <c r="GV57" s="237"/>
      <c r="GW57" s="237">
        <v>0</v>
      </c>
      <c r="GX57" s="237">
        <v>0</v>
      </c>
      <c r="GY57" s="237">
        <v>0</v>
      </c>
      <c r="GZ57" s="237">
        <v>0</v>
      </c>
      <c r="HA57" s="237">
        <v>0</v>
      </c>
      <c r="HB57" s="236">
        <v>-407.38749999999999</v>
      </c>
      <c r="HC57" s="236">
        <v>-273.83150833333332</v>
      </c>
      <c r="HD57" s="237"/>
      <c r="HE57" s="237">
        <v>0</v>
      </c>
      <c r="HF57" s="237">
        <v>0</v>
      </c>
      <c r="HG57" s="237"/>
      <c r="HH57" s="236">
        <v>103121.91944186852</v>
      </c>
      <c r="HJ57" s="281">
        <f t="shared" si="0"/>
        <v>1254583.8583931627</v>
      </c>
      <c r="HK57" s="282">
        <f t="shared" si="1"/>
        <v>0</v>
      </c>
      <c r="HL57" s="282">
        <f t="shared" si="2"/>
        <v>0</v>
      </c>
      <c r="HM57" s="282">
        <f t="shared" si="3"/>
        <v>-4888.6499999999987</v>
      </c>
      <c r="HN57" s="282">
        <f t="shared" si="4"/>
        <v>-3285.9780999999989</v>
      </c>
      <c r="HO57" s="282">
        <f t="shared" si="5"/>
        <v>-5139.75</v>
      </c>
      <c r="HP57" s="282">
        <f t="shared" si="6"/>
        <v>0</v>
      </c>
      <c r="HQ57" s="283">
        <f t="shared" si="7"/>
        <v>0</v>
      </c>
      <c r="HR57" s="263"/>
      <c r="HS57" s="277">
        <v>69061</v>
      </c>
      <c r="HT57" s="278">
        <v>0</v>
      </c>
      <c r="HU57" s="278">
        <v>103485</v>
      </c>
      <c r="HV57" s="278">
        <v>600</v>
      </c>
      <c r="HW57" s="278">
        <v>0</v>
      </c>
      <c r="HX57" s="278">
        <v>5677.5</v>
      </c>
      <c r="HY57" s="278">
        <v>42245</v>
      </c>
      <c r="HZ57" s="279">
        <v>0</v>
      </c>
      <c r="IA57" s="278"/>
      <c r="IB57" s="280">
        <f t="shared" si="8"/>
        <v>1475652.3583931627</v>
      </c>
      <c r="ID57" s="280">
        <f t="shared" si="9"/>
        <v>-13314.378099999998</v>
      </c>
      <c r="IF57" s="280"/>
      <c r="IH57" s="280"/>
      <c r="IJ57" s="280">
        <v>0</v>
      </c>
      <c r="IL57" s="280">
        <v>8582.3833333333387</v>
      </c>
      <c r="IN57" s="280">
        <v>67447.816666666666</v>
      </c>
    </row>
    <row r="58" spans="1:248">
      <c r="A58" s="244">
        <v>7014</v>
      </c>
      <c r="B58" s="141">
        <v>103605</v>
      </c>
      <c r="C58" s="141" t="s">
        <v>617</v>
      </c>
      <c r="D58" s="141" t="s">
        <v>414</v>
      </c>
      <c r="E58" s="226" t="s">
        <v>342</v>
      </c>
      <c r="F58" s="245" t="s">
        <v>921</v>
      </c>
      <c r="H58" s="227">
        <v>0</v>
      </c>
      <c r="I58" s="227">
        <v>0</v>
      </c>
      <c r="J58" s="227">
        <v>0</v>
      </c>
      <c r="K58" s="227">
        <v>0</v>
      </c>
      <c r="M58" s="228">
        <v>0</v>
      </c>
      <c r="N58" s="228">
        <v>0</v>
      </c>
      <c r="O58" s="229"/>
      <c r="P58" s="229"/>
      <c r="Q58" s="229"/>
      <c r="R58" s="229">
        <v>236996.24666666667</v>
      </c>
      <c r="S58" s="229"/>
      <c r="T58" s="229">
        <v>0</v>
      </c>
      <c r="U58" s="229">
        <v>315988.60886484623</v>
      </c>
      <c r="V58" s="229"/>
      <c r="W58" s="228">
        <v>0</v>
      </c>
      <c r="X58" s="228">
        <v>0</v>
      </c>
      <c r="Y58" s="229">
        <v>0</v>
      </c>
      <c r="Z58" s="229">
        <v>0</v>
      </c>
      <c r="AA58" s="229">
        <v>0</v>
      </c>
      <c r="AB58" s="229"/>
      <c r="AC58" s="228">
        <v>552984.85553151288</v>
      </c>
      <c r="AD58" s="230">
        <v>0</v>
      </c>
      <c r="AE58" s="230">
        <v>0</v>
      </c>
      <c r="AF58" s="231"/>
      <c r="AG58" s="231"/>
      <c r="AH58" s="231"/>
      <c r="AI58" s="231">
        <v>236996.24666666667</v>
      </c>
      <c r="AJ58" s="231"/>
      <c r="AK58" s="231">
        <v>0</v>
      </c>
      <c r="AL58" s="231">
        <v>315988.60886484623</v>
      </c>
      <c r="AM58" s="231"/>
      <c r="AN58" s="230">
        <v>0</v>
      </c>
      <c r="AO58" s="230">
        <v>0</v>
      </c>
      <c r="AP58" s="231">
        <v>0</v>
      </c>
      <c r="AQ58" s="231">
        <v>0</v>
      </c>
      <c r="AR58" s="231">
        <v>0</v>
      </c>
      <c r="AS58" s="231"/>
      <c r="AT58" s="230">
        <v>552984.85553151288</v>
      </c>
      <c r="AU58" s="232">
        <v>0</v>
      </c>
      <c r="AV58" s="232">
        <v>0</v>
      </c>
      <c r="AW58" s="233"/>
      <c r="AX58" s="233"/>
      <c r="AY58" s="233"/>
      <c r="AZ58" s="233">
        <v>236996.24666666667</v>
      </c>
      <c r="BA58" s="233"/>
      <c r="BB58" s="233">
        <v>0</v>
      </c>
      <c r="BC58" s="233">
        <v>315988.60886484623</v>
      </c>
      <c r="BD58" s="233"/>
      <c r="BE58" s="232">
        <v>0</v>
      </c>
      <c r="BF58" s="232">
        <v>0</v>
      </c>
      <c r="BG58" s="233">
        <v>0</v>
      </c>
      <c r="BH58" s="233">
        <v>0</v>
      </c>
      <c r="BI58" s="233">
        <v>0</v>
      </c>
      <c r="BJ58" s="233"/>
      <c r="BK58" s="232">
        <v>552984.85553151288</v>
      </c>
      <c r="BL58" s="234">
        <v>0</v>
      </c>
      <c r="BM58" s="234">
        <v>0</v>
      </c>
      <c r="BN58" s="235"/>
      <c r="BO58" s="235"/>
      <c r="BP58" s="235"/>
      <c r="BQ58" s="235">
        <v>236996.24666666667</v>
      </c>
      <c r="BR58" s="235">
        <v>0</v>
      </c>
      <c r="BS58" s="235">
        <v>0</v>
      </c>
      <c r="BT58" s="235">
        <v>315988.60886484623</v>
      </c>
      <c r="BU58" s="235">
        <v>0</v>
      </c>
      <c r="BV58" s="234">
        <v>0</v>
      </c>
      <c r="BW58" s="234">
        <v>0</v>
      </c>
      <c r="BX58" s="235">
        <v>0</v>
      </c>
      <c r="BY58" s="235">
        <v>0</v>
      </c>
      <c r="BZ58" s="235">
        <v>0</v>
      </c>
      <c r="CA58" s="235"/>
      <c r="CB58" s="234">
        <v>552984.85553151288</v>
      </c>
      <c r="CC58" s="236">
        <v>0</v>
      </c>
      <c r="CD58" s="236">
        <v>0</v>
      </c>
      <c r="CE58" s="237"/>
      <c r="CF58" s="237"/>
      <c r="CG58" s="237"/>
      <c r="CH58" s="237">
        <v>236996.24666666667</v>
      </c>
      <c r="CI58" s="237">
        <v>0</v>
      </c>
      <c r="CJ58" s="237">
        <v>0</v>
      </c>
      <c r="CK58" s="237">
        <v>315988.60886484623</v>
      </c>
      <c r="CL58" s="237">
        <v>0</v>
      </c>
      <c r="CM58" s="236">
        <v>0</v>
      </c>
      <c r="CN58" s="236">
        <v>0</v>
      </c>
      <c r="CO58" s="237">
        <v>0</v>
      </c>
      <c r="CP58" s="237">
        <v>0</v>
      </c>
      <c r="CQ58" s="237">
        <v>0</v>
      </c>
      <c r="CR58" s="237"/>
      <c r="CS58" s="236">
        <v>552984.85553151288</v>
      </c>
      <c r="CT58" s="238">
        <v>0</v>
      </c>
      <c r="CU58" s="238">
        <v>0</v>
      </c>
      <c r="CV58" s="239"/>
      <c r="CW58" s="239"/>
      <c r="CX58" s="239"/>
      <c r="CY58" s="239">
        <v>236996.24666666667</v>
      </c>
      <c r="CZ58" s="239">
        <v>0</v>
      </c>
      <c r="DA58" s="239">
        <v>0</v>
      </c>
      <c r="DB58" s="239">
        <v>315988.60886484623</v>
      </c>
      <c r="DC58" s="239">
        <v>0</v>
      </c>
      <c r="DD58" s="238">
        <v>0</v>
      </c>
      <c r="DE58" s="238">
        <v>0</v>
      </c>
      <c r="DF58" s="239">
        <v>-950</v>
      </c>
      <c r="DG58" s="239">
        <v>0</v>
      </c>
      <c r="DH58" s="239">
        <v>0</v>
      </c>
      <c r="DI58" s="239"/>
      <c r="DJ58" s="238">
        <v>552034.85553151288</v>
      </c>
      <c r="DK58" s="240">
        <v>0</v>
      </c>
      <c r="DL58" s="240">
        <v>0</v>
      </c>
      <c r="DM58" s="241"/>
      <c r="DN58" s="241"/>
      <c r="DO58" s="241"/>
      <c r="DP58" s="241">
        <v>236996.24666666667</v>
      </c>
      <c r="DQ58" s="241">
        <v>0</v>
      </c>
      <c r="DR58" s="241">
        <v>0</v>
      </c>
      <c r="DS58" s="241">
        <v>315988.60886484623</v>
      </c>
      <c r="DT58" s="241">
        <v>0</v>
      </c>
      <c r="DU58" s="240">
        <v>0</v>
      </c>
      <c r="DV58" s="240">
        <v>0</v>
      </c>
      <c r="DW58" s="241">
        <v>-950</v>
      </c>
      <c r="DX58" s="241">
        <v>0</v>
      </c>
      <c r="DY58" s="241">
        <v>0</v>
      </c>
      <c r="DZ58" s="241"/>
      <c r="EA58" s="240">
        <v>552034.85553151288</v>
      </c>
      <c r="EB58" s="242">
        <v>0</v>
      </c>
      <c r="EC58" s="242">
        <v>0</v>
      </c>
      <c r="ED58" s="243"/>
      <c r="EE58" s="243"/>
      <c r="EF58" s="243"/>
      <c r="EG58" s="243">
        <v>236996.24666666667</v>
      </c>
      <c r="EH58" s="243">
        <v>0</v>
      </c>
      <c r="EI58" s="243">
        <v>0</v>
      </c>
      <c r="EJ58" s="243">
        <v>815988.60886484617</v>
      </c>
      <c r="EK58" s="243">
        <v>0</v>
      </c>
      <c r="EL58" s="242">
        <v>0</v>
      </c>
      <c r="EM58" s="242">
        <v>0</v>
      </c>
      <c r="EN58" s="243">
        <v>-4750</v>
      </c>
      <c r="EO58" s="243">
        <v>0</v>
      </c>
      <c r="EP58" s="243">
        <v>0</v>
      </c>
      <c r="EQ58" s="243"/>
      <c r="ER58" s="242">
        <v>1048234.8555315128</v>
      </c>
      <c r="ES58" s="230">
        <v>0</v>
      </c>
      <c r="ET58" s="230">
        <v>0</v>
      </c>
      <c r="EU58" s="231"/>
      <c r="EV58" s="231"/>
      <c r="EW58" s="231"/>
      <c r="EX58" s="231">
        <v>236996.24666666667</v>
      </c>
      <c r="EY58" s="231">
        <v>0</v>
      </c>
      <c r="EZ58" s="231">
        <v>0</v>
      </c>
      <c r="FA58" s="231">
        <v>315988.60886484623</v>
      </c>
      <c r="FB58" s="231">
        <v>0</v>
      </c>
      <c r="FC58" s="230">
        <v>0</v>
      </c>
      <c r="FD58" s="230">
        <v>0</v>
      </c>
      <c r="FE58" s="231"/>
      <c r="FF58" s="231">
        <v>0</v>
      </c>
      <c r="FG58" s="231">
        <v>0</v>
      </c>
      <c r="FH58" s="231"/>
      <c r="FI58" s="230">
        <v>552984.85553151288</v>
      </c>
      <c r="FJ58" s="232">
        <v>0</v>
      </c>
      <c r="FK58" s="232">
        <v>0</v>
      </c>
      <c r="FL58" s="233"/>
      <c r="FM58" s="233"/>
      <c r="FN58" s="233"/>
      <c r="FO58" s="233">
        <v>236996.24666666667</v>
      </c>
      <c r="FP58" s="233">
        <v>0</v>
      </c>
      <c r="FQ58" s="233">
        <v>0</v>
      </c>
      <c r="FR58" s="233">
        <v>315988.60886484623</v>
      </c>
      <c r="FS58" s="233">
        <v>0</v>
      </c>
      <c r="FT58" s="232">
        <v>0</v>
      </c>
      <c r="FU58" s="232">
        <v>0</v>
      </c>
      <c r="FV58" s="233"/>
      <c r="FW58" s="233">
        <v>0</v>
      </c>
      <c r="FX58" s="233">
        <v>0</v>
      </c>
      <c r="FY58" s="233"/>
      <c r="FZ58" s="232">
        <v>552984.85553151288</v>
      </c>
      <c r="GA58" s="234">
        <v>0</v>
      </c>
      <c r="GB58" s="234">
        <v>0</v>
      </c>
      <c r="GC58" s="235"/>
      <c r="GD58" s="235"/>
      <c r="GE58" s="235"/>
      <c r="GF58" s="235">
        <v>236996.24666666667</v>
      </c>
      <c r="GG58" s="235">
        <v>0</v>
      </c>
      <c r="GH58" s="235">
        <v>0</v>
      </c>
      <c r="GI58" s="235">
        <v>315988.60886484623</v>
      </c>
      <c r="GJ58" s="235">
        <v>0</v>
      </c>
      <c r="GK58" s="234">
        <v>0</v>
      </c>
      <c r="GL58" s="234">
        <v>0</v>
      </c>
      <c r="GM58" s="235"/>
      <c r="GN58" s="235">
        <v>0</v>
      </c>
      <c r="GO58" s="235">
        <v>0</v>
      </c>
      <c r="GP58" s="235">
        <v>0</v>
      </c>
      <c r="GQ58" s="234">
        <v>552984.85553151288</v>
      </c>
      <c r="GR58" s="236">
        <v>0</v>
      </c>
      <c r="GS58" s="236">
        <v>0</v>
      </c>
      <c r="GT58" s="237"/>
      <c r="GU58" s="237"/>
      <c r="GV58" s="237"/>
      <c r="GW58" s="237">
        <v>236996.24666666667</v>
      </c>
      <c r="GX58" s="237">
        <v>0</v>
      </c>
      <c r="GY58" s="237">
        <v>0</v>
      </c>
      <c r="GZ58" s="237">
        <v>315988.60886484623</v>
      </c>
      <c r="HA58" s="237">
        <v>0</v>
      </c>
      <c r="HB58" s="236">
        <v>0</v>
      </c>
      <c r="HC58" s="236">
        <v>0</v>
      </c>
      <c r="HD58" s="237"/>
      <c r="HE58" s="237">
        <v>0</v>
      </c>
      <c r="HF58" s="237">
        <v>0</v>
      </c>
      <c r="HG58" s="237"/>
      <c r="HH58" s="236">
        <v>552984.85553151288</v>
      </c>
      <c r="HJ58" s="281">
        <f t="shared" si="0"/>
        <v>2843954.9599999995</v>
      </c>
      <c r="HK58" s="282">
        <f t="shared" si="1"/>
        <v>0</v>
      </c>
      <c r="HL58" s="282">
        <f t="shared" si="2"/>
        <v>4291863.306378155</v>
      </c>
      <c r="HM58" s="282">
        <f t="shared" si="3"/>
        <v>0</v>
      </c>
      <c r="HN58" s="282">
        <f t="shared" si="4"/>
        <v>0</v>
      </c>
      <c r="HO58" s="282">
        <f t="shared" si="5"/>
        <v>-6650</v>
      </c>
      <c r="HP58" s="282">
        <f t="shared" si="6"/>
        <v>0</v>
      </c>
      <c r="HQ58" s="283">
        <f t="shared" si="7"/>
        <v>0</v>
      </c>
      <c r="HR58" s="263"/>
      <c r="HS58" s="277">
        <v>278368.89</v>
      </c>
      <c r="HT58" s="278">
        <v>0</v>
      </c>
      <c r="HU58" s="278">
        <v>119121</v>
      </c>
      <c r="HV58" s="278">
        <v>4313.8599999999997</v>
      </c>
      <c r="HW58" s="278">
        <v>163117.2141434263</v>
      </c>
      <c r="HX58" s="278">
        <v>15994.940000000002</v>
      </c>
      <c r="HY58" s="278">
        <v>27728</v>
      </c>
      <c r="HZ58" s="279">
        <v>17365</v>
      </c>
      <c r="IA58" s="278"/>
      <c r="IB58" s="280">
        <f t="shared" si="8"/>
        <v>7761827.1705215815</v>
      </c>
      <c r="ID58" s="280">
        <f t="shared" si="9"/>
        <v>-6650</v>
      </c>
      <c r="IF58" s="280"/>
      <c r="IH58" s="280"/>
      <c r="IJ58" s="280">
        <v>0</v>
      </c>
      <c r="IL58" s="280">
        <v>0</v>
      </c>
      <c r="IN58" s="280">
        <v>216300</v>
      </c>
    </row>
    <row r="59" spans="1:248">
      <c r="A59" s="244">
        <v>7009</v>
      </c>
      <c r="B59" s="141">
        <v>103601</v>
      </c>
      <c r="C59" s="141" t="s">
        <v>618</v>
      </c>
      <c r="D59" s="141" t="s">
        <v>415</v>
      </c>
      <c r="E59" s="226" t="s">
        <v>342</v>
      </c>
      <c r="F59" s="245" t="s">
        <v>921</v>
      </c>
      <c r="H59" s="227">
        <v>0</v>
      </c>
      <c r="I59" s="227">
        <v>0</v>
      </c>
      <c r="J59" s="227">
        <v>0</v>
      </c>
      <c r="K59" s="227">
        <v>0</v>
      </c>
      <c r="M59" s="228">
        <v>0</v>
      </c>
      <c r="N59" s="228">
        <v>0</v>
      </c>
      <c r="O59" s="229"/>
      <c r="P59" s="229"/>
      <c r="Q59" s="229"/>
      <c r="R59" s="229">
        <v>203139.64</v>
      </c>
      <c r="S59" s="229"/>
      <c r="T59" s="229">
        <v>0</v>
      </c>
      <c r="U59" s="229">
        <v>274609.83231949474</v>
      </c>
      <c r="V59" s="229"/>
      <c r="W59" s="228">
        <v>0</v>
      </c>
      <c r="X59" s="228">
        <v>0</v>
      </c>
      <c r="Y59" s="229">
        <v>0</v>
      </c>
      <c r="Z59" s="229">
        <v>0</v>
      </c>
      <c r="AA59" s="229">
        <v>0</v>
      </c>
      <c r="AB59" s="229"/>
      <c r="AC59" s="228">
        <v>477749.47231949476</v>
      </c>
      <c r="AD59" s="230">
        <v>0</v>
      </c>
      <c r="AE59" s="230">
        <v>0</v>
      </c>
      <c r="AF59" s="231"/>
      <c r="AG59" s="231"/>
      <c r="AH59" s="231"/>
      <c r="AI59" s="231">
        <v>203139.64</v>
      </c>
      <c r="AJ59" s="231"/>
      <c r="AK59" s="231">
        <v>0</v>
      </c>
      <c r="AL59" s="231">
        <v>274609.83231949474</v>
      </c>
      <c r="AM59" s="231"/>
      <c r="AN59" s="230">
        <v>0</v>
      </c>
      <c r="AO59" s="230">
        <v>0</v>
      </c>
      <c r="AP59" s="231">
        <v>0</v>
      </c>
      <c r="AQ59" s="231">
        <v>0</v>
      </c>
      <c r="AR59" s="231">
        <v>0</v>
      </c>
      <c r="AS59" s="231"/>
      <c r="AT59" s="230">
        <v>477749.47231949476</v>
      </c>
      <c r="AU59" s="232">
        <v>0</v>
      </c>
      <c r="AV59" s="232">
        <v>0</v>
      </c>
      <c r="AW59" s="233"/>
      <c r="AX59" s="233"/>
      <c r="AY59" s="233"/>
      <c r="AZ59" s="233">
        <v>203139.64</v>
      </c>
      <c r="BA59" s="233"/>
      <c r="BB59" s="233">
        <v>0</v>
      </c>
      <c r="BC59" s="233">
        <v>274609.83231949474</v>
      </c>
      <c r="BD59" s="233"/>
      <c r="BE59" s="232">
        <v>0</v>
      </c>
      <c r="BF59" s="232">
        <v>0</v>
      </c>
      <c r="BG59" s="233">
        <v>0</v>
      </c>
      <c r="BH59" s="233">
        <v>0</v>
      </c>
      <c r="BI59" s="233">
        <v>0</v>
      </c>
      <c r="BJ59" s="233"/>
      <c r="BK59" s="232">
        <v>477749.47231949476</v>
      </c>
      <c r="BL59" s="234">
        <v>0</v>
      </c>
      <c r="BM59" s="234">
        <v>2216.2111111111112</v>
      </c>
      <c r="BN59" s="235"/>
      <c r="BO59" s="235"/>
      <c r="BP59" s="235"/>
      <c r="BQ59" s="235">
        <v>203139.64</v>
      </c>
      <c r="BR59" s="235">
        <v>0</v>
      </c>
      <c r="BS59" s="235">
        <v>0</v>
      </c>
      <c r="BT59" s="235">
        <v>274609.83231949474</v>
      </c>
      <c r="BU59" s="235">
        <v>0</v>
      </c>
      <c r="BV59" s="234">
        <v>0</v>
      </c>
      <c r="BW59" s="234">
        <v>0</v>
      </c>
      <c r="BX59" s="235">
        <v>0</v>
      </c>
      <c r="BY59" s="235">
        <v>0</v>
      </c>
      <c r="BZ59" s="235">
        <v>0</v>
      </c>
      <c r="CA59" s="235"/>
      <c r="CB59" s="234">
        <v>479965.68343060586</v>
      </c>
      <c r="CC59" s="236">
        <v>0</v>
      </c>
      <c r="CD59" s="236">
        <v>2216.2111111111112</v>
      </c>
      <c r="CE59" s="237"/>
      <c r="CF59" s="237"/>
      <c r="CG59" s="237"/>
      <c r="CH59" s="237">
        <v>203139.64</v>
      </c>
      <c r="CI59" s="237">
        <v>0</v>
      </c>
      <c r="CJ59" s="237">
        <v>0</v>
      </c>
      <c r="CK59" s="237">
        <v>274609.83231949474</v>
      </c>
      <c r="CL59" s="237">
        <v>0</v>
      </c>
      <c r="CM59" s="236">
        <v>0</v>
      </c>
      <c r="CN59" s="236">
        <v>0</v>
      </c>
      <c r="CO59" s="237">
        <v>0</v>
      </c>
      <c r="CP59" s="237">
        <v>0</v>
      </c>
      <c r="CQ59" s="237">
        <v>0</v>
      </c>
      <c r="CR59" s="237"/>
      <c r="CS59" s="236">
        <v>479965.68343060586</v>
      </c>
      <c r="CT59" s="238">
        <v>0</v>
      </c>
      <c r="CU59" s="238">
        <v>2216.2111111111112</v>
      </c>
      <c r="CV59" s="239"/>
      <c r="CW59" s="239"/>
      <c r="CX59" s="239"/>
      <c r="CY59" s="239">
        <v>203139.64</v>
      </c>
      <c r="CZ59" s="239">
        <v>0</v>
      </c>
      <c r="DA59" s="239">
        <v>0</v>
      </c>
      <c r="DB59" s="239">
        <v>274609.83231949474</v>
      </c>
      <c r="DC59" s="239">
        <v>0</v>
      </c>
      <c r="DD59" s="238">
        <v>0</v>
      </c>
      <c r="DE59" s="238">
        <v>0</v>
      </c>
      <c r="DF59" s="239">
        <v>-835.71428571428567</v>
      </c>
      <c r="DG59" s="239">
        <v>0</v>
      </c>
      <c r="DH59" s="239">
        <v>0</v>
      </c>
      <c r="DI59" s="239"/>
      <c r="DJ59" s="238">
        <v>479129.9691448916</v>
      </c>
      <c r="DK59" s="240">
        <v>0</v>
      </c>
      <c r="DL59" s="240">
        <v>2216.2111111111112</v>
      </c>
      <c r="DM59" s="241"/>
      <c r="DN59" s="241"/>
      <c r="DO59" s="241"/>
      <c r="DP59" s="241">
        <v>203139.64</v>
      </c>
      <c r="DQ59" s="241">
        <v>0</v>
      </c>
      <c r="DR59" s="241">
        <v>0</v>
      </c>
      <c r="DS59" s="241">
        <v>274609.83231949474</v>
      </c>
      <c r="DT59" s="241">
        <v>0</v>
      </c>
      <c r="DU59" s="240">
        <v>0</v>
      </c>
      <c r="DV59" s="240">
        <v>0</v>
      </c>
      <c r="DW59" s="241">
        <v>-835.71428571428567</v>
      </c>
      <c r="DX59" s="241">
        <v>0</v>
      </c>
      <c r="DY59" s="241">
        <v>0</v>
      </c>
      <c r="DZ59" s="241"/>
      <c r="EA59" s="240">
        <v>479129.9691448916</v>
      </c>
      <c r="EB59" s="242">
        <v>0</v>
      </c>
      <c r="EC59" s="242">
        <v>6725.5546783625741</v>
      </c>
      <c r="ED59" s="243"/>
      <c r="EE59" s="243"/>
      <c r="EF59" s="243"/>
      <c r="EG59" s="243">
        <v>203139.64</v>
      </c>
      <c r="EH59" s="243">
        <v>0</v>
      </c>
      <c r="EI59" s="243">
        <v>0</v>
      </c>
      <c r="EJ59" s="243">
        <v>274609.83231949474</v>
      </c>
      <c r="EK59" s="243">
        <v>0</v>
      </c>
      <c r="EL59" s="242">
        <v>0</v>
      </c>
      <c r="EM59" s="242">
        <v>0</v>
      </c>
      <c r="EN59" s="243">
        <v>-4178.5714285714294</v>
      </c>
      <c r="EO59" s="243">
        <v>0</v>
      </c>
      <c r="EP59" s="243">
        <v>0</v>
      </c>
      <c r="EQ59" s="243"/>
      <c r="ER59" s="242">
        <v>480296.4555692859</v>
      </c>
      <c r="ES59" s="230">
        <v>0</v>
      </c>
      <c r="ET59" s="230">
        <v>2216.2111111111112</v>
      </c>
      <c r="EU59" s="231"/>
      <c r="EV59" s="231"/>
      <c r="EW59" s="231"/>
      <c r="EX59" s="231">
        <v>203139.64</v>
      </c>
      <c r="EY59" s="231">
        <v>0</v>
      </c>
      <c r="EZ59" s="231">
        <v>0</v>
      </c>
      <c r="FA59" s="231">
        <v>274609.83231949474</v>
      </c>
      <c r="FB59" s="231">
        <v>0</v>
      </c>
      <c r="FC59" s="230">
        <v>0</v>
      </c>
      <c r="FD59" s="230">
        <v>0</v>
      </c>
      <c r="FE59" s="231"/>
      <c r="FF59" s="231">
        <v>0</v>
      </c>
      <c r="FG59" s="231">
        <v>0</v>
      </c>
      <c r="FH59" s="231"/>
      <c r="FI59" s="230">
        <v>479965.68343060586</v>
      </c>
      <c r="FJ59" s="232">
        <v>0</v>
      </c>
      <c r="FK59" s="232">
        <v>2216.2111111111112</v>
      </c>
      <c r="FL59" s="233"/>
      <c r="FM59" s="233"/>
      <c r="FN59" s="233"/>
      <c r="FO59" s="233">
        <v>203139.64</v>
      </c>
      <c r="FP59" s="233">
        <v>0</v>
      </c>
      <c r="FQ59" s="233">
        <v>0</v>
      </c>
      <c r="FR59" s="233">
        <v>274609.83231949474</v>
      </c>
      <c r="FS59" s="233">
        <v>0</v>
      </c>
      <c r="FT59" s="232">
        <v>0</v>
      </c>
      <c r="FU59" s="232">
        <v>0</v>
      </c>
      <c r="FV59" s="233"/>
      <c r="FW59" s="233">
        <v>0</v>
      </c>
      <c r="FX59" s="233">
        <v>0</v>
      </c>
      <c r="FY59" s="233"/>
      <c r="FZ59" s="232">
        <v>479965.68343060586</v>
      </c>
      <c r="GA59" s="234">
        <v>0</v>
      </c>
      <c r="GB59" s="234">
        <v>2216.2111111111112</v>
      </c>
      <c r="GC59" s="235"/>
      <c r="GD59" s="235"/>
      <c r="GE59" s="235"/>
      <c r="GF59" s="235">
        <v>203139.64</v>
      </c>
      <c r="GG59" s="235">
        <v>0</v>
      </c>
      <c r="GH59" s="235">
        <v>0</v>
      </c>
      <c r="GI59" s="235">
        <v>274609.83231949474</v>
      </c>
      <c r="GJ59" s="235">
        <v>0</v>
      </c>
      <c r="GK59" s="234">
        <v>0</v>
      </c>
      <c r="GL59" s="234">
        <v>0</v>
      </c>
      <c r="GM59" s="235"/>
      <c r="GN59" s="235">
        <v>0</v>
      </c>
      <c r="GO59" s="235">
        <v>0</v>
      </c>
      <c r="GP59" s="235">
        <v>0</v>
      </c>
      <c r="GQ59" s="234">
        <v>479965.68343060586</v>
      </c>
      <c r="GR59" s="236">
        <v>0</v>
      </c>
      <c r="GS59" s="236">
        <v>2216.2111111111112</v>
      </c>
      <c r="GT59" s="237"/>
      <c r="GU59" s="237"/>
      <c r="GV59" s="237"/>
      <c r="GW59" s="237">
        <v>203139.64</v>
      </c>
      <c r="GX59" s="237">
        <v>0</v>
      </c>
      <c r="GY59" s="237">
        <v>0</v>
      </c>
      <c r="GZ59" s="237">
        <v>274609.83231949474</v>
      </c>
      <c r="HA59" s="237">
        <v>0</v>
      </c>
      <c r="HB59" s="236">
        <v>0</v>
      </c>
      <c r="HC59" s="236">
        <v>0</v>
      </c>
      <c r="HD59" s="237"/>
      <c r="HE59" s="237">
        <v>0</v>
      </c>
      <c r="HF59" s="237">
        <v>0</v>
      </c>
      <c r="HG59" s="237"/>
      <c r="HH59" s="236">
        <v>479965.68343060586</v>
      </c>
      <c r="HJ59" s="281">
        <f t="shared" si="0"/>
        <v>2475465.7235672516</v>
      </c>
      <c r="HK59" s="282">
        <f t="shared" si="1"/>
        <v>0</v>
      </c>
      <c r="HL59" s="282">
        <f t="shared" si="2"/>
        <v>3295317.9878339372</v>
      </c>
      <c r="HM59" s="282">
        <f t="shared" si="3"/>
        <v>0</v>
      </c>
      <c r="HN59" s="282">
        <f t="shared" si="4"/>
        <v>0</v>
      </c>
      <c r="HO59" s="282">
        <f t="shared" si="5"/>
        <v>-5850.0000000000009</v>
      </c>
      <c r="HP59" s="282">
        <f t="shared" si="6"/>
        <v>0</v>
      </c>
      <c r="HQ59" s="283">
        <f t="shared" si="7"/>
        <v>0</v>
      </c>
      <c r="HR59" s="263"/>
      <c r="HS59" s="277">
        <v>238601.91</v>
      </c>
      <c r="HT59" s="278">
        <v>0</v>
      </c>
      <c r="HU59" s="278">
        <v>111726</v>
      </c>
      <c r="HV59" s="278">
        <v>3085.64</v>
      </c>
      <c r="HW59" s="278">
        <v>139814.75498007968</v>
      </c>
      <c r="HX59" s="278">
        <v>5888</v>
      </c>
      <c r="HY59" s="278">
        <v>21334</v>
      </c>
      <c r="HZ59" s="279">
        <v>15319.75</v>
      </c>
      <c r="IA59" s="278"/>
      <c r="IB59" s="280">
        <f t="shared" si="8"/>
        <v>6306553.7663812684</v>
      </c>
      <c r="ID59" s="280">
        <f t="shared" si="9"/>
        <v>-5850.0000000000009</v>
      </c>
      <c r="IF59" s="280"/>
      <c r="IH59" s="280"/>
      <c r="IJ59" s="280">
        <v>0</v>
      </c>
      <c r="IL59" s="280">
        <v>13334.8</v>
      </c>
      <c r="IN59" s="280">
        <v>108150</v>
      </c>
    </row>
    <row r="60" spans="1:248">
      <c r="A60" s="244">
        <v>5203</v>
      </c>
      <c r="B60" s="141">
        <v>103544</v>
      </c>
      <c r="C60" s="141" t="s">
        <v>619</v>
      </c>
      <c r="D60" s="141" t="s">
        <v>416</v>
      </c>
      <c r="E60" s="226" t="s">
        <v>341</v>
      </c>
      <c r="F60" s="245" t="s">
        <v>921</v>
      </c>
      <c r="H60" s="227">
        <v>1272868.6441177081</v>
      </c>
      <c r="I60" s="227">
        <v>-6768.9</v>
      </c>
      <c r="J60" s="227">
        <v>-6271.1652999999997</v>
      </c>
      <c r="K60" s="227">
        <v>1259828.5788177082</v>
      </c>
      <c r="M60" s="228">
        <v>106072.38700980901</v>
      </c>
      <c r="N60" s="228">
        <v>20546.758333333335</v>
      </c>
      <c r="O60" s="229"/>
      <c r="P60" s="229"/>
      <c r="Q60" s="229"/>
      <c r="R60" s="229">
        <v>0</v>
      </c>
      <c r="S60" s="229"/>
      <c r="T60" s="229">
        <v>0</v>
      </c>
      <c r="U60" s="229">
        <v>0</v>
      </c>
      <c r="V60" s="229"/>
      <c r="W60" s="228">
        <v>-564.07499999999993</v>
      </c>
      <c r="X60" s="228">
        <v>-522.59710833333327</v>
      </c>
      <c r="Y60" s="229">
        <v>-428.3125</v>
      </c>
      <c r="Z60" s="229">
        <v>0</v>
      </c>
      <c r="AA60" s="229">
        <v>0</v>
      </c>
      <c r="AB60" s="229"/>
      <c r="AC60" s="228">
        <v>125104.16073480902</v>
      </c>
      <c r="AD60" s="230">
        <v>106072.38700980901</v>
      </c>
      <c r="AE60" s="230">
        <v>20546.758333333335</v>
      </c>
      <c r="AF60" s="231"/>
      <c r="AG60" s="231"/>
      <c r="AH60" s="231"/>
      <c r="AI60" s="231">
        <v>0</v>
      </c>
      <c r="AJ60" s="231"/>
      <c r="AK60" s="231">
        <v>0</v>
      </c>
      <c r="AL60" s="231">
        <v>0</v>
      </c>
      <c r="AM60" s="231"/>
      <c r="AN60" s="230">
        <v>-564.07499999999993</v>
      </c>
      <c r="AO60" s="230">
        <v>-522.59710833333327</v>
      </c>
      <c r="AP60" s="231">
        <v>-428.3125</v>
      </c>
      <c r="AQ60" s="231">
        <v>0</v>
      </c>
      <c r="AR60" s="231">
        <v>0</v>
      </c>
      <c r="AS60" s="231"/>
      <c r="AT60" s="230">
        <v>125104.16073480902</v>
      </c>
      <c r="AU60" s="232">
        <v>106072.38700980901</v>
      </c>
      <c r="AV60" s="232">
        <v>20546.758333333335</v>
      </c>
      <c r="AW60" s="233"/>
      <c r="AX60" s="233"/>
      <c r="AY60" s="233"/>
      <c r="AZ60" s="233">
        <v>0</v>
      </c>
      <c r="BA60" s="233"/>
      <c r="BB60" s="233">
        <v>0</v>
      </c>
      <c r="BC60" s="233">
        <v>0</v>
      </c>
      <c r="BD60" s="233"/>
      <c r="BE60" s="232">
        <v>-564.07499999999993</v>
      </c>
      <c r="BF60" s="232">
        <v>-522.59710833333327</v>
      </c>
      <c r="BG60" s="233">
        <v>-428.3125</v>
      </c>
      <c r="BH60" s="233">
        <v>0</v>
      </c>
      <c r="BI60" s="233">
        <v>0</v>
      </c>
      <c r="BJ60" s="233"/>
      <c r="BK60" s="232">
        <v>125104.16073480902</v>
      </c>
      <c r="BL60" s="234">
        <v>106072.38700980901</v>
      </c>
      <c r="BM60" s="234">
        <v>23750.658333333336</v>
      </c>
      <c r="BN60" s="235"/>
      <c r="BO60" s="235"/>
      <c r="BP60" s="235"/>
      <c r="BQ60" s="235">
        <v>0</v>
      </c>
      <c r="BR60" s="235">
        <v>0</v>
      </c>
      <c r="BS60" s="235">
        <v>0</v>
      </c>
      <c r="BT60" s="235">
        <v>0</v>
      </c>
      <c r="BU60" s="235">
        <v>0</v>
      </c>
      <c r="BV60" s="234">
        <v>-564.07499999999993</v>
      </c>
      <c r="BW60" s="234">
        <v>-522.59710833333327</v>
      </c>
      <c r="BX60" s="235">
        <v>-428.3125</v>
      </c>
      <c r="BY60" s="235">
        <v>0</v>
      </c>
      <c r="BZ60" s="235">
        <v>0</v>
      </c>
      <c r="CA60" s="235"/>
      <c r="CB60" s="234">
        <v>128308.06073480903</v>
      </c>
      <c r="CC60" s="236">
        <v>106072.38700980901</v>
      </c>
      <c r="CD60" s="236">
        <v>23750.658333333336</v>
      </c>
      <c r="CE60" s="237"/>
      <c r="CF60" s="237"/>
      <c r="CG60" s="237"/>
      <c r="CH60" s="237">
        <v>0</v>
      </c>
      <c r="CI60" s="237">
        <v>0</v>
      </c>
      <c r="CJ60" s="237">
        <v>0</v>
      </c>
      <c r="CK60" s="237">
        <v>0</v>
      </c>
      <c r="CL60" s="237">
        <v>0</v>
      </c>
      <c r="CM60" s="236">
        <v>-564.07499999999993</v>
      </c>
      <c r="CN60" s="236">
        <v>-522.59710833333327</v>
      </c>
      <c r="CO60" s="237">
        <v>-428.3125</v>
      </c>
      <c r="CP60" s="237">
        <v>0</v>
      </c>
      <c r="CQ60" s="237">
        <v>0</v>
      </c>
      <c r="CR60" s="237"/>
      <c r="CS60" s="236">
        <v>128308.06073480903</v>
      </c>
      <c r="CT60" s="238">
        <v>106072.38700980901</v>
      </c>
      <c r="CU60" s="238">
        <v>23750.658333333336</v>
      </c>
      <c r="CV60" s="239"/>
      <c r="CW60" s="239"/>
      <c r="CX60" s="239"/>
      <c r="CY60" s="239">
        <v>0</v>
      </c>
      <c r="CZ60" s="239">
        <v>0</v>
      </c>
      <c r="DA60" s="239">
        <v>0</v>
      </c>
      <c r="DB60" s="239">
        <v>0</v>
      </c>
      <c r="DC60" s="239">
        <v>0</v>
      </c>
      <c r="DD60" s="238">
        <v>-564.07499999999993</v>
      </c>
      <c r="DE60" s="238">
        <v>-522.59710833333327</v>
      </c>
      <c r="DF60" s="239">
        <v>-428.3125</v>
      </c>
      <c r="DG60" s="239">
        <v>0</v>
      </c>
      <c r="DH60" s="239">
        <v>0</v>
      </c>
      <c r="DI60" s="239"/>
      <c r="DJ60" s="238">
        <v>128308.06073480903</v>
      </c>
      <c r="DK60" s="240">
        <v>106072.38700980901</v>
      </c>
      <c r="DL60" s="240">
        <v>23750.658333333336</v>
      </c>
      <c r="DM60" s="241"/>
      <c r="DN60" s="241"/>
      <c r="DO60" s="241"/>
      <c r="DP60" s="241">
        <v>0</v>
      </c>
      <c r="DQ60" s="241">
        <v>0</v>
      </c>
      <c r="DR60" s="241">
        <v>0</v>
      </c>
      <c r="DS60" s="241">
        <v>0</v>
      </c>
      <c r="DT60" s="241">
        <v>0</v>
      </c>
      <c r="DU60" s="240">
        <v>-564.07499999999993</v>
      </c>
      <c r="DV60" s="240">
        <v>-522.59710833333327</v>
      </c>
      <c r="DW60" s="241">
        <v>-428.3125</v>
      </c>
      <c r="DX60" s="241">
        <v>0</v>
      </c>
      <c r="DY60" s="241">
        <v>0</v>
      </c>
      <c r="DZ60" s="241"/>
      <c r="EA60" s="240">
        <v>128308.06073480903</v>
      </c>
      <c r="EB60" s="242">
        <v>106072.38700980901</v>
      </c>
      <c r="EC60" s="242">
        <v>17811.616666666658</v>
      </c>
      <c r="ED60" s="243"/>
      <c r="EE60" s="243"/>
      <c r="EF60" s="243"/>
      <c r="EG60" s="243">
        <v>0</v>
      </c>
      <c r="EH60" s="243">
        <v>0</v>
      </c>
      <c r="EI60" s="243">
        <v>0</v>
      </c>
      <c r="EJ60" s="243">
        <v>0</v>
      </c>
      <c r="EK60" s="243">
        <v>0</v>
      </c>
      <c r="EL60" s="242">
        <v>-564.07499999999993</v>
      </c>
      <c r="EM60" s="242">
        <v>-522.59710833333327</v>
      </c>
      <c r="EN60" s="243">
        <v>-2141.5625</v>
      </c>
      <c r="EO60" s="243">
        <v>0</v>
      </c>
      <c r="EP60" s="243">
        <v>0</v>
      </c>
      <c r="EQ60" s="243"/>
      <c r="ER60" s="242">
        <v>120655.76906814234</v>
      </c>
      <c r="ES60" s="230">
        <v>106072.38700980901</v>
      </c>
      <c r="ET60" s="230">
        <v>23750.658333333336</v>
      </c>
      <c r="EU60" s="231"/>
      <c r="EV60" s="231"/>
      <c r="EW60" s="231"/>
      <c r="EX60" s="231">
        <v>0</v>
      </c>
      <c r="EY60" s="231">
        <v>0</v>
      </c>
      <c r="EZ60" s="231">
        <v>0</v>
      </c>
      <c r="FA60" s="231">
        <v>0</v>
      </c>
      <c r="FB60" s="231">
        <v>0</v>
      </c>
      <c r="FC60" s="230">
        <v>-564.07499999999993</v>
      </c>
      <c r="FD60" s="230">
        <v>-522.59710833333327</v>
      </c>
      <c r="FE60" s="231"/>
      <c r="FF60" s="231">
        <v>0</v>
      </c>
      <c r="FG60" s="231">
        <v>0</v>
      </c>
      <c r="FH60" s="231"/>
      <c r="FI60" s="230">
        <v>128736.37323480903</v>
      </c>
      <c r="FJ60" s="232">
        <v>106072.38700980901</v>
      </c>
      <c r="FK60" s="232">
        <v>23750.658333333336</v>
      </c>
      <c r="FL60" s="233"/>
      <c r="FM60" s="233"/>
      <c r="FN60" s="233"/>
      <c r="FO60" s="233">
        <v>0</v>
      </c>
      <c r="FP60" s="233">
        <v>0</v>
      </c>
      <c r="FQ60" s="233">
        <v>0</v>
      </c>
      <c r="FR60" s="233">
        <v>0</v>
      </c>
      <c r="FS60" s="233">
        <v>0</v>
      </c>
      <c r="FT60" s="232">
        <v>-564.07499999999993</v>
      </c>
      <c r="FU60" s="232">
        <v>-522.59710833333327</v>
      </c>
      <c r="FV60" s="233"/>
      <c r="FW60" s="233">
        <v>0</v>
      </c>
      <c r="FX60" s="233">
        <v>0</v>
      </c>
      <c r="FY60" s="233"/>
      <c r="FZ60" s="232">
        <v>128736.37323480903</v>
      </c>
      <c r="GA60" s="234">
        <v>106072.38700980901</v>
      </c>
      <c r="GB60" s="234">
        <v>23750.658333333336</v>
      </c>
      <c r="GC60" s="235"/>
      <c r="GD60" s="235"/>
      <c r="GE60" s="235"/>
      <c r="GF60" s="235">
        <v>0</v>
      </c>
      <c r="GG60" s="235">
        <v>0</v>
      </c>
      <c r="GH60" s="235">
        <v>0</v>
      </c>
      <c r="GI60" s="235">
        <v>0</v>
      </c>
      <c r="GJ60" s="235">
        <v>0</v>
      </c>
      <c r="GK60" s="234">
        <v>-564.07499999999993</v>
      </c>
      <c r="GL60" s="234">
        <v>-522.59710833333327</v>
      </c>
      <c r="GM60" s="235"/>
      <c r="GN60" s="235">
        <v>0</v>
      </c>
      <c r="GO60" s="235">
        <v>0</v>
      </c>
      <c r="GP60" s="235">
        <v>0</v>
      </c>
      <c r="GQ60" s="234">
        <v>128736.37323480903</v>
      </c>
      <c r="GR60" s="236">
        <v>106072.38700980901</v>
      </c>
      <c r="GS60" s="236">
        <v>23750.658333333336</v>
      </c>
      <c r="GT60" s="237"/>
      <c r="GU60" s="237"/>
      <c r="GV60" s="237"/>
      <c r="GW60" s="237">
        <v>0</v>
      </c>
      <c r="GX60" s="237">
        <v>0</v>
      </c>
      <c r="GY60" s="237">
        <v>0</v>
      </c>
      <c r="GZ60" s="237">
        <v>0</v>
      </c>
      <c r="HA60" s="237">
        <v>0</v>
      </c>
      <c r="HB60" s="236">
        <v>-564.07499999999993</v>
      </c>
      <c r="HC60" s="236">
        <v>-522.59710833333327</v>
      </c>
      <c r="HD60" s="237"/>
      <c r="HE60" s="237">
        <v>0</v>
      </c>
      <c r="HF60" s="237">
        <v>0</v>
      </c>
      <c r="HG60" s="237"/>
      <c r="HH60" s="236">
        <v>128736.37323480903</v>
      </c>
      <c r="HJ60" s="281">
        <f t="shared" si="0"/>
        <v>1552348.2524510419</v>
      </c>
      <c r="HK60" s="282">
        <f t="shared" si="1"/>
        <v>0</v>
      </c>
      <c r="HL60" s="282">
        <f t="shared" si="2"/>
        <v>0</v>
      </c>
      <c r="HM60" s="282">
        <f t="shared" si="3"/>
        <v>-6768.8999999999987</v>
      </c>
      <c r="HN60" s="282">
        <f t="shared" si="4"/>
        <v>-6271.1652999999997</v>
      </c>
      <c r="HO60" s="282">
        <f t="shared" si="5"/>
        <v>-5139.75</v>
      </c>
      <c r="HP60" s="282">
        <f t="shared" si="6"/>
        <v>0</v>
      </c>
      <c r="HQ60" s="283">
        <f t="shared" si="7"/>
        <v>0</v>
      </c>
      <c r="HR60" s="263"/>
      <c r="HS60" s="277">
        <v>69708</v>
      </c>
      <c r="HT60" s="278">
        <v>0</v>
      </c>
      <c r="HU60" s="278">
        <v>27165</v>
      </c>
      <c r="HV60" s="278">
        <v>7400</v>
      </c>
      <c r="HW60" s="278">
        <v>0</v>
      </c>
      <c r="HX60" s="278">
        <v>85.630000000000109</v>
      </c>
      <c r="HY60" s="278">
        <v>126338</v>
      </c>
      <c r="HZ60" s="279">
        <v>7685.5</v>
      </c>
      <c r="IA60" s="278"/>
      <c r="IB60" s="280">
        <f t="shared" si="8"/>
        <v>1790730.3824510418</v>
      </c>
      <c r="ID60" s="280">
        <f t="shared" si="9"/>
        <v>-18179.815299999998</v>
      </c>
      <c r="IF60" s="280"/>
      <c r="IH60" s="280"/>
      <c r="IJ60" s="280">
        <v>0</v>
      </c>
      <c r="IL60" s="280">
        <v>10022.450000000041</v>
      </c>
      <c r="IN60" s="280">
        <v>33579.15</v>
      </c>
    </row>
    <row r="61" spans="1:248">
      <c r="A61" s="244">
        <v>5202</v>
      </c>
      <c r="B61" s="141">
        <v>103543</v>
      </c>
      <c r="C61" s="141" t="s">
        <v>620</v>
      </c>
      <c r="D61" s="141" t="s">
        <v>417</v>
      </c>
      <c r="E61" s="226" t="s">
        <v>341</v>
      </c>
      <c r="F61" s="245" t="s">
        <v>921</v>
      </c>
      <c r="H61" s="227">
        <v>1663813.4724999999</v>
      </c>
      <c r="I61" s="227">
        <v>-9025.2000000000007</v>
      </c>
      <c r="J61" s="227">
        <v>-4213.4724999999999</v>
      </c>
      <c r="K61" s="227">
        <v>1650574.8</v>
      </c>
      <c r="M61" s="228">
        <v>138651.12270833334</v>
      </c>
      <c r="N61" s="228">
        <v>0</v>
      </c>
      <c r="O61" s="229"/>
      <c r="P61" s="229"/>
      <c r="Q61" s="229"/>
      <c r="R61" s="229">
        <v>0</v>
      </c>
      <c r="S61" s="229"/>
      <c r="T61" s="229">
        <v>0</v>
      </c>
      <c r="U61" s="229">
        <v>0</v>
      </c>
      <c r="V61" s="229"/>
      <c r="W61" s="228">
        <v>-752.1</v>
      </c>
      <c r="X61" s="228">
        <v>-351.12270833333332</v>
      </c>
      <c r="Y61" s="229">
        <v>0</v>
      </c>
      <c r="Z61" s="229">
        <v>0</v>
      </c>
      <c r="AA61" s="229">
        <v>0</v>
      </c>
      <c r="AB61" s="229"/>
      <c r="AC61" s="228">
        <v>137547.9</v>
      </c>
      <c r="AD61" s="230">
        <v>138651.12270833334</v>
      </c>
      <c r="AE61" s="230">
        <v>0</v>
      </c>
      <c r="AF61" s="231"/>
      <c r="AG61" s="231"/>
      <c r="AH61" s="231"/>
      <c r="AI61" s="231">
        <v>0</v>
      </c>
      <c r="AJ61" s="231"/>
      <c r="AK61" s="231">
        <v>0</v>
      </c>
      <c r="AL61" s="231">
        <v>0</v>
      </c>
      <c r="AM61" s="231"/>
      <c r="AN61" s="230">
        <v>-752.1</v>
      </c>
      <c r="AO61" s="230">
        <v>-351.12270833333332</v>
      </c>
      <c r="AP61" s="231">
        <v>0</v>
      </c>
      <c r="AQ61" s="231">
        <v>0</v>
      </c>
      <c r="AR61" s="231">
        <v>0</v>
      </c>
      <c r="AS61" s="231"/>
      <c r="AT61" s="230">
        <v>137547.9</v>
      </c>
      <c r="AU61" s="232">
        <v>138651.12270833334</v>
      </c>
      <c r="AV61" s="232">
        <v>0</v>
      </c>
      <c r="AW61" s="233"/>
      <c r="AX61" s="233"/>
      <c r="AY61" s="233"/>
      <c r="AZ61" s="233">
        <v>0</v>
      </c>
      <c r="BA61" s="233"/>
      <c r="BB61" s="233">
        <v>0</v>
      </c>
      <c r="BC61" s="233">
        <v>0</v>
      </c>
      <c r="BD61" s="233"/>
      <c r="BE61" s="232">
        <v>-752.1</v>
      </c>
      <c r="BF61" s="232">
        <v>-351.12270833333332</v>
      </c>
      <c r="BG61" s="233">
        <v>0</v>
      </c>
      <c r="BH61" s="233">
        <v>0</v>
      </c>
      <c r="BI61" s="233">
        <v>0</v>
      </c>
      <c r="BJ61" s="233"/>
      <c r="BK61" s="232">
        <v>137547.9</v>
      </c>
      <c r="BL61" s="234">
        <v>138651.12270833334</v>
      </c>
      <c r="BM61" s="234">
        <v>0</v>
      </c>
      <c r="BN61" s="235"/>
      <c r="BO61" s="235"/>
      <c r="BP61" s="235"/>
      <c r="BQ61" s="235">
        <v>0</v>
      </c>
      <c r="BR61" s="235">
        <v>0</v>
      </c>
      <c r="BS61" s="235">
        <v>0</v>
      </c>
      <c r="BT61" s="235">
        <v>0</v>
      </c>
      <c r="BU61" s="235">
        <v>0</v>
      </c>
      <c r="BV61" s="234">
        <v>-752.1</v>
      </c>
      <c r="BW61" s="234">
        <v>-351.12270833333332</v>
      </c>
      <c r="BX61" s="235">
        <v>0</v>
      </c>
      <c r="BY61" s="235">
        <v>0</v>
      </c>
      <c r="BZ61" s="235">
        <v>0</v>
      </c>
      <c r="CA61" s="235"/>
      <c r="CB61" s="234">
        <v>137547.9</v>
      </c>
      <c r="CC61" s="236">
        <v>138651.12270833334</v>
      </c>
      <c r="CD61" s="236">
        <v>0</v>
      </c>
      <c r="CE61" s="237"/>
      <c r="CF61" s="237"/>
      <c r="CG61" s="237"/>
      <c r="CH61" s="237">
        <v>0</v>
      </c>
      <c r="CI61" s="237">
        <v>0</v>
      </c>
      <c r="CJ61" s="237">
        <v>0</v>
      </c>
      <c r="CK61" s="237">
        <v>0</v>
      </c>
      <c r="CL61" s="237">
        <v>0</v>
      </c>
      <c r="CM61" s="236">
        <v>-752.1</v>
      </c>
      <c r="CN61" s="236">
        <v>-351.12270833333332</v>
      </c>
      <c r="CO61" s="237">
        <v>0</v>
      </c>
      <c r="CP61" s="237">
        <v>0</v>
      </c>
      <c r="CQ61" s="237">
        <v>0</v>
      </c>
      <c r="CR61" s="237"/>
      <c r="CS61" s="236">
        <v>137547.9</v>
      </c>
      <c r="CT61" s="238">
        <v>138651.12270833334</v>
      </c>
      <c r="CU61" s="238">
        <v>0</v>
      </c>
      <c r="CV61" s="239"/>
      <c r="CW61" s="239"/>
      <c r="CX61" s="239"/>
      <c r="CY61" s="239">
        <v>0</v>
      </c>
      <c r="CZ61" s="239">
        <v>0</v>
      </c>
      <c r="DA61" s="239">
        <v>0</v>
      </c>
      <c r="DB61" s="239">
        <v>0</v>
      </c>
      <c r="DC61" s="239">
        <v>0</v>
      </c>
      <c r="DD61" s="238">
        <v>-752.1</v>
      </c>
      <c r="DE61" s="238">
        <v>-351.12270833333332</v>
      </c>
      <c r="DF61" s="239">
        <v>0</v>
      </c>
      <c r="DG61" s="239">
        <v>0</v>
      </c>
      <c r="DH61" s="239">
        <v>0</v>
      </c>
      <c r="DI61" s="239"/>
      <c r="DJ61" s="238">
        <v>137547.9</v>
      </c>
      <c r="DK61" s="240">
        <v>138651.12270833334</v>
      </c>
      <c r="DL61" s="240">
        <v>0</v>
      </c>
      <c r="DM61" s="241"/>
      <c r="DN61" s="241"/>
      <c r="DO61" s="241"/>
      <c r="DP61" s="241">
        <v>0</v>
      </c>
      <c r="DQ61" s="241">
        <v>0</v>
      </c>
      <c r="DR61" s="241">
        <v>0</v>
      </c>
      <c r="DS61" s="241">
        <v>0</v>
      </c>
      <c r="DT61" s="241">
        <v>0</v>
      </c>
      <c r="DU61" s="240">
        <v>-752.1</v>
      </c>
      <c r="DV61" s="240">
        <v>-351.12270833333332</v>
      </c>
      <c r="DW61" s="241">
        <v>0</v>
      </c>
      <c r="DX61" s="241">
        <v>0</v>
      </c>
      <c r="DY61" s="241">
        <v>0</v>
      </c>
      <c r="DZ61" s="241"/>
      <c r="EA61" s="240">
        <v>137547.9</v>
      </c>
      <c r="EB61" s="242">
        <v>138651.12270833334</v>
      </c>
      <c r="EC61" s="242">
        <v>0</v>
      </c>
      <c r="ED61" s="243"/>
      <c r="EE61" s="243"/>
      <c r="EF61" s="243"/>
      <c r="EG61" s="243">
        <v>0</v>
      </c>
      <c r="EH61" s="243">
        <v>0</v>
      </c>
      <c r="EI61" s="243">
        <v>0</v>
      </c>
      <c r="EJ61" s="243">
        <v>0</v>
      </c>
      <c r="EK61" s="243">
        <v>0</v>
      </c>
      <c r="EL61" s="242">
        <v>-752.1</v>
      </c>
      <c r="EM61" s="242">
        <v>-351.12270833333332</v>
      </c>
      <c r="EN61" s="243">
        <v>0</v>
      </c>
      <c r="EO61" s="243">
        <v>0</v>
      </c>
      <c r="EP61" s="243">
        <v>0</v>
      </c>
      <c r="EQ61" s="243"/>
      <c r="ER61" s="242">
        <v>137547.9</v>
      </c>
      <c r="ES61" s="230">
        <v>138651.12270833334</v>
      </c>
      <c r="ET61" s="230">
        <v>0</v>
      </c>
      <c r="EU61" s="231"/>
      <c r="EV61" s="231"/>
      <c r="EW61" s="231"/>
      <c r="EX61" s="231">
        <v>0</v>
      </c>
      <c r="EY61" s="231">
        <v>0</v>
      </c>
      <c r="EZ61" s="231">
        <v>0</v>
      </c>
      <c r="FA61" s="231">
        <v>0</v>
      </c>
      <c r="FB61" s="231">
        <v>0</v>
      </c>
      <c r="FC61" s="230">
        <v>-752.1</v>
      </c>
      <c r="FD61" s="230">
        <v>-351.12270833333332</v>
      </c>
      <c r="FE61" s="231"/>
      <c r="FF61" s="231">
        <v>0</v>
      </c>
      <c r="FG61" s="231">
        <v>0</v>
      </c>
      <c r="FH61" s="231"/>
      <c r="FI61" s="230">
        <v>137547.9</v>
      </c>
      <c r="FJ61" s="232">
        <v>138651.12270833334</v>
      </c>
      <c r="FK61" s="232">
        <v>0</v>
      </c>
      <c r="FL61" s="233"/>
      <c r="FM61" s="233"/>
      <c r="FN61" s="233"/>
      <c r="FO61" s="233">
        <v>0</v>
      </c>
      <c r="FP61" s="233">
        <v>0</v>
      </c>
      <c r="FQ61" s="233">
        <v>0</v>
      </c>
      <c r="FR61" s="233">
        <v>0</v>
      </c>
      <c r="FS61" s="233">
        <v>0</v>
      </c>
      <c r="FT61" s="232">
        <v>-752.1</v>
      </c>
      <c r="FU61" s="232">
        <v>-351.12270833333332</v>
      </c>
      <c r="FV61" s="233"/>
      <c r="FW61" s="233">
        <v>0</v>
      </c>
      <c r="FX61" s="233">
        <v>0</v>
      </c>
      <c r="FY61" s="233"/>
      <c r="FZ61" s="232">
        <v>137547.9</v>
      </c>
      <c r="GA61" s="234">
        <v>138651.12270833334</v>
      </c>
      <c r="GB61" s="234">
        <v>0</v>
      </c>
      <c r="GC61" s="235"/>
      <c r="GD61" s="235"/>
      <c r="GE61" s="235"/>
      <c r="GF61" s="235">
        <v>0</v>
      </c>
      <c r="GG61" s="235">
        <v>0</v>
      </c>
      <c r="GH61" s="235">
        <v>0</v>
      </c>
      <c r="GI61" s="235">
        <v>0</v>
      </c>
      <c r="GJ61" s="235">
        <v>0</v>
      </c>
      <c r="GK61" s="234">
        <v>-752.1</v>
      </c>
      <c r="GL61" s="234">
        <v>-351.12270833333332</v>
      </c>
      <c r="GM61" s="235"/>
      <c r="GN61" s="235">
        <v>0</v>
      </c>
      <c r="GO61" s="235">
        <v>0</v>
      </c>
      <c r="GP61" s="235">
        <v>0</v>
      </c>
      <c r="GQ61" s="234">
        <v>137547.9</v>
      </c>
      <c r="GR61" s="236">
        <v>138651.12270833334</v>
      </c>
      <c r="GS61" s="236">
        <v>0</v>
      </c>
      <c r="GT61" s="237"/>
      <c r="GU61" s="237"/>
      <c r="GV61" s="237"/>
      <c r="GW61" s="237">
        <v>0</v>
      </c>
      <c r="GX61" s="237">
        <v>0</v>
      </c>
      <c r="GY61" s="237">
        <v>0</v>
      </c>
      <c r="GZ61" s="237">
        <v>0</v>
      </c>
      <c r="HA61" s="237">
        <v>0</v>
      </c>
      <c r="HB61" s="236">
        <v>-752.1</v>
      </c>
      <c r="HC61" s="236">
        <v>-351.12270833333332</v>
      </c>
      <c r="HD61" s="237"/>
      <c r="HE61" s="237">
        <v>0</v>
      </c>
      <c r="HF61" s="237">
        <v>0</v>
      </c>
      <c r="HG61" s="237"/>
      <c r="HH61" s="236">
        <v>137547.9</v>
      </c>
      <c r="HJ61" s="281">
        <f t="shared" si="0"/>
        <v>1663813.4725000004</v>
      </c>
      <c r="HK61" s="282">
        <f t="shared" si="1"/>
        <v>0</v>
      </c>
      <c r="HL61" s="282">
        <f t="shared" si="2"/>
        <v>0</v>
      </c>
      <c r="HM61" s="282">
        <f t="shared" si="3"/>
        <v>-9025.2000000000025</v>
      </c>
      <c r="HN61" s="282">
        <f t="shared" si="4"/>
        <v>-4213.4724999999999</v>
      </c>
      <c r="HO61" s="282">
        <f t="shared" si="5"/>
        <v>0</v>
      </c>
      <c r="HP61" s="282">
        <f t="shared" si="6"/>
        <v>0</v>
      </c>
      <c r="HQ61" s="283">
        <f t="shared" si="7"/>
        <v>0</v>
      </c>
      <c r="HR61" s="263"/>
      <c r="HS61" s="277">
        <v>93851</v>
      </c>
      <c r="HT61" s="278">
        <v>0</v>
      </c>
      <c r="HU61" s="278">
        <v>56025</v>
      </c>
      <c r="HV61" s="278">
        <v>2228.2200000000003</v>
      </c>
      <c r="HW61" s="278">
        <v>0</v>
      </c>
      <c r="HX61" s="278">
        <v>4.3800000000001091</v>
      </c>
      <c r="HY61" s="278">
        <v>19589</v>
      </c>
      <c r="HZ61" s="279">
        <v>8050</v>
      </c>
      <c r="IA61" s="278"/>
      <c r="IB61" s="280">
        <f t="shared" si="8"/>
        <v>1843561.0725000002</v>
      </c>
      <c r="ID61" s="280">
        <f t="shared" si="9"/>
        <v>-13238.672500000002</v>
      </c>
      <c r="IF61" s="280"/>
      <c r="IH61" s="280"/>
      <c r="IJ61" s="280">
        <v>0</v>
      </c>
      <c r="IL61" s="280">
        <v>0</v>
      </c>
      <c r="IN61" s="280">
        <v>84910.013333333321</v>
      </c>
    </row>
    <row r="62" spans="1:248">
      <c r="A62" s="244">
        <v>2308</v>
      </c>
      <c r="B62" s="141">
        <v>103328</v>
      </c>
      <c r="C62" s="141" t="s">
        <v>621</v>
      </c>
      <c r="D62" s="141" t="s">
        <v>418</v>
      </c>
      <c r="E62" s="226" t="s">
        <v>341</v>
      </c>
      <c r="F62" s="245" t="s">
        <v>921</v>
      </c>
      <c r="H62" s="227">
        <v>2398105.5587972472</v>
      </c>
      <c r="I62" s="227">
        <v>-10028</v>
      </c>
      <c r="J62" s="227">
        <v>-36039.782399999996</v>
      </c>
      <c r="K62" s="227">
        <v>2352037.7763972473</v>
      </c>
      <c r="M62" s="228">
        <v>199842.1298997706</v>
      </c>
      <c r="N62" s="228">
        <v>9871.382894736842</v>
      </c>
      <c r="O62" s="229"/>
      <c r="P62" s="229"/>
      <c r="Q62" s="229"/>
      <c r="R62" s="229">
        <v>0</v>
      </c>
      <c r="S62" s="229"/>
      <c r="T62" s="229">
        <v>0</v>
      </c>
      <c r="U62" s="229">
        <v>0</v>
      </c>
      <c r="V62" s="229"/>
      <c r="W62" s="228">
        <v>-835.66666666666663</v>
      </c>
      <c r="X62" s="228">
        <v>-3003.3151999999995</v>
      </c>
      <c r="Y62" s="229">
        <v>-789.25</v>
      </c>
      <c r="Z62" s="229">
        <v>0</v>
      </c>
      <c r="AA62" s="229">
        <v>0</v>
      </c>
      <c r="AB62" s="229"/>
      <c r="AC62" s="228">
        <v>205085.28092784077</v>
      </c>
      <c r="AD62" s="230">
        <v>199842.1298997706</v>
      </c>
      <c r="AE62" s="230">
        <v>9871.382894736842</v>
      </c>
      <c r="AF62" s="231"/>
      <c r="AG62" s="231"/>
      <c r="AH62" s="231"/>
      <c r="AI62" s="231">
        <v>0</v>
      </c>
      <c r="AJ62" s="231"/>
      <c r="AK62" s="231">
        <v>0</v>
      </c>
      <c r="AL62" s="231">
        <v>0</v>
      </c>
      <c r="AM62" s="231"/>
      <c r="AN62" s="230">
        <v>-835.66666666666663</v>
      </c>
      <c r="AO62" s="230">
        <v>-3003.3151999999995</v>
      </c>
      <c r="AP62" s="231">
        <v>-789.25</v>
      </c>
      <c r="AQ62" s="231">
        <v>0</v>
      </c>
      <c r="AR62" s="231">
        <v>0</v>
      </c>
      <c r="AS62" s="231"/>
      <c r="AT62" s="230">
        <v>205085.28092784077</v>
      </c>
      <c r="AU62" s="232">
        <v>199842.1298997706</v>
      </c>
      <c r="AV62" s="232">
        <v>9871.382894736842</v>
      </c>
      <c r="AW62" s="233"/>
      <c r="AX62" s="233"/>
      <c r="AY62" s="233"/>
      <c r="AZ62" s="233">
        <v>0</v>
      </c>
      <c r="BA62" s="233"/>
      <c r="BB62" s="233">
        <v>0</v>
      </c>
      <c r="BC62" s="233">
        <v>0</v>
      </c>
      <c r="BD62" s="233"/>
      <c r="BE62" s="232">
        <v>-835.66666666666663</v>
      </c>
      <c r="BF62" s="232">
        <v>-3003.3151999999995</v>
      </c>
      <c r="BG62" s="233">
        <v>-789.25</v>
      </c>
      <c r="BH62" s="233">
        <v>0</v>
      </c>
      <c r="BI62" s="233">
        <v>0</v>
      </c>
      <c r="BJ62" s="233"/>
      <c r="BK62" s="232">
        <v>205085.28092784077</v>
      </c>
      <c r="BL62" s="234">
        <v>199842.1298997706</v>
      </c>
      <c r="BM62" s="234">
        <v>13979.405701754386</v>
      </c>
      <c r="BN62" s="235"/>
      <c r="BO62" s="235"/>
      <c r="BP62" s="235"/>
      <c r="BQ62" s="235">
        <v>0</v>
      </c>
      <c r="BR62" s="235">
        <v>2000</v>
      </c>
      <c r="BS62" s="235">
        <v>0</v>
      </c>
      <c r="BT62" s="235">
        <v>0</v>
      </c>
      <c r="BU62" s="235">
        <v>2998.7364211538465</v>
      </c>
      <c r="BV62" s="234">
        <v>-835.66666666666663</v>
      </c>
      <c r="BW62" s="234">
        <v>-3003.3151999999995</v>
      </c>
      <c r="BX62" s="235">
        <v>-789.25</v>
      </c>
      <c r="BY62" s="235">
        <v>0</v>
      </c>
      <c r="BZ62" s="235">
        <v>0</v>
      </c>
      <c r="CA62" s="235"/>
      <c r="CB62" s="234">
        <v>214192.04015601217</v>
      </c>
      <c r="CC62" s="236">
        <v>199842.1298997706</v>
      </c>
      <c r="CD62" s="236">
        <v>13979.405701754386</v>
      </c>
      <c r="CE62" s="237"/>
      <c r="CF62" s="237"/>
      <c r="CG62" s="237"/>
      <c r="CH62" s="237">
        <v>0</v>
      </c>
      <c r="CI62" s="237">
        <v>500</v>
      </c>
      <c r="CJ62" s="237">
        <v>0</v>
      </c>
      <c r="CK62" s="237">
        <v>0</v>
      </c>
      <c r="CL62" s="237">
        <v>749.68410528846175</v>
      </c>
      <c r="CM62" s="236">
        <v>-835.66666666666663</v>
      </c>
      <c r="CN62" s="236">
        <v>-3003.3151999999995</v>
      </c>
      <c r="CO62" s="237">
        <v>-789.25</v>
      </c>
      <c r="CP62" s="237">
        <v>0</v>
      </c>
      <c r="CQ62" s="237">
        <v>0</v>
      </c>
      <c r="CR62" s="237"/>
      <c r="CS62" s="236">
        <v>210442.98784014679</v>
      </c>
      <c r="CT62" s="238">
        <v>199842.1298997706</v>
      </c>
      <c r="CU62" s="238">
        <v>13979.405701754386</v>
      </c>
      <c r="CV62" s="239"/>
      <c r="CW62" s="239"/>
      <c r="CX62" s="239"/>
      <c r="CY62" s="239">
        <v>0</v>
      </c>
      <c r="CZ62" s="239">
        <v>500</v>
      </c>
      <c r="DA62" s="239">
        <v>0</v>
      </c>
      <c r="DB62" s="239">
        <v>0</v>
      </c>
      <c r="DC62" s="239">
        <v>749.68410528846175</v>
      </c>
      <c r="DD62" s="238">
        <v>-835.66666666666663</v>
      </c>
      <c r="DE62" s="238">
        <v>-3003.3151999999995</v>
      </c>
      <c r="DF62" s="239">
        <v>-789.25</v>
      </c>
      <c r="DG62" s="239">
        <v>0</v>
      </c>
      <c r="DH62" s="239">
        <v>0</v>
      </c>
      <c r="DI62" s="239"/>
      <c r="DJ62" s="238">
        <v>210442.98784014679</v>
      </c>
      <c r="DK62" s="240">
        <v>199842.1298997706</v>
      </c>
      <c r="DL62" s="240">
        <v>13979.405701754386</v>
      </c>
      <c r="DM62" s="241"/>
      <c r="DN62" s="241"/>
      <c r="DO62" s="241"/>
      <c r="DP62" s="241">
        <v>0</v>
      </c>
      <c r="DQ62" s="241">
        <v>500</v>
      </c>
      <c r="DR62" s="241">
        <v>0</v>
      </c>
      <c r="DS62" s="241">
        <v>0</v>
      </c>
      <c r="DT62" s="241">
        <v>749.68410528846175</v>
      </c>
      <c r="DU62" s="240">
        <v>-835.66666666666663</v>
      </c>
      <c r="DV62" s="240">
        <v>-3003.3151999999995</v>
      </c>
      <c r="DW62" s="241">
        <v>-789.25</v>
      </c>
      <c r="DX62" s="241">
        <v>0</v>
      </c>
      <c r="DY62" s="241">
        <v>0</v>
      </c>
      <c r="DZ62" s="241"/>
      <c r="EA62" s="240">
        <v>210442.98784014679</v>
      </c>
      <c r="EB62" s="242">
        <v>199842.1298997706</v>
      </c>
      <c r="EC62" s="242">
        <v>20029.00350877193</v>
      </c>
      <c r="ED62" s="243"/>
      <c r="EE62" s="243"/>
      <c r="EF62" s="243"/>
      <c r="EG62" s="243">
        <v>0</v>
      </c>
      <c r="EH62" s="243">
        <v>500</v>
      </c>
      <c r="EI62" s="243">
        <v>0</v>
      </c>
      <c r="EJ62" s="243">
        <v>0</v>
      </c>
      <c r="EK62" s="243">
        <v>749.68410528846175</v>
      </c>
      <c r="EL62" s="242">
        <v>-835.66666666666663</v>
      </c>
      <c r="EM62" s="242">
        <v>-3003.3151999999995</v>
      </c>
      <c r="EN62" s="243">
        <v>-3946.25</v>
      </c>
      <c r="EO62" s="243">
        <v>0</v>
      </c>
      <c r="EP62" s="243">
        <v>0</v>
      </c>
      <c r="EQ62" s="243"/>
      <c r="ER62" s="242">
        <v>213335.58564716435</v>
      </c>
      <c r="ES62" s="230">
        <v>199842.1298997706</v>
      </c>
      <c r="ET62" s="230">
        <v>13979.405701754386</v>
      </c>
      <c r="EU62" s="231"/>
      <c r="EV62" s="231"/>
      <c r="EW62" s="231"/>
      <c r="EX62" s="231">
        <v>0</v>
      </c>
      <c r="EY62" s="231">
        <v>500</v>
      </c>
      <c r="EZ62" s="231">
        <v>0</v>
      </c>
      <c r="FA62" s="231">
        <v>0</v>
      </c>
      <c r="FB62" s="231">
        <v>749.68410528846175</v>
      </c>
      <c r="FC62" s="230">
        <v>-835.66666666666663</v>
      </c>
      <c r="FD62" s="230">
        <v>-3003.3151999999995</v>
      </c>
      <c r="FE62" s="231"/>
      <c r="FF62" s="231">
        <v>0</v>
      </c>
      <c r="FG62" s="231">
        <v>0</v>
      </c>
      <c r="FH62" s="231"/>
      <c r="FI62" s="230">
        <v>211232.23784014679</v>
      </c>
      <c r="FJ62" s="232">
        <v>199842.1298997706</v>
      </c>
      <c r="FK62" s="232">
        <v>13979.405701754386</v>
      </c>
      <c r="FL62" s="233"/>
      <c r="FM62" s="233"/>
      <c r="FN62" s="233"/>
      <c r="FO62" s="233">
        <v>0</v>
      </c>
      <c r="FP62" s="233">
        <v>500</v>
      </c>
      <c r="FQ62" s="233">
        <v>0</v>
      </c>
      <c r="FR62" s="233">
        <v>0</v>
      </c>
      <c r="FS62" s="233">
        <v>749.68410528846175</v>
      </c>
      <c r="FT62" s="232">
        <v>-835.66666666666663</v>
      </c>
      <c r="FU62" s="232">
        <v>-3003.3151999999995</v>
      </c>
      <c r="FV62" s="233"/>
      <c r="FW62" s="233">
        <v>0</v>
      </c>
      <c r="FX62" s="233">
        <v>0</v>
      </c>
      <c r="FY62" s="233"/>
      <c r="FZ62" s="232">
        <v>211232.23784014679</v>
      </c>
      <c r="GA62" s="234">
        <v>199842.1298997706</v>
      </c>
      <c r="GB62" s="234">
        <v>13979.405701754386</v>
      </c>
      <c r="GC62" s="235"/>
      <c r="GD62" s="235"/>
      <c r="GE62" s="235"/>
      <c r="GF62" s="235">
        <v>0</v>
      </c>
      <c r="GG62" s="235">
        <v>500</v>
      </c>
      <c r="GH62" s="235">
        <v>0</v>
      </c>
      <c r="GI62" s="235">
        <v>0</v>
      </c>
      <c r="GJ62" s="235">
        <v>749.68410528846175</v>
      </c>
      <c r="GK62" s="234">
        <v>-835.66666666666663</v>
      </c>
      <c r="GL62" s="234">
        <v>-3003.3151999999995</v>
      </c>
      <c r="GM62" s="235"/>
      <c r="GN62" s="235">
        <v>0</v>
      </c>
      <c r="GO62" s="235">
        <v>0</v>
      </c>
      <c r="GP62" s="235">
        <v>0</v>
      </c>
      <c r="GQ62" s="234">
        <v>211232.23784014679</v>
      </c>
      <c r="GR62" s="236">
        <v>199842.1298997706</v>
      </c>
      <c r="GS62" s="236">
        <v>13979.405701754386</v>
      </c>
      <c r="GT62" s="237"/>
      <c r="GU62" s="237"/>
      <c r="GV62" s="237"/>
      <c r="GW62" s="237">
        <v>0</v>
      </c>
      <c r="GX62" s="237">
        <v>500</v>
      </c>
      <c r="GY62" s="237">
        <v>0</v>
      </c>
      <c r="GZ62" s="237">
        <v>0</v>
      </c>
      <c r="HA62" s="237">
        <v>749.68410528846175</v>
      </c>
      <c r="HB62" s="236">
        <v>-835.66666666666663</v>
      </c>
      <c r="HC62" s="236">
        <v>-3003.3151999999995</v>
      </c>
      <c r="HD62" s="237"/>
      <c r="HE62" s="237">
        <v>0</v>
      </c>
      <c r="HF62" s="237">
        <v>0</v>
      </c>
      <c r="HG62" s="237"/>
      <c r="HH62" s="236">
        <v>211232.23784014679</v>
      </c>
      <c r="HJ62" s="281">
        <f t="shared" si="0"/>
        <v>2580369.7055516341</v>
      </c>
      <c r="HK62" s="282">
        <f t="shared" si="1"/>
        <v>0</v>
      </c>
      <c r="HL62" s="282">
        <f t="shared" si="2"/>
        <v>8996.2092634615401</v>
      </c>
      <c r="HM62" s="282">
        <f t="shared" si="3"/>
        <v>-10028</v>
      </c>
      <c r="HN62" s="282">
        <f t="shared" si="4"/>
        <v>-36039.782399999996</v>
      </c>
      <c r="HO62" s="282">
        <f t="shared" si="5"/>
        <v>-9471</v>
      </c>
      <c r="HP62" s="282">
        <f t="shared" si="6"/>
        <v>0</v>
      </c>
      <c r="HQ62" s="283">
        <f t="shared" si="7"/>
        <v>0</v>
      </c>
      <c r="HR62" s="263"/>
      <c r="HS62" s="277">
        <v>141947</v>
      </c>
      <c r="HT62" s="278">
        <v>0</v>
      </c>
      <c r="HU62" s="278">
        <v>253080</v>
      </c>
      <c r="HV62" s="278">
        <v>2342.5699999999997</v>
      </c>
      <c r="HW62" s="278">
        <v>0</v>
      </c>
      <c r="HX62" s="278">
        <v>11143.880000000001</v>
      </c>
      <c r="HY62" s="278">
        <v>49826</v>
      </c>
      <c r="HZ62" s="279">
        <v>8892.6299999999992</v>
      </c>
      <c r="IA62" s="278"/>
      <c r="IB62" s="280">
        <f t="shared" si="8"/>
        <v>3056597.9948150953</v>
      </c>
      <c r="ID62" s="280">
        <f t="shared" si="9"/>
        <v>-55538.782399999996</v>
      </c>
      <c r="IF62" s="280"/>
      <c r="IH62" s="280"/>
      <c r="IJ62" s="280">
        <v>0</v>
      </c>
      <c r="IL62" s="280">
        <v>14785.748947368438</v>
      </c>
      <c r="IN62" s="280">
        <v>73816.05</v>
      </c>
    </row>
    <row r="63" spans="1:248">
      <c r="A63" s="244">
        <v>2011</v>
      </c>
      <c r="B63" s="141">
        <v>134099</v>
      </c>
      <c r="C63" s="141" t="s">
        <v>622</v>
      </c>
      <c r="D63" s="141" t="s">
        <v>419</v>
      </c>
      <c r="E63" s="226" t="s">
        <v>341</v>
      </c>
      <c r="F63" s="245" t="s">
        <v>921</v>
      </c>
      <c r="H63" s="227">
        <v>3155526.7138323011</v>
      </c>
      <c r="I63" s="227">
        <v>-15443.12</v>
      </c>
      <c r="J63" s="227">
        <v>-87256.254300000001</v>
      </c>
      <c r="K63" s="227">
        <v>3052827.3395323008</v>
      </c>
      <c r="M63" s="228">
        <v>262960.55948602507</v>
      </c>
      <c r="N63" s="228">
        <v>9367.4416666666675</v>
      </c>
      <c r="O63" s="229"/>
      <c r="P63" s="229"/>
      <c r="Q63" s="229"/>
      <c r="R63" s="229">
        <v>0</v>
      </c>
      <c r="S63" s="229"/>
      <c r="T63" s="229">
        <v>0</v>
      </c>
      <c r="U63" s="229">
        <v>0</v>
      </c>
      <c r="V63" s="229"/>
      <c r="W63" s="228">
        <v>-1286.9266666666667</v>
      </c>
      <c r="X63" s="228">
        <v>-7271.3545249999997</v>
      </c>
      <c r="Y63" s="229">
        <v>-1562.1375</v>
      </c>
      <c r="Z63" s="229">
        <v>0</v>
      </c>
      <c r="AA63" s="229">
        <v>-18885.488097884165</v>
      </c>
      <c r="AB63" s="229"/>
      <c r="AC63" s="228">
        <v>243322.09436314087</v>
      </c>
      <c r="AD63" s="230">
        <v>262960.55948602507</v>
      </c>
      <c r="AE63" s="230">
        <v>9367.4416666666675</v>
      </c>
      <c r="AF63" s="231"/>
      <c r="AG63" s="231"/>
      <c r="AH63" s="231"/>
      <c r="AI63" s="231">
        <v>0</v>
      </c>
      <c r="AJ63" s="231"/>
      <c r="AK63" s="231">
        <v>0</v>
      </c>
      <c r="AL63" s="231">
        <v>0</v>
      </c>
      <c r="AM63" s="231"/>
      <c r="AN63" s="230">
        <v>-1286.9266666666667</v>
      </c>
      <c r="AO63" s="230">
        <v>-7271.3545249999997</v>
      </c>
      <c r="AP63" s="231">
        <v>-1562.1375</v>
      </c>
      <c r="AQ63" s="231">
        <v>0</v>
      </c>
      <c r="AR63" s="231">
        <v>-18885.488097884165</v>
      </c>
      <c r="AS63" s="231"/>
      <c r="AT63" s="230">
        <v>243322.09436314087</v>
      </c>
      <c r="AU63" s="232">
        <v>262960.55948602507</v>
      </c>
      <c r="AV63" s="232">
        <v>9367.4416666666675</v>
      </c>
      <c r="AW63" s="233"/>
      <c r="AX63" s="233"/>
      <c r="AY63" s="233"/>
      <c r="AZ63" s="233">
        <v>0</v>
      </c>
      <c r="BA63" s="233"/>
      <c r="BB63" s="233">
        <v>0</v>
      </c>
      <c r="BC63" s="233">
        <v>0</v>
      </c>
      <c r="BD63" s="233"/>
      <c r="BE63" s="232">
        <v>-1286.9266666666667</v>
      </c>
      <c r="BF63" s="232">
        <v>-7271.3545249999997</v>
      </c>
      <c r="BG63" s="233">
        <v>-1562.1375</v>
      </c>
      <c r="BH63" s="233">
        <v>0</v>
      </c>
      <c r="BI63" s="233">
        <v>-18885.488097884165</v>
      </c>
      <c r="BJ63" s="233"/>
      <c r="BK63" s="232">
        <v>243322.09436314087</v>
      </c>
      <c r="BL63" s="234">
        <v>262960.55948602507</v>
      </c>
      <c r="BM63" s="234">
        <v>11296.108333333334</v>
      </c>
      <c r="BN63" s="235"/>
      <c r="BO63" s="235"/>
      <c r="BP63" s="235"/>
      <c r="BQ63" s="235">
        <v>0</v>
      </c>
      <c r="BR63" s="235">
        <v>0</v>
      </c>
      <c r="BS63" s="235">
        <v>0</v>
      </c>
      <c r="BT63" s="235">
        <v>0</v>
      </c>
      <c r="BU63" s="235">
        <v>0</v>
      </c>
      <c r="BV63" s="234">
        <v>-1286.9266666666667</v>
      </c>
      <c r="BW63" s="234">
        <v>-7271.3545249999997</v>
      </c>
      <c r="BX63" s="235">
        <v>-1562.1375</v>
      </c>
      <c r="BY63" s="235">
        <v>0</v>
      </c>
      <c r="BZ63" s="235">
        <v>-18885.488097884165</v>
      </c>
      <c r="CA63" s="235"/>
      <c r="CB63" s="234">
        <v>245250.76102980756</v>
      </c>
      <c r="CC63" s="236">
        <v>262960.55948602507</v>
      </c>
      <c r="CD63" s="236">
        <v>11296.108333333334</v>
      </c>
      <c r="CE63" s="237"/>
      <c r="CF63" s="237"/>
      <c r="CG63" s="237"/>
      <c r="CH63" s="237">
        <v>0</v>
      </c>
      <c r="CI63" s="237">
        <v>0</v>
      </c>
      <c r="CJ63" s="237">
        <v>0</v>
      </c>
      <c r="CK63" s="237">
        <v>0</v>
      </c>
      <c r="CL63" s="237">
        <v>0</v>
      </c>
      <c r="CM63" s="236">
        <v>-1286.9266666666667</v>
      </c>
      <c r="CN63" s="236">
        <v>-7271.3545249999997</v>
      </c>
      <c r="CO63" s="237">
        <v>-1562.1375</v>
      </c>
      <c r="CP63" s="237">
        <v>0</v>
      </c>
      <c r="CQ63" s="237">
        <v>-18885.488097884165</v>
      </c>
      <c r="CR63" s="237"/>
      <c r="CS63" s="236">
        <v>245250.76102980756</v>
      </c>
      <c r="CT63" s="238">
        <v>262960.55948602507</v>
      </c>
      <c r="CU63" s="238">
        <v>11296.108333333334</v>
      </c>
      <c r="CV63" s="239"/>
      <c r="CW63" s="239"/>
      <c r="CX63" s="239"/>
      <c r="CY63" s="239">
        <v>0</v>
      </c>
      <c r="CZ63" s="239">
        <v>0</v>
      </c>
      <c r="DA63" s="239">
        <v>0</v>
      </c>
      <c r="DB63" s="239">
        <v>0</v>
      </c>
      <c r="DC63" s="239">
        <v>0</v>
      </c>
      <c r="DD63" s="238">
        <v>-1286.9266666666667</v>
      </c>
      <c r="DE63" s="238">
        <v>-7271.3545249999997</v>
      </c>
      <c r="DF63" s="239">
        <v>-1562.1375</v>
      </c>
      <c r="DG63" s="239">
        <v>0</v>
      </c>
      <c r="DH63" s="239">
        <v>-18885.488097884165</v>
      </c>
      <c r="DI63" s="239"/>
      <c r="DJ63" s="238">
        <v>245250.76102980756</v>
      </c>
      <c r="DK63" s="240">
        <v>262960.55948602507</v>
      </c>
      <c r="DL63" s="240">
        <v>11296.108333333334</v>
      </c>
      <c r="DM63" s="241"/>
      <c r="DN63" s="241"/>
      <c r="DO63" s="241"/>
      <c r="DP63" s="241">
        <v>0</v>
      </c>
      <c r="DQ63" s="241">
        <v>0</v>
      </c>
      <c r="DR63" s="241">
        <v>0</v>
      </c>
      <c r="DS63" s="241">
        <v>0</v>
      </c>
      <c r="DT63" s="241">
        <v>0</v>
      </c>
      <c r="DU63" s="240">
        <v>-1286.9266666666667</v>
      </c>
      <c r="DV63" s="240">
        <v>-7271.3545249999997</v>
      </c>
      <c r="DW63" s="241">
        <v>-1562.1375</v>
      </c>
      <c r="DX63" s="241">
        <v>0</v>
      </c>
      <c r="DY63" s="241">
        <v>-18885.488097884165</v>
      </c>
      <c r="DZ63" s="241"/>
      <c r="EA63" s="240">
        <v>245250.76102980756</v>
      </c>
      <c r="EB63" s="242">
        <v>262960.55948602507</v>
      </c>
      <c r="EC63" s="242">
        <v>5396.4771929824574</v>
      </c>
      <c r="ED63" s="243"/>
      <c r="EE63" s="243"/>
      <c r="EF63" s="243"/>
      <c r="EG63" s="243">
        <v>0</v>
      </c>
      <c r="EH63" s="243">
        <v>0</v>
      </c>
      <c r="EI63" s="243">
        <v>0</v>
      </c>
      <c r="EJ63" s="243">
        <v>0</v>
      </c>
      <c r="EK63" s="243">
        <v>0</v>
      </c>
      <c r="EL63" s="242">
        <v>-1286.9266666666667</v>
      </c>
      <c r="EM63" s="242">
        <v>-7271.3545249999997</v>
      </c>
      <c r="EN63" s="243">
        <v>-7810.6874999999973</v>
      </c>
      <c r="EO63" s="243">
        <v>0</v>
      </c>
      <c r="EP63" s="243">
        <v>-18885.488097884165</v>
      </c>
      <c r="EQ63" s="243"/>
      <c r="ER63" s="242">
        <v>233102.57988945665</v>
      </c>
      <c r="ES63" s="230">
        <v>262960.55948602507</v>
      </c>
      <c r="ET63" s="230">
        <v>11296.108333333334</v>
      </c>
      <c r="EU63" s="231"/>
      <c r="EV63" s="231"/>
      <c r="EW63" s="231"/>
      <c r="EX63" s="231">
        <v>0</v>
      </c>
      <c r="EY63" s="231">
        <v>0</v>
      </c>
      <c r="EZ63" s="231">
        <v>0</v>
      </c>
      <c r="FA63" s="231">
        <v>0</v>
      </c>
      <c r="FB63" s="231">
        <v>0</v>
      </c>
      <c r="FC63" s="230">
        <v>-1286.9266666666667</v>
      </c>
      <c r="FD63" s="230">
        <v>-7271.3545249999997</v>
      </c>
      <c r="FE63" s="231"/>
      <c r="FF63" s="231">
        <v>0</v>
      </c>
      <c r="FG63" s="231">
        <v>-20879.773804231667</v>
      </c>
      <c r="FH63" s="231"/>
      <c r="FI63" s="230">
        <v>244818.61282346008</v>
      </c>
      <c r="FJ63" s="232">
        <v>262960.55948602507</v>
      </c>
      <c r="FK63" s="232">
        <v>11296.108333333334</v>
      </c>
      <c r="FL63" s="233"/>
      <c r="FM63" s="233"/>
      <c r="FN63" s="233"/>
      <c r="FO63" s="233">
        <v>0</v>
      </c>
      <c r="FP63" s="233">
        <v>0</v>
      </c>
      <c r="FQ63" s="233">
        <v>0</v>
      </c>
      <c r="FR63" s="233">
        <v>0</v>
      </c>
      <c r="FS63" s="233">
        <v>0</v>
      </c>
      <c r="FT63" s="232">
        <v>-1286.9266666666667</v>
      </c>
      <c r="FU63" s="232">
        <v>-7271.3545249999997</v>
      </c>
      <c r="FV63" s="233"/>
      <c r="FW63" s="233">
        <v>0</v>
      </c>
      <c r="FX63" s="233">
        <v>-20879.773804231667</v>
      </c>
      <c r="FY63" s="233"/>
      <c r="FZ63" s="232">
        <v>244818.61282346008</v>
      </c>
      <c r="GA63" s="234">
        <v>262960.55948602507</v>
      </c>
      <c r="GB63" s="234">
        <v>11296.108333333334</v>
      </c>
      <c r="GC63" s="235"/>
      <c r="GD63" s="235"/>
      <c r="GE63" s="235"/>
      <c r="GF63" s="235">
        <v>0</v>
      </c>
      <c r="GG63" s="235">
        <v>0</v>
      </c>
      <c r="GH63" s="235">
        <v>0</v>
      </c>
      <c r="GI63" s="235">
        <v>0</v>
      </c>
      <c r="GJ63" s="235">
        <v>0</v>
      </c>
      <c r="GK63" s="234">
        <v>-1286.9266666666667</v>
      </c>
      <c r="GL63" s="234">
        <v>-7271.3545249999997</v>
      </c>
      <c r="GM63" s="235"/>
      <c r="GN63" s="235">
        <v>0</v>
      </c>
      <c r="GO63" s="235">
        <v>-20879.773804231667</v>
      </c>
      <c r="GP63" s="235">
        <v>0</v>
      </c>
      <c r="GQ63" s="234">
        <v>244818.61282346008</v>
      </c>
      <c r="GR63" s="236">
        <v>262960.55948602507</v>
      </c>
      <c r="GS63" s="236">
        <v>11296.108333333334</v>
      </c>
      <c r="GT63" s="237"/>
      <c r="GU63" s="237"/>
      <c r="GV63" s="237"/>
      <c r="GW63" s="237">
        <v>0</v>
      </c>
      <c r="GX63" s="237">
        <v>0</v>
      </c>
      <c r="GY63" s="237">
        <v>0</v>
      </c>
      <c r="GZ63" s="237">
        <v>0</v>
      </c>
      <c r="HA63" s="237">
        <v>0</v>
      </c>
      <c r="HB63" s="236">
        <v>-1286.9266666666667</v>
      </c>
      <c r="HC63" s="236">
        <v>-7271.3545249999997</v>
      </c>
      <c r="HD63" s="237"/>
      <c r="HE63" s="237">
        <v>0</v>
      </c>
      <c r="HF63" s="237">
        <v>-20879.773804231667</v>
      </c>
      <c r="HG63" s="237"/>
      <c r="HH63" s="236">
        <v>244818.61282346008</v>
      </c>
      <c r="HJ63" s="281">
        <f t="shared" si="0"/>
        <v>3286110.9803842576</v>
      </c>
      <c r="HK63" s="282">
        <f t="shared" si="1"/>
        <v>0</v>
      </c>
      <c r="HL63" s="282">
        <f t="shared" si="2"/>
        <v>0</v>
      </c>
      <c r="HM63" s="282">
        <f t="shared" si="3"/>
        <v>-15443.119999999997</v>
      </c>
      <c r="HN63" s="282">
        <f t="shared" si="4"/>
        <v>-87256.254300000015</v>
      </c>
      <c r="HO63" s="282">
        <f t="shared" si="5"/>
        <v>-18745.649999999998</v>
      </c>
      <c r="HP63" s="282">
        <f t="shared" si="6"/>
        <v>0</v>
      </c>
      <c r="HQ63" s="283">
        <f t="shared" si="7"/>
        <v>-234602.99999999997</v>
      </c>
      <c r="HR63" s="263"/>
      <c r="HS63" s="277">
        <v>178671</v>
      </c>
      <c r="HT63" s="278">
        <v>0</v>
      </c>
      <c r="HU63" s="278">
        <v>224706</v>
      </c>
      <c r="HV63" s="278">
        <v>1913.86</v>
      </c>
      <c r="HW63" s="278">
        <v>0</v>
      </c>
      <c r="HX63" s="278">
        <v>11975</v>
      </c>
      <c r="HY63" s="278">
        <v>96286</v>
      </c>
      <c r="HZ63" s="279">
        <v>11080.75</v>
      </c>
      <c r="IA63" s="278"/>
      <c r="IB63" s="280">
        <f t="shared" si="8"/>
        <v>3810743.5903842575</v>
      </c>
      <c r="ID63" s="280">
        <f t="shared" si="9"/>
        <v>-356048.02429999999</v>
      </c>
      <c r="IF63" s="280"/>
      <c r="IH63" s="280"/>
      <c r="IJ63" s="280">
        <v>0</v>
      </c>
      <c r="IL63" s="280">
        <v>6716.5976923076905</v>
      </c>
      <c r="IN63" s="280">
        <v>74014.583333333328</v>
      </c>
    </row>
    <row r="64" spans="1:248">
      <c r="A64" s="244">
        <v>4193</v>
      </c>
      <c r="B64" s="141">
        <v>103501</v>
      </c>
      <c r="C64" s="141" t="s">
        <v>623</v>
      </c>
      <c r="D64" s="141" t="s">
        <v>420</v>
      </c>
      <c r="E64" s="226" t="s">
        <v>340</v>
      </c>
      <c r="F64" s="245" t="s">
        <v>921</v>
      </c>
      <c r="H64" s="227">
        <v>4825715.1722230846</v>
      </c>
      <c r="I64" s="227">
        <v>-13080.6</v>
      </c>
      <c r="J64" s="227">
        <v>-118189.2864</v>
      </c>
      <c r="K64" s="227">
        <v>4694445.2858230853</v>
      </c>
      <c r="M64" s="228">
        <v>402142.9310185904</v>
      </c>
      <c r="N64" s="228">
        <v>0</v>
      </c>
      <c r="O64" s="229"/>
      <c r="P64" s="229"/>
      <c r="Q64" s="229"/>
      <c r="R64" s="229">
        <v>0</v>
      </c>
      <c r="S64" s="229"/>
      <c r="T64" s="229">
        <v>0</v>
      </c>
      <c r="U64" s="229">
        <v>0</v>
      </c>
      <c r="V64" s="229"/>
      <c r="W64" s="228">
        <v>-1090.05</v>
      </c>
      <c r="X64" s="228">
        <v>-9849.1072000000004</v>
      </c>
      <c r="Y64" s="229">
        <v>-1562.1375</v>
      </c>
      <c r="Z64" s="229">
        <v>0</v>
      </c>
      <c r="AA64" s="229">
        <v>-26016.622499999998</v>
      </c>
      <c r="AB64" s="229"/>
      <c r="AC64" s="228">
        <v>363625.01381859038</v>
      </c>
      <c r="AD64" s="230">
        <v>402142.9310185904</v>
      </c>
      <c r="AE64" s="230">
        <v>0</v>
      </c>
      <c r="AF64" s="231"/>
      <c r="AG64" s="231"/>
      <c r="AH64" s="231"/>
      <c r="AI64" s="231">
        <v>0</v>
      </c>
      <c r="AJ64" s="231"/>
      <c r="AK64" s="231">
        <v>0</v>
      </c>
      <c r="AL64" s="231">
        <v>0</v>
      </c>
      <c r="AM64" s="231"/>
      <c r="AN64" s="230">
        <v>-1090.05</v>
      </c>
      <c r="AO64" s="230">
        <v>-9849.1072000000004</v>
      </c>
      <c r="AP64" s="231">
        <v>-1562.1375</v>
      </c>
      <c r="AQ64" s="231">
        <v>0</v>
      </c>
      <c r="AR64" s="231">
        <v>-26016.622499999998</v>
      </c>
      <c r="AS64" s="231"/>
      <c r="AT64" s="230">
        <v>363625.01381859038</v>
      </c>
      <c r="AU64" s="232">
        <v>402142.9310185904</v>
      </c>
      <c r="AV64" s="232">
        <v>0</v>
      </c>
      <c r="AW64" s="233"/>
      <c r="AX64" s="233"/>
      <c r="AY64" s="233"/>
      <c r="AZ64" s="233">
        <v>0</v>
      </c>
      <c r="BA64" s="233"/>
      <c r="BB64" s="233">
        <v>0</v>
      </c>
      <c r="BC64" s="233">
        <v>0</v>
      </c>
      <c r="BD64" s="233"/>
      <c r="BE64" s="232">
        <v>-1090.05</v>
      </c>
      <c r="BF64" s="232">
        <v>-9849.1072000000004</v>
      </c>
      <c r="BG64" s="233">
        <v>-1562.1375</v>
      </c>
      <c r="BH64" s="233">
        <v>0</v>
      </c>
      <c r="BI64" s="233">
        <v>-26016.622499999998</v>
      </c>
      <c r="BJ64" s="233"/>
      <c r="BK64" s="232">
        <v>363625.01381859038</v>
      </c>
      <c r="BL64" s="234">
        <v>402142.9310185904</v>
      </c>
      <c r="BM64" s="234">
        <v>0</v>
      </c>
      <c r="BN64" s="235"/>
      <c r="BO64" s="235"/>
      <c r="BP64" s="235"/>
      <c r="BQ64" s="235">
        <v>0</v>
      </c>
      <c r="BR64" s="235">
        <v>0</v>
      </c>
      <c r="BS64" s="235">
        <v>0</v>
      </c>
      <c r="BT64" s="235">
        <v>0</v>
      </c>
      <c r="BU64" s="235">
        <v>0</v>
      </c>
      <c r="BV64" s="234">
        <v>-1090.05</v>
      </c>
      <c r="BW64" s="234">
        <v>-9849.1072000000004</v>
      </c>
      <c r="BX64" s="235">
        <v>-1562.1375</v>
      </c>
      <c r="BY64" s="235">
        <v>0</v>
      </c>
      <c r="BZ64" s="235">
        <v>-26016.622499999998</v>
      </c>
      <c r="CA64" s="235"/>
      <c r="CB64" s="234">
        <v>363625.01381859038</v>
      </c>
      <c r="CC64" s="236">
        <v>402142.9310185904</v>
      </c>
      <c r="CD64" s="236">
        <v>0</v>
      </c>
      <c r="CE64" s="237"/>
      <c r="CF64" s="237"/>
      <c r="CG64" s="237"/>
      <c r="CH64" s="237">
        <v>0</v>
      </c>
      <c r="CI64" s="237">
        <v>0</v>
      </c>
      <c r="CJ64" s="237">
        <v>0</v>
      </c>
      <c r="CK64" s="237">
        <v>0</v>
      </c>
      <c r="CL64" s="237">
        <v>0</v>
      </c>
      <c r="CM64" s="236">
        <v>-1090.05</v>
      </c>
      <c r="CN64" s="236">
        <v>-9849.1072000000004</v>
      </c>
      <c r="CO64" s="237">
        <v>-1562.1375</v>
      </c>
      <c r="CP64" s="237">
        <v>0</v>
      </c>
      <c r="CQ64" s="237">
        <v>-26016.622499999998</v>
      </c>
      <c r="CR64" s="237"/>
      <c r="CS64" s="236">
        <v>363625.01381859038</v>
      </c>
      <c r="CT64" s="238">
        <v>402142.9310185904</v>
      </c>
      <c r="CU64" s="238">
        <v>0</v>
      </c>
      <c r="CV64" s="239"/>
      <c r="CW64" s="239"/>
      <c r="CX64" s="239"/>
      <c r="CY64" s="239">
        <v>0</v>
      </c>
      <c r="CZ64" s="239">
        <v>0</v>
      </c>
      <c r="DA64" s="239">
        <v>0</v>
      </c>
      <c r="DB64" s="239">
        <v>0</v>
      </c>
      <c r="DC64" s="239">
        <v>0</v>
      </c>
      <c r="DD64" s="238">
        <v>-1090.05</v>
      </c>
      <c r="DE64" s="238">
        <v>-9849.1072000000004</v>
      </c>
      <c r="DF64" s="239">
        <v>-1562.1375</v>
      </c>
      <c r="DG64" s="239">
        <v>0</v>
      </c>
      <c r="DH64" s="239">
        <v>-26016.622499999998</v>
      </c>
      <c r="DI64" s="239"/>
      <c r="DJ64" s="238">
        <v>363625.01381859038</v>
      </c>
      <c r="DK64" s="240">
        <v>402142.9310185904</v>
      </c>
      <c r="DL64" s="240">
        <v>0</v>
      </c>
      <c r="DM64" s="241"/>
      <c r="DN64" s="241"/>
      <c r="DO64" s="241"/>
      <c r="DP64" s="241">
        <v>0</v>
      </c>
      <c r="DQ64" s="241">
        <v>0</v>
      </c>
      <c r="DR64" s="241">
        <v>0</v>
      </c>
      <c r="DS64" s="241">
        <v>0</v>
      </c>
      <c r="DT64" s="241">
        <v>0</v>
      </c>
      <c r="DU64" s="240">
        <v>-1090.05</v>
      </c>
      <c r="DV64" s="240">
        <v>-9849.1072000000004</v>
      </c>
      <c r="DW64" s="241">
        <v>-1562.1375</v>
      </c>
      <c r="DX64" s="241">
        <v>0</v>
      </c>
      <c r="DY64" s="241">
        <v>-26016.622499999998</v>
      </c>
      <c r="DZ64" s="241"/>
      <c r="EA64" s="240">
        <v>363625.01381859038</v>
      </c>
      <c r="EB64" s="242">
        <v>402142.9310185904</v>
      </c>
      <c r="EC64" s="242">
        <v>0</v>
      </c>
      <c r="ED64" s="243"/>
      <c r="EE64" s="243"/>
      <c r="EF64" s="243"/>
      <c r="EG64" s="243">
        <v>0</v>
      </c>
      <c r="EH64" s="243">
        <v>0</v>
      </c>
      <c r="EI64" s="243">
        <v>0</v>
      </c>
      <c r="EJ64" s="243">
        <v>0</v>
      </c>
      <c r="EK64" s="243">
        <v>0</v>
      </c>
      <c r="EL64" s="242">
        <v>-1090.05</v>
      </c>
      <c r="EM64" s="242">
        <v>-9849.1072000000004</v>
      </c>
      <c r="EN64" s="243">
        <v>-7810.6874999999973</v>
      </c>
      <c r="EO64" s="243">
        <v>0</v>
      </c>
      <c r="EP64" s="243">
        <v>-26016.622499999998</v>
      </c>
      <c r="EQ64" s="243"/>
      <c r="ER64" s="242">
        <v>357376.46381859039</v>
      </c>
      <c r="ES64" s="230">
        <v>402142.9310185904</v>
      </c>
      <c r="ET64" s="230">
        <v>0</v>
      </c>
      <c r="EU64" s="231"/>
      <c r="EV64" s="231"/>
      <c r="EW64" s="231"/>
      <c r="EX64" s="231">
        <v>0</v>
      </c>
      <c r="EY64" s="231">
        <v>0</v>
      </c>
      <c r="EZ64" s="231">
        <v>0</v>
      </c>
      <c r="FA64" s="231">
        <v>0</v>
      </c>
      <c r="FB64" s="231">
        <v>0</v>
      </c>
      <c r="FC64" s="230">
        <v>-1090.05</v>
      </c>
      <c r="FD64" s="230">
        <v>-9849.1072000000004</v>
      </c>
      <c r="FE64" s="231"/>
      <c r="FF64" s="231">
        <v>0</v>
      </c>
      <c r="FG64" s="231">
        <v>-28764.255000000005</v>
      </c>
      <c r="FH64" s="231"/>
      <c r="FI64" s="230">
        <v>362439.51881859038</v>
      </c>
      <c r="FJ64" s="232">
        <v>402142.9310185904</v>
      </c>
      <c r="FK64" s="232">
        <v>0</v>
      </c>
      <c r="FL64" s="233"/>
      <c r="FM64" s="233"/>
      <c r="FN64" s="233"/>
      <c r="FO64" s="233">
        <v>0</v>
      </c>
      <c r="FP64" s="233">
        <v>0</v>
      </c>
      <c r="FQ64" s="233">
        <v>0</v>
      </c>
      <c r="FR64" s="233">
        <v>0</v>
      </c>
      <c r="FS64" s="233">
        <v>0</v>
      </c>
      <c r="FT64" s="232">
        <v>-1090.05</v>
      </c>
      <c r="FU64" s="232">
        <v>-9849.1072000000004</v>
      </c>
      <c r="FV64" s="233"/>
      <c r="FW64" s="233">
        <v>0</v>
      </c>
      <c r="FX64" s="233">
        <v>-28764.255000000005</v>
      </c>
      <c r="FY64" s="233"/>
      <c r="FZ64" s="232">
        <v>362439.51881859038</v>
      </c>
      <c r="GA64" s="234">
        <v>402142.9310185904</v>
      </c>
      <c r="GB64" s="234">
        <v>0</v>
      </c>
      <c r="GC64" s="235"/>
      <c r="GD64" s="235"/>
      <c r="GE64" s="235"/>
      <c r="GF64" s="235">
        <v>0</v>
      </c>
      <c r="GG64" s="235">
        <v>0</v>
      </c>
      <c r="GH64" s="235">
        <v>0</v>
      </c>
      <c r="GI64" s="235">
        <v>0</v>
      </c>
      <c r="GJ64" s="235">
        <v>0</v>
      </c>
      <c r="GK64" s="234">
        <v>-1090.05</v>
      </c>
      <c r="GL64" s="234">
        <v>-9849.1072000000004</v>
      </c>
      <c r="GM64" s="235"/>
      <c r="GN64" s="235">
        <v>0</v>
      </c>
      <c r="GO64" s="235">
        <v>-28764.255000000005</v>
      </c>
      <c r="GP64" s="235">
        <v>0</v>
      </c>
      <c r="GQ64" s="234">
        <v>362439.51881859038</v>
      </c>
      <c r="GR64" s="236">
        <v>402142.9310185904</v>
      </c>
      <c r="GS64" s="236">
        <v>0</v>
      </c>
      <c r="GT64" s="237"/>
      <c r="GU64" s="237"/>
      <c r="GV64" s="237"/>
      <c r="GW64" s="237">
        <v>0</v>
      </c>
      <c r="GX64" s="237">
        <v>0</v>
      </c>
      <c r="GY64" s="237">
        <v>0</v>
      </c>
      <c r="GZ64" s="237">
        <v>0</v>
      </c>
      <c r="HA64" s="237">
        <v>0</v>
      </c>
      <c r="HB64" s="236">
        <v>-1090.05</v>
      </c>
      <c r="HC64" s="236">
        <v>-9849.1072000000004</v>
      </c>
      <c r="HD64" s="237"/>
      <c r="HE64" s="237">
        <v>0</v>
      </c>
      <c r="HF64" s="237">
        <v>-28764.255000000005</v>
      </c>
      <c r="HG64" s="237"/>
      <c r="HH64" s="236">
        <v>362439.51881859038</v>
      </c>
      <c r="HJ64" s="281">
        <f t="shared" si="0"/>
        <v>4840414.093056418</v>
      </c>
      <c r="HK64" s="282">
        <f t="shared" si="1"/>
        <v>0</v>
      </c>
      <c r="HL64" s="282">
        <f t="shared" si="2"/>
        <v>0</v>
      </c>
      <c r="HM64" s="282">
        <f t="shared" si="3"/>
        <v>-13080.599999999997</v>
      </c>
      <c r="HN64" s="282">
        <f t="shared" si="4"/>
        <v>-118189.2864</v>
      </c>
      <c r="HO64" s="282">
        <f t="shared" si="5"/>
        <v>-18745.649999999998</v>
      </c>
      <c r="HP64" s="282">
        <f t="shared" si="6"/>
        <v>0</v>
      </c>
      <c r="HQ64" s="283">
        <f t="shared" si="7"/>
        <v>-323190</v>
      </c>
      <c r="HR64" s="263"/>
      <c r="HS64" s="277">
        <v>286244</v>
      </c>
      <c r="HT64" s="278">
        <v>0</v>
      </c>
      <c r="HU64" s="278">
        <v>185745</v>
      </c>
      <c r="HV64" s="278">
        <v>856.93</v>
      </c>
      <c r="HW64" s="278">
        <v>0</v>
      </c>
      <c r="HX64" s="278">
        <v>25189.5</v>
      </c>
      <c r="HY64" s="278">
        <v>0</v>
      </c>
      <c r="HZ64" s="279">
        <v>15264.06</v>
      </c>
      <c r="IA64" s="278"/>
      <c r="IB64" s="280">
        <f t="shared" si="8"/>
        <v>5353713.5830564173</v>
      </c>
      <c r="ID64" s="280">
        <f t="shared" si="9"/>
        <v>-473205.53639999998</v>
      </c>
      <c r="IF64" s="280"/>
      <c r="IH64" s="280"/>
      <c r="IJ64" s="280">
        <v>14698.920833333335</v>
      </c>
      <c r="IL64" s="280">
        <v>0</v>
      </c>
      <c r="IN64" s="280">
        <v>120845.65349999999</v>
      </c>
    </row>
    <row r="65" spans="1:248">
      <c r="A65" s="244">
        <v>2293</v>
      </c>
      <c r="B65" s="141">
        <v>103317</v>
      </c>
      <c r="C65" s="141" t="s">
        <v>624</v>
      </c>
      <c r="D65" s="141" t="s">
        <v>421</v>
      </c>
      <c r="E65" s="226" t="s">
        <v>341</v>
      </c>
      <c r="F65" s="245" t="s">
        <v>921</v>
      </c>
      <c r="H65" s="227">
        <v>3136262.7378976475</v>
      </c>
      <c r="I65" s="227">
        <v>-14415.25</v>
      </c>
      <c r="J65" s="227">
        <v>-41074.752</v>
      </c>
      <c r="K65" s="227">
        <v>3080772.7358976477</v>
      </c>
      <c r="M65" s="228">
        <v>261355.2281581373</v>
      </c>
      <c r="N65" s="228">
        <v>9807.5863281250004</v>
      </c>
      <c r="O65" s="229"/>
      <c r="P65" s="229"/>
      <c r="Q65" s="229"/>
      <c r="R65" s="229">
        <v>0</v>
      </c>
      <c r="S65" s="229"/>
      <c r="T65" s="229">
        <v>0</v>
      </c>
      <c r="U65" s="229">
        <v>0</v>
      </c>
      <c r="V65" s="229"/>
      <c r="W65" s="228">
        <v>-1201.2708333333333</v>
      </c>
      <c r="X65" s="228">
        <v>-3422.8960000000002</v>
      </c>
      <c r="Y65" s="229">
        <v>-1047.2</v>
      </c>
      <c r="Z65" s="229">
        <v>0</v>
      </c>
      <c r="AA65" s="229">
        <v>0</v>
      </c>
      <c r="AB65" s="229"/>
      <c r="AC65" s="228">
        <v>265491.44765292894</v>
      </c>
      <c r="AD65" s="230">
        <v>261355.2281581373</v>
      </c>
      <c r="AE65" s="230">
        <v>9807.5863281250004</v>
      </c>
      <c r="AF65" s="231"/>
      <c r="AG65" s="231"/>
      <c r="AH65" s="231"/>
      <c r="AI65" s="231">
        <v>0</v>
      </c>
      <c r="AJ65" s="231"/>
      <c r="AK65" s="231">
        <v>0</v>
      </c>
      <c r="AL65" s="231">
        <v>0</v>
      </c>
      <c r="AM65" s="231"/>
      <c r="AN65" s="230">
        <v>-1201.2708333333333</v>
      </c>
      <c r="AO65" s="230">
        <v>-3422.8960000000002</v>
      </c>
      <c r="AP65" s="231">
        <v>-1047.2</v>
      </c>
      <c r="AQ65" s="231">
        <v>0</v>
      </c>
      <c r="AR65" s="231">
        <v>0</v>
      </c>
      <c r="AS65" s="231"/>
      <c r="AT65" s="230">
        <v>265491.44765292894</v>
      </c>
      <c r="AU65" s="232">
        <v>261355.2281581373</v>
      </c>
      <c r="AV65" s="232">
        <v>9807.5863281250004</v>
      </c>
      <c r="AW65" s="233"/>
      <c r="AX65" s="233"/>
      <c r="AY65" s="233"/>
      <c r="AZ65" s="233">
        <v>0</v>
      </c>
      <c r="BA65" s="233"/>
      <c r="BB65" s="233">
        <v>0</v>
      </c>
      <c r="BC65" s="233">
        <v>0</v>
      </c>
      <c r="BD65" s="233"/>
      <c r="BE65" s="232">
        <v>-1201.2708333333333</v>
      </c>
      <c r="BF65" s="232">
        <v>-3422.8960000000002</v>
      </c>
      <c r="BG65" s="233">
        <v>-1047.2</v>
      </c>
      <c r="BH65" s="233">
        <v>0</v>
      </c>
      <c r="BI65" s="233">
        <v>0</v>
      </c>
      <c r="BJ65" s="233"/>
      <c r="BK65" s="232">
        <v>265491.44765292894</v>
      </c>
      <c r="BL65" s="234">
        <v>261355.2281581373</v>
      </c>
      <c r="BM65" s="234">
        <v>12804.471223958337</v>
      </c>
      <c r="BN65" s="235"/>
      <c r="BO65" s="235"/>
      <c r="BP65" s="235"/>
      <c r="BQ65" s="235">
        <v>0</v>
      </c>
      <c r="BR65" s="235">
        <v>0</v>
      </c>
      <c r="BS65" s="235">
        <v>0</v>
      </c>
      <c r="BT65" s="235">
        <v>0</v>
      </c>
      <c r="BU65" s="235">
        <v>0</v>
      </c>
      <c r="BV65" s="234">
        <v>-1201.2708333333333</v>
      </c>
      <c r="BW65" s="234">
        <v>-3422.8960000000002</v>
      </c>
      <c r="BX65" s="235">
        <v>-1047.2</v>
      </c>
      <c r="BY65" s="235">
        <v>0</v>
      </c>
      <c r="BZ65" s="235">
        <v>0</v>
      </c>
      <c r="CA65" s="235"/>
      <c r="CB65" s="234">
        <v>268488.33254876232</v>
      </c>
      <c r="CC65" s="236">
        <v>261355.2281581373</v>
      </c>
      <c r="CD65" s="236">
        <v>12804.471223958337</v>
      </c>
      <c r="CE65" s="237"/>
      <c r="CF65" s="237"/>
      <c r="CG65" s="237"/>
      <c r="CH65" s="237">
        <v>0</v>
      </c>
      <c r="CI65" s="237">
        <v>0</v>
      </c>
      <c r="CJ65" s="237">
        <v>0</v>
      </c>
      <c r="CK65" s="237">
        <v>0</v>
      </c>
      <c r="CL65" s="237">
        <v>0</v>
      </c>
      <c r="CM65" s="236">
        <v>-1201.2708333333333</v>
      </c>
      <c r="CN65" s="236">
        <v>-3422.8960000000002</v>
      </c>
      <c r="CO65" s="237">
        <v>-1047.2</v>
      </c>
      <c r="CP65" s="237">
        <v>0</v>
      </c>
      <c r="CQ65" s="237">
        <v>0</v>
      </c>
      <c r="CR65" s="237"/>
      <c r="CS65" s="236">
        <v>268488.33254876232</v>
      </c>
      <c r="CT65" s="238">
        <v>261355.2281581373</v>
      </c>
      <c r="CU65" s="238">
        <v>12804.471223958337</v>
      </c>
      <c r="CV65" s="239"/>
      <c r="CW65" s="239"/>
      <c r="CX65" s="239"/>
      <c r="CY65" s="239">
        <v>0</v>
      </c>
      <c r="CZ65" s="239">
        <v>0</v>
      </c>
      <c r="DA65" s="239">
        <v>0</v>
      </c>
      <c r="DB65" s="239">
        <v>0</v>
      </c>
      <c r="DC65" s="239">
        <v>0</v>
      </c>
      <c r="DD65" s="238">
        <v>-1201.2708333333333</v>
      </c>
      <c r="DE65" s="238">
        <v>-3422.8960000000002</v>
      </c>
      <c r="DF65" s="239">
        <v>-1047.2</v>
      </c>
      <c r="DG65" s="239">
        <v>0</v>
      </c>
      <c r="DH65" s="239">
        <v>0</v>
      </c>
      <c r="DI65" s="239"/>
      <c r="DJ65" s="238">
        <v>268488.33254876232</v>
      </c>
      <c r="DK65" s="240">
        <v>261355.2281581373</v>
      </c>
      <c r="DL65" s="240">
        <v>12804.471223958337</v>
      </c>
      <c r="DM65" s="241"/>
      <c r="DN65" s="241"/>
      <c r="DO65" s="241"/>
      <c r="DP65" s="241">
        <v>0</v>
      </c>
      <c r="DQ65" s="241">
        <v>0</v>
      </c>
      <c r="DR65" s="241">
        <v>0</v>
      </c>
      <c r="DS65" s="241">
        <v>0</v>
      </c>
      <c r="DT65" s="241">
        <v>0</v>
      </c>
      <c r="DU65" s="240">
        <v>-1201.2708333333333</v>
      </c>
      <c r="DV65" s="240">
        <v>-3422.8960000000002</v>
      </c>
      <c r="DW65" s="241">
        <v>-1047.2</v>
      </c>
      <c r="DX65" s="241">
        <v>0</v>
      </c>
      <c r="DY65" s="241">
        <v>0</v>
      </c>
      <c r="DZ65" s="241"/>
      <c r="EA65" s="240">
        <v>268488.33254876232</v>
      </c>
      <c r="EB65" s="242">
        <v>261355.2281581373</v>
      </c>
      <c r="EC65" s="242">
        <v>20699.419791666664</v>
      </c>
      <c r="ED65" s="243"/>
      <c r="EE65" s="243"/>
      <c r="EF65" s="243"/>
      <c r="EG65" s="243">
        <v>0</v>
      </c>
      <c r="EH65" s="243">
        <v>0</v>
      </c>
      <c r="EI65" s="243">
        <v>0</v>
      </c>
      <c r="EJ65" s="243">
        <v>0</v>
      </c>
      <c r="EK65" s="243">
        <v>0</v>
      </c>
      <c r="EL65" s="242">
        <v>-1201.2708333333333</v>
      </c>
      <c r="EM65" s="242">
        <v>-3422.8960000000002</v>
      </c>
      <c r="EN65" s="243">
        <v>-5235.9999999999973</v>
      </c>
      <c r="EO65" s="243">
        <v>0</v>
      </c>
      <c r="EP65" s="243">
        <v>0</v>
      </c>
      <c r="EQ65" s="243"/>
      <c r="ER65" s="242">
        <v>272194.48111647065</v>
      </c>
      <c r="ES65" s="230">
        <v>261355.2281581373</v>
      </c>
      <c r="ET65" s="230">
        <v>12804.471223958337</v>
      </c>
      <c r="EU65" s="231"/>
      <c r="EV65" s="231"/>
      <c r="EW65" s="231"/>
      <c r="EX65" s="231">
        <v>0</v>
      </c>
      <c r="EY65" s="231">
        <v>0</v>
      </c>
      <c r="EZ65" s="231">
        <v>0</v>
      </c>
      <c r="FA65" s="231">
        <v>0</v>
      </c>
      <c r="FB65" s="231">
        <v>0</v>
      </c>
      <c r="FC65" s="230">
        <v>-1201.2708333333333</v>
      </c>
      <c r="FD65" s="230">
        <v>-3422.8960000000002</v>
      </c>
      <c r="FE65" s="231"/>
      <c r="FF65" s="231">
        <v>0</v>
      </c>
      <c r="FG65" s="231">
        <v>0</v>
      </c>
      <c r="FH65" s="231"/>
      <c r="FI65" s="230">
        <v>269535.53254876233</v>
      </c>
      <c r="FJ65" s="232">
        <v>261355.2281581373</v>
      </c>
      <c r="FK65" s="232">
        <v>12804.471223958337</v>
      </c>
      <c r="FL65" s="233"/>
      <c r="FM65" s="233"/>
      <c r="FN65" s="233"/>
      <c r="FO65" s="233">
        <v>0</v>
      </c>
      <c r="FP65" s="233">
        <v>0</v>
      </c>
      <c r="FQ65" s="233">
        <v>0</v>
      </c>
      <c r="FR65" s="233">
        <v>0</v>
      </c>
      <c r="FS65" s="233">
        <v>0</v>
      </c>
      <c r="FT65" s="232">
        <v>-1201.2708333333333</v>
      </c>
      <c r="FU65" s="232">
        <v>-3422.8960000000002</v>
      </c>
      <c r="FV65" s="233"/>
      <c r="FW65" s="233">
        <v>0</v>
      </c>
      <c r="FX65" s="233">
        <v>0</v>
      </c>
      <c r="FY65" s="233"/>
      <c r="FZ65" s="232">
        <v>269535.53254876233</v>
      </c>
      <c r="GA65" s="234">
        <v>261355.2281581373</v>
      </c>
      <c r="GB65" s="234">
        <v>12804.471223958337</v>
      </c>
      <c r="GC65" s="235"/>
      <c r="GD65" s="235"/>
      <c r="GE65" s="235"/>
      <c r="GF65" s="235">
        <v>0</v>
      </c>
      <c r="GG65" s="235">
        <v>0</v>
      </c>
      <c r="GH65" s="235">
        <v>0</v>
      </c>
      <c r="GI65" s="235">
        <v>0</v>
      </c>
      <c r="GJ65" s="235">
        <v>0</v>
      </c>
      <c r="GK65" s="234">
        <v>-1201.2708333333333</v>
      </c>
      <c r="GL65" s="234">
        <v>-3422.8960000000002</v>
      </c>
      <c r="GM65" s="235"/>
      <c r="GN65" s="235">
        <v>0</v>
      </c>
      <c r="GO65" s="235">
        <v>0</v>
      </c>
      <c r="GP65" s="235">
        <v>0</v>
      </c>
      <c r="GQ65" s="234">
        <v>269535.53254876233</v>
      </c>
      <c r="GR65" s="236">
        <v>261355.2281581373</v>
      </c>
      <c r="GS65" s="236">
        <v>12804.471223958337</v>
      </c>
      <c r="GT65" s="237"/>
      <c r="GU65" s="237"/>
      <c r="GV65" s="237"/>
      <c r="GW65" s="237">
        <v>0</v>
      </c>
      <c r="GX65" s="237">
        <v>0</v>
      </c>
      <c r="GY65" s="237">
        <v>0</v>
      </c>
      <c r="GZ65" s="237">
        <v>0</v>
      </c>
      <c r="HA65" s="237">
        <v>0</v>
      </c>
      <c r="HB65" s="236">
        <v>-1201.2708333333333</v>
      </c>
      <c r="HC65" s="236">
        <v>-3422.8960000000002</v>
      </c>
      <c r="HD65" s="237"/>
      <c r="HE65" s="237">
        <v>0</v>
      </c>
      <c r="HF65" s="237">
        <v>0</v>
      </c>
      <c r="HG65" s="237"/>
      <c r="HH65" s="236">
        <v>269535.53254876233</v>
      </c>
      <c r="HJ65" s="281">
        <f t="shared" si="0"/>
        <v>3300486.6164653557</v>
      </c>
      <c r="HK65" s="282">
        <f t="shared" si="1"/>
        <v>0</v>
      </c>
      <c r="HL65" s="282">
        <f t="shared" si="2"/>
        <v>0</v>
      </c>
      <c r="HM65" s="282">
        <f t="shared" si="3"/>
        <v>-14415.250000000002</v>
      </c>
      <c r="HN65" s="282">
        <f t="shared" si="4"/>
        <v>-41074.752</v>
      </c>
      <c r="HO65" s="282">
        <f t="shared" si="5"/>
        <v>-12566.399999999998</v>
      </c>
      <c r="HP65" s="282">
        <f t="shared" si="6"/>
        <v>0</v>
      </c>
      <c r="HQ65" s="283">
        <f t="shared" si="7"/>
        <v>0</v>
      </c>
      <c r="HR65" s="263"/>
      <c r="HS65" s="277">
        <v>178875</v>
      </c>
      <c r="HT65" s="278">
        <v>0</v>
      </c>
      <c r="HU65" s="278">
        <v>258885</v>
      </c>
      <c r="HV65" s="278">
        <v>5000</v>
      </c>
      <c r="HW65" s="278">
        <v>0</v>
      </c>
      <c r="HX65" s="278">
        <v>14846.880000000001</v>
      </c>
      <c r="HY65" s="278">
        <v>90586</v>
      </c>
      <c r="HZ65" s="279">
        <v>10914.25</v>
      </c>
      <c r="IA65" s="278"/>
      <c r="IB65" s="280">
        <f t="shared" si="8"/>
        <v>3859593.7464653556</v>
      </c>
      <c r="ID65" s="280">
        <f t="shared" si="9"/>
        <v>-68056.402000000002</v>
      </c>
      <c r="IF65" s="280"/>
      <c r="IH65" s="280"/>
      <c r="IJ65" s="280">
        <v>0</v>
      </c>
      <c r="IL65" s="280">
        <v>11665.929999999989</v>
      </c>
      <c r="IN65" s="280">
        <v>25528.43</v>
      </c>
    </row>
    <row r="66" spans="1:248">
      <c r="A66" s="244">
        <v>2225</v>
      </c>
      <c r="B66" s="141">
        <v>103279</v>
      </c>
      <c r="C66" s="141" t="s">
        <v>625</v>
      </c>
      <c r="D66" s="141" t="s">
        <v>422</v>
      </c>
      <c r="E66" s="226" t="s">
        <v>341</v>
      </c>
      <c r="F66" s="245" t="s">
        <v>921</v>
      </c>
      <c r="H66" s="227">
        <v>2004761.7141450041</v>
      </c>
      <c r="I66" s="227">
        <v>-9275.9</v>
      </c>
      <c r="J66" s="227">
        <v>-20391.631000000001</v>
      </c>
      <c r="K66" s="227">
        <v>1975094.1831450041</v>
      </c>
      <c r="M66" s="228">
        <v>167063.47617875034</v>
      </c>
      <c r="N66" s="228">
        <v>0</v>
      </c>
      <c r="O66" s="229"/>
      <c r="P66" s="229"/>
      <c r="Q66" s="229"/>
      <c r="R66" s="229">
        <v>0</v>
      </c>
      <c r="S66" s="229"/>
      <c r="T66" s="229">
        <v>0</v>
      </c>
      <c r="U66" s="229">
        <v>0</v>
      </c>
      <c r="V66" s="229"/>
      <c r="W66" s="228">
        <v>-772.99166666666667</v>
      </c>
      <c r="X66" s="228">
        <v>-1699.3025833333334</v>
      </c>
      <c r="Y66" s="229">
        <v>0</v>
      </c>
      <c r="Z66" s="229">
        <v>0</v>
      </c>
      <c r="AA66" s="229">
        <v>0</v>
      </c>
      <c r="AB66" s="229"/>
      <c r="AC66" s="228">
        <v>164591.18192875033</v>
      </c>
      <c r="AD66" s="230">
        <v>167063.47617875034</v>
      </c>
      <c r="AE66" s="230">
        <v>0</v>
      </c>
      <c r="AF66" s="231"/>
      <c r="AG66" s="231"/>
      <c r="AH66" s="231"/>
      <c r="AI66" s="231">
        <v>0</v>
      </c>
      <c r="AJ66" s="231"/>
      <c r="AK66" s="231">
        <v>0</v>
      </c>
      <c r="AL66" s="231">
        <v>0</v>
      </c>
      <c r="AM66" s="231"/>
      <c r="AN66" s="230">
        <v>-772.99166666666667</v>
      </c>
      <c r="AO66" s="230">
        <v>-1699.3025833333334</v>
      </c>
      <c r="AP66" s="231">
        <v>0</v>
      </c>
      <c r="AQ66" s="231">
        <v>0</v>
      </c>
      <c r="AR66" s="231">
        <v>0</v>
      </c>
      <c r="AS66" s="231"/>
      <c r="AT66" s="230">
        <v>164591.18192875033</v>
      </c>
      <c r="AU66" s="232">
        <v>167063.47617875034</v>
      </c>
      <c r="AV66" s="232">
        <v>0</v>
      </c>
      <c r="AW66" s="233"/>
      <c r="AX66" s="233"/>
      <c r="AY66" s="233"/>
      <c r="AZ66" s="233">
        <v>0</v>
      </c>
      <c r="BA66" s="233"/>
      <c r="BB66" s="233">
        <v>0</v>
      </c>
      <c r="BC66" s="233">
        <v>0</v>
      </c>
      <c r="BD66" s="233"/>
      <c r="BE66" s="232">
        <v>-772.99166666666667</v>
      </c>
      <c r="BF66" s="232">
        <v>-1699.3025833333334</v>
      </c>
      <c r="BG66" s="233">
        <v>0</v>
      </c>
      <c r="BH66" s="233">
        <v>0</v>
      </c>
      <c r="BI66" s="233">
        <v>0</v>
      </c>
      <c r="BJ66" s="233"/>
      <c r="BK66" s="232">
        <v>164591.18192875033</v>
      </c>
      <c r="BL66" s="234">
        <v>167063.47617875034</v>
      </c>
      <c r="BM66" s="234">
        <v>0</v>
      </c>
      <c r="BN66" s="235"/>
      <c r="BO66" s="235"/>
      <c r="BP66" s="235"/>
      <c r="BQ66" s="235">
        <v>0</v>
      </c>
      <c r="BR66" s="235">
        <v>18666.666666666668</v>
      </c>
      <c r="BS66" s="235">
        <v>0</v>
      </c>
      <c r="BT66" s="235">
        <v>0</v>
      </c>
      <c r="BU66" s="235">
        <v>41422.588916666668</v>
      </c>
      <c r="BV66" s="234">
        <v>-772.99166666666667</v>
      </c>
      <c r="BW66" s="234">
        <v>-1699.3025833333334</v>
      </c>
      <c r="BX66" s="235">
        <v>0</v>
      </c>
      <c r="BY66" s="235">
        <v>0</v>
      </c>
      <c r="BZ66" s="235">
        <v>0</v>
      </c>
      <c r="CA66" s="235"/>
      <c r="CB66" s="234">
        <v>224680.43751208365</v>
      </c>
      <c r="CC66" s="236">
        <v>167063.47617875034</v>
      </c>
      <c r="CD66" s="236">
        <v>0</v>
      </c>
      <c r="CE66" s="237"/>
      <c r="CF66" s="237"/>
      <c r="CG66" s="237"/>
      <c r="CH66" s="237">
        <v>0</v>
      </c>
      <c r="CI66" s="237">
        <v>4666.6666666666661</v>
      </c>
      <c r="CJ66" s="237">
        <v>0</v>
      </c>
      <c r="CK66" s="237">
        <v>0</v>
      </c>
      <c r="CL66" s="237">
        <v>10355.647229166669</v>
      </c>
      <c r="CM66" s="236">
        <v>-772.99166666666667</v>
      </c>
      <c r="CN66" s="236">
        <v>-1699.3025833333334</v>
      </c>
      <c r="CO66" s="237">
        <v>0</v>
      </c>
      <c r="CP66" s="237">
        <v>0</v>
      </c>
      <c r="CQ66" s="237">
        <v>0</v>
      </c>
      <c r="CR66" s="237"/>
      <c r="CS66" s="236">
        <v>179613.49582458366</v>
      </c>
      <c r="CT66" s="238">
        <v>167063.47617875034</v>
      </c>
      <c r="CU66" s="238">
        <v>0</v>
      </c>
      <c r="CV66" s="239"/>
      <c r="CW66" s="239"/>
      <c r="CX66" s="239"/>
      <c r="CY66" s="239">
        <v>0</v>
      </c>
      <c r="CZ66" s="239">
        <v>4666.6666666666661</v>
      </c>
      <c r="DA66" s="239">
        <v>0</v>
      </c>
      <c r="DB66" s="239">
        <v>0</v>
      </c>
      <c r="DC66" s="239">
        <v>10355.647229166669</v>
      </c>
      <c r="DD66" s="238">
        <v>-772.99166666666667</v>
      </c>
      <c r="DE66" s="238">
        <v>-1699.3025833333334</v>
      </c>
      <c r="DF66" s="239">
        <v>-1321.4285714285713</v>
      </c>
      <c r="DG66" s="239">
        <v>0</v>
      </c>
      <c r="DH66" s="239">
        <v>0</v>
      </c>
      <c r="DI66" s="239"/>
      <c r="DJ66" s="238">
        <v>178292.06725315508</v>
      </c>
      <c r="DK66" s="240">
        <v>167063.47617875034</v>
      </c>
      <c r="DL66" s="240">
        <v>0</v>
      </c>
      <c r="DM66" s="241"/>
      <c r="DN66" s="241"/>
      <c r="DO66" s="241"/>
      <c r="DP66" s="241">
        <v>0</v>
      </c>
      <c r="DQ66" s="241">
        <v>4666.6666666666661</v>
      </c>
      <c r="DR66" s="241">
        <v>0</v>
      </c>
      <c r="DS66" s="241">
        <v>0</v>
      </c>
      <c r="DT66" s="241">
        <v>10355.647229166669</v>
      </c>
      <c r="DU66" s="240">
        <v>-772.99166666666667</v>
      </c>
      <c r="DV66" s="240">
        <v>-1699.3025833333334</v>
      </c>
      <c r="DW66" s="241">
        <v>-1321.4285714285713</v>
      </c>
      <c r="DX66" s="241">
        <v>0</v>
      </c>
      <c r="DY66" s="241">
        <v>0</v>
      </c>
      <c r="DZ66" s="241"/>
      <c r="EA66" s="240">
        <v>178292.06725315508</v>
      </c>
      <c r="EB66" s="242">
        <v>167063.47617875034</v>
      </c>
      <c r="EC66" s="242">
        <v>0</v>
      </c>
      <c r="ED66" s="243"/>
      <c r="EE66" s="243"/>
      <c r="EF66" s="243"/>
      <c r="EG66" s="243">
        <v>0</v>
      </c>
      <c r="EH66" s="243">
        <v>4666.6666666666661</v>
      </c>
      <c r="EI66" s="243">
        <v>0</v>
      </c>
      <c r="EJ66" s="243">
        <v>0</v>
      </c>
      <c r="EK66" s="243">
        <v>10355.647229166669</v>
      </c>
      <c r="EL66" s="242">
        <v>-772.99166666666667</v>
      </c>
      <c r="EM66" s="242">
        <v>-1699.3025833333334</v>
      </c>
      <c r="EN66" s="243">
        <v>-6607.1428571428569</v>
      </c>
      <c r="EO66" s="243">
        <v>0</v>
      </c>
      <c r="EP66" s="243">
        <v>0</v>
      </c>
      <c r="EQ66" s="243"/>
      <c r="ER66" s="242">
        <v>173006.35296744079</v>
      </c>
      <c r="ES66" s="230">
        <v>167063.47617875034</v>
      </c>
      <c r="ET66" s="230">
        <v>0</v>
      </c>
      <c r="EU66" s="231"/>
      <c r="EV66" s="231"/>
      <c r="EW66" s="231"/>
      <c r="EX66" s="231">
        <v>0</v>
      </c>
      <c r="EY66" s="231">
        <v>4666.6666666666661</v>
      </c>
      <c r="EZ66" s="231">
        <v>0</v>
      </c>
      <c r="FA66" s="231">
        <v>0</v>
      </c>
      <c r="FB66" s="231">
        <v>10355.647229166669</v>
      </c>
      <c r="FC66" s="230">
        <v>-772.99166666666667</v>
      </c>
      <c r="FD66" s="230">
        <v>-1699.3025833333334</v>
      </c>
      <c r="FE66" s="231"/>
      <c r="FF66" s="231">
        <v>0</v>
      </c>
      <c r="FG66" s="231">
        <v>0</v>
      </c>
      <c r="FH66" s="231"/>
      <c r="FI66" s="230">
        <v>179613.49582458366</v>
      </c>
      <c r="FJ66" s="232">
        <v>167063.47617875034</v>
      </c>
      <c r="FK66" s="232">
        <v>0</v>
      </c>
      <c r="FL66" s="233"/>
      <c r="FM66" s="233"/>
      <c r="FN66" s="233"/>
      <c r="FO66" s="233">
        <v>0</v>
      </c>
      <c r="FP66" s="233">
        <v>4666.6666666666661</v>
      </c>
      <c r="FQ66" s="233">
        <v>0</v>
      </c>
      <c r="FR66" s="233">
        <v>0</v>
      </c>
      <c r="FS66" s="233">
        <v>10355.647229166669</v>
      </c>
      <c r="FT66" s="232">
        <v>-772.99166666666667</v>
      </c>
      <c r="FU66" s="232">
        <v>-1699.3025833333334</v>
      </c>
      <c r="FV66" s="233"/>
      <c r="FW66" s="233">
        <v>0</v>
      </c>
      <c r="FX66" s="233">
        <v>0</v>
      </c>
      <c r="FY66" s="233"/>
      <c r="FZ66" s="232">
        <v>179613.49582458366</v>
      </c>
      <c r="GA66" s="234">
        <v>167063.47617875034</v>
      </c>
      <c r="GB66" s="234">
        <v>0</v>
      </c>
      <c r="GC66" s="235"/>
      <c r="GD66" s="235"/>
      <c r="GE66" s="235"/>
      <c r="GF66" s="235">
        <v>0</v>
      </c>
      <c r="GG66" s="235">
        <v>4666.6666666666661</v>
      </c>
      <c r="GH66" s="235">
        <v>0</v>
      </c>
      <c r="GI66" s="235">
        <v>0</v>
      </c>
      <c r="GJ66" s="235">
        <v>10355.647229166669</v>
      </c>
      <c r="GK66" s="234">
        <v>-772.99166666666667</v>
      </c>
      <c r="GL66" s="234">
        <v>-1699.3025833333334</v>
      </c>
      <c r="GM66" s="235"/>
      <c r="GN66" s="235">
        <v>0</v>
      </c>
      <c r="GO66" s="235">
        <v>0</v>
      </c>
      <c r="GP66" s="235">
        <v>0</v>
      </c>
      <c r="GQ66" s="234">
        <v>179613.49582458366</v>
      </c>
      <c r="GR66" s="236">
        <v>167063.47617875034</v>
      </c>
      <c r="GS66" s="236">
        <v>0</v>
      </c>
      <c r="GT66" s="237"/>
      <c r="GU66" s="237"/>
      <c r="GV66" s="237"/>
      <c r="GW66" s="237">
        <v>0</v>
      </c>
      <c r="GX66" s="237">
        <v>4666.6666666666661</v>
      </c>
      <c r="GY66" s="237">
        <v>0</v>
      </c>
      <c r="GZ66" s="237">
        <v>0</v>
      </c>
      <c r="HA66" s="237">
        <v>10355.647229166669</v>
      </c>
      <c r="HB66" s="236">
        <v>-772.99166666666667</v>
      </c>
      <c r="HC66" s="236">
        <v>-1699.3025833333334</v>
      </c>
      <c r="HD66" s="237"/>
      <c r="HE66" s="237">
        <v>0</v>
      </c>
      <c r="HF66" s="237">
        <v>0</v>
      </c>
      <c r="HG66" s="237"/>
      <c r="HH66" s="236">
        <v>179613.49582458366</v>
      </c>
      <c r="HJ66" s="281">
        <f t="shared" si="0"/>
        <v>2060761.7141450045</v>
      </c>
      <c r="HK66" s="282">
        <f t="shared" si="1"/>
        <v>0</v>
      </c>
      <c r="HL66" s="282">
        <f t="shared" si="2"/>
        <v>124267.76675000004</v>
      </c>
      <c r="HM66" s="282">
        <f t="shared" si="3"/>
        <v>-9275.9</v>
      </c>
      <c r="HN66" s="282">
        <f t="shared" si="4"/>
        <v>-20391.631000000005</v>
      </c>
      <c r="HO66" s="282">
        <f t="shared" si="5"/>
        <v>-9250</v>
      </c>
      <c r="HP66" s="282">
        <f t="shared" si="6"/>
        <v>0</v>
      </c>
      <c r="HQ66" s="283">
        <f t="shared" si="7"/>
        <v>0</v>
      </c>
      <c r="HR66" s="263"/>
      <c r="HS66" s="277">
        <v>119951</v>
      </c>
      <c r="HT66" s="278">
        <v>0</v>
      </c>
      <c r="HU66" s="278">
        <v>193140</v>
      </c>
      <c r="HV66" s="278">
        <v>8571.2900000000009</v>
      </c>
      <c r="HW66" s="278">
        <v>0</v>
      </c>
      <c r="HX66" s="278">
        <v>-640</v>
      </c>
      <c r="HY66" s="278">
        <v>19634</v>
      </c>
      <c r="HZ66" s="279">
        <v>8016.25</v>
      </c>
      <c r="IA66" s="278"/>
      <c r="IB66" s="280">
        <f t="shared" si="8"/>
        <v>2533702.0208950047</v>
      </c>
      <c r="ID66" s="280">
        <f t="shared" si="9"/>
        <v>-38917.531000000003</v>
      </c>
      <c r="IF66" s="280"/>
      <c r="IH66" s="280"/>
      <c r="IJ66" s="280">
        <v>0</v>
      </c>
      <c r="IL66" s="280">
        <v>0</v>
      </c>
      <c r="IN66" s="280">
        <v>62369.85</v>
      </c>
    </row>
    <row r="67" spans="1:248">
      <c r="A67" s="244">
        <v>2412</v>
      </c>
      <c r="B67" s="141">
        <v>103349</v>
      </c>
      <c r="C67" s="141" t="s">
        <v>626</v>
      </c>
      <c r="D67" s="141" t="s">
        <v>423</v>
      </c>
      <c r="E67" s="226" t="s">
        <v>341</v>
      </c>
      <c r="F67" s="245" t="s">
        <v>921</v>
      </c>
      <c r="H67" s="227">
        <v>2033796.3820777754</v>
      </c>
      <c r="I67" s="227">
        <v>-10504.33</v>
      </c>
      <c r="J67" s="227">
        <v>-32064.806400000001</v>
      </c>
      <c r="K67" s="227">
        <v>1991227.2456777752</v>
      </c>
      <c r="M67" s="228">
        <v>169483.03183981462</v>
      </c>
      <c r="N67" s="228">
        <v>0</v>
      </c>
      <c r="O67" s="229"/>
      <c r="P67" s="229"/>
      <c r="Q67" s="229"/>
      <c r="R67" s="229">
        <v>0</v>
      </c>
      <c r="S67" s="229"/>
      <c r="T67" s="229">
        <v>0</v>
      </c>
      <c r="U67" s="229">
        <v>0</v>
      </c>
      <c r="V67" s="229"/>
      <c r="W67" s="228">
        <v>-875.36083333333329</v>
      </c>
      <c r="X67" s="228">
        <v>-2672.0672</v>
      </c>
      <c r="Y67" s="229">
        <v>-789.25</v>
      </c>
      <c r="Z67" s="229">
        <v>0</v>
      </c>
      <c r="AA67" s="229">
        <v>0</v>
      </c>
      <c r="AB67" s="229"/>
      <c r="AC67" s="228">
        <v>165146.35380648129</v>
      </c>
      <c r="AD67" s="230">
        <v>169483.03183981462</v>
      </c>
      <c r="AE67" s="230">
        <v>0</v>
      </c>
      <c r="AF67" s="231"/>
      <c r="AG67" s="231"/>
      <c r="AH67" s="231"/>
      <c r="AI67" s="231">
        <v>0</v>
      </c>
      <c r="AJ67" s="231"/>
      <c r="AK67" s="231">
        <v>0</v>
      </c>
      <c r="AL67" s="231">
        <v>0</v>
      </c>
      <c r="AM67" s="231"/>
      <c r="AN67" s="230">
        <v>-875.36083333333329</v>
      </c>
      <c r="AO67" s="230">
        <v>-2672.0672</v>
      </c>
      <c r="AP67" s="231">
        <v>-789.25</v>
      </c>
      <c r="AQ67" s="231">
        <v>0</v>
      </c>
      <c r="AR67" s="231">
        <v>0</v>
      </c>
      <c r="AS67" s="231"/>
      <c r="AT67" s="230">
        <v>165146.35380648129</v>
      </c>
      <c r="AU67" s="232">
        <v>169483.03183981462</v>
      </c>
      <c r="AV67" s="232">
        <v>0</v>
      </c>
      <c r="AW67" s="233"/>
      <c r="AX67" s="233"/>
      <c r="AY67" s="233"/>
      <c r="AZ67" s="233">
        <v>0</v>
      </c>
      <c r="BA67" s="233"/>
      <c r="BB67" s="233">
        <v>0</v>
      </c>
      <c r="BC67" s="233">
        <v>0</v>
      </c>
      <c r="BD67" s="233"/>
      <c r="BE67" s="232">
        <v>-875.36083333333329</v>
      </c>
      <c r="BF67" s="232">
        <v>-2672.0672</v>
      </c>
      <c r="BG67" s="233">
        <v>-789.25</v>
      </c>
      <c r="BH67" s="233">
        <v>0</v>
      </c>
      <c r="BI67" s="233">
        <v>0</v>
      </c>
      <c r="BJ67" s="233"/>
      <c r="BK67" s="232">
        <v>165146.35380648129</v>
      </c>
      <c r="BL67" s="234">
        <v>169483.03183981462</v>
      </c>
      <c r="BM67" s="234">
        <v>0</v>
      </c>
      <c r="BN67" s="235"/>
      <c r="BO67" s="235"/>
      <c r="BP67" s="235"/>
      <c r="BQ67" s="235">
        <v>0</v>
      </c>
      <c r="BR67" s="235">
        <v>0</v>
      </c>
      <c r="BS67" s="235">
        <v>0</v>
      </c>
      <c r="BT67" s="235">
        <v>0</v>
      </c>
      <c r="BU67" s="235">
        <v>0</v>
      </c>
      <c r="BV67" s="234">
        <v>-875.36083333333329</v>
      </c>
      <c r="BW67" s="234">
        <v>-2672.0672</v>
      </c>
      <c r="BX67" s="235">
        <v>-789.25</v>
      </c>
      <c r="BY67" s="235">
        <v>0</v>
      </c>
      <c r="BZ67" s="235">
        <v>0</v>
      </c>
      <c r="CA67" s="235"/>
      <c r="CB67" s="234">
        <v>165146.35380648129</v>
      </c>
      <c r="CC67" s="236">
        <v>169483.03183981462</v>
      </c>
      <c r="CD67" s="236">
        <v>0</v>
      </c>
      <c r="CE67" s="237"/>
      <c r="CF67" s="237"/>
      <c r="CG67" s="237"/>
      <c r="CH67" s="237">
        <v>0</v>
      </c>
      <c r="CI67" s="237">
        <v>0</v>
      </c>
      <c r="CJ67" s="237">
        <v>0</v>
      </c>
      <c r="CK67" s="237">
        <v>0</v>
      </c>
      <c r="CL67" s="237">
        <v>0</v>
      </c>
      <c r="CM67" s="236">
        <v>-875.36083333333329</v>
      </c>
      <c r="CN67" s="236">
        <v>-2672.0672</v>
      </c>
      <c r="CO67" s="237">
        <v>-789.25</v>
      </c>
      <c r="CP67" s="237">
        <v>0</v>
      </c>
      <c r="CQ67" s="237">
        <v>0</v>
      </c>
      <c r="CR67" s="237"/>
      <c r="CS67" s="236">
        <v>165146.35380648129</v>
      </c>
      <c r="CT67" s="238">
        <v>169483.03183981462</v>
      </c>
      <c r="CU67" s="238">
        <v>0</v>
      </c>
      <c r="CV67" s="239"/>
      <c r="CW67" s="239"/>
      <c r="CX67" s="239"/>
      <c r="CY67" s="239">
        <v>0</v>
      </c>
      <c r="CZ67" s="239">
        <v>0</v>
      </c>
      <c r="DA67" s="239">
        <v>0</v>
      </c>
      <c r="DB67" s="239">
        <v>0</v>
      </c>
      <c r="DC67" s="239">
        <v>0</v>
      </c>
      <c r="DD67" s="238">
        <v>-875.36083333333329</v>
      </c>
      <c r="DE67" s="238">
        <v>-2672.0672</v>
      </c>
      <c r="DF67" s="239">
        <v>-789.25</v>
      </c>
      <c r="DG67" s="239">
        <v>0</v>
      </c>
      <c r="DH67" s="239">
        <v>0</v>
      </c>
      <c r="DI67" s="239"/>
      <c r="DJ67" s="238">
        <v>165146.35380648129</v>
      </c>
      <c r="DK67" s="240">
        <v>169483.03183981462</v>
      </c>
      <c r="DL67" s="240">
        <v>0</v>
      </c>
      <c r="DM67" s="241"/>
      <c r="DN67" s="241"/>
      <c r="DO67" s="241"/>
      <c r="DP67" s="241">
        <v>0</v>
      </c>
      <c r="DQ67" s="241">
        <v>0</v>
      </c>
      <c r="DR67" s="241">
        <v>0</v>
      </c>
      <c r="DS67" s="241">
        <v>0</v>
      </c>
      <c r="DT67" s="241">
        <v>0</v>
      </c>
      <c r="DU67" s="240">
        <v>-875.36083333333329</v>
      </c>
      <c r="DV67" s="240">
        <v>-2672.0672</v>
      </c>
      <c r="DW67" s="241">
        <v>-789.25</v>
      </c>
      <c r="DX67" s="241">
        <v>0</v>
      </c>
      <c r="DY67" s="241">
        <v>0</v>
      </c>
      <c r="DZ67" s="241"/>
      <c r="EA67" s="240">
        <v>165146.35380648129</v>
      </c>
      <c r="EB67" s="242">
        <v>169483.03183981462</v>
      </c>
      <c r="EC67" s="242">
        <v>0</v>
      </c>
      <c r="ED67" s="243"/>
      <c r="EE67" s="243"/>
      <c r="EF67" s="243"/>
      <c r="EG67" s="243">
        <v>0</v>
      </c>
      <c r="EH67" s="243">
        <v>0</v>
      </c>
      <c r="EI67" s="243">
        <v>0</v>
      </c>
      <c r="EJ67" s="243">
        <v>0</v>
      </c>
      <c r="EK67" s="243">
        <v>0</v>
      </c>
      <c r="EL67" s="242">
        <v>-875.36083333333329</v>
      </c>
      <c r="EM67" s="242">
        <v>-2672.0672</v>
      </c>
      <c r="EN67" s="243">
        <v>-3946.25</v>
      </c>
      <c r="EO67" s="243">
        <v>0</v>
      </c>
      <c r="EP67" s="243">
        <v>0</v>
      </c>
      <c r="EQ67" s="243"/>
      <c r="ER67" s="242">
        <v>161989.35380648129</v>
      </c>
      <c r="ES67" s="230">
        <v>169483.03183981462</v>
      </c>
      <c r="ET67" s="230">
        <v>0</v>
      </c>
      <c r="EU67" s="231"/>
      <c r="EV67" s="231"/>
      <c r="EW67" s="231"/>
      <c r="EX67" s="231">
        <v>0</v>
      </c>
      <c r="EY67" s="231">
        <v>0</v>
      </c>
      <c r="EZ67" s="231">
        <v>0</v>
      </c>
      <c r="FA67" s="231">
        <v>0</v>
      </c>
      <c r="FB67" s="231">
        <v>0</v>
      </c>
      <c r="FC67" s="230">
        <v>-875.36083333333329</v>
      </c>
      <c r="FD67" s="230">
        <v>-2672.0672</v>
      </c>
      <c r="FE67" s="231"/>
      <c r="FF67" s="231">
        <v>0</v>
      </c>
      <c r="FG67" s="231">
        <v>0</v>
      </c>
      <c r="FH67" s="231"/>
      <c r="FI67" s="230">
        <v>165935.60380648129</v>
      </c>
      <c r="FJ67" s="232">
        <v>169483.03183981462</v>
      </c>
      <c r="FK67" s="232">
        <v>0</v>
      </c>
      <c r="FL67" s="233"/>
      <c r="FM67" s="233"/>
      <c r="FN67" s="233"/>
      <c r="FO67" s="233">
        <v>0</v>
      </c>
      <c r="FP67" s="233">
        <v>0</v>
      </c>
      <c r="FQ67" s="233">
        <v>0</v>
      </c>
      <c r="FR67" s="233">
        <v>0</v>
      </c>
      <c r="FS67" s="233">
        <v>0</v>
      </c>
      <c r="FT67" s="232">
        <v>-875.36083333333329</v>
      </c>
      <c r="FU67" s="232">
        <v>-2672.0672</v>
      </c>
      <c r="FV67" s="233"/>
      <c r="FW67" s="233">
        <v>0</v>
      </c>
      <c r="FX67" s="233">
        <v>0</v>
      </c>
      <c r="FY67" s="233"/>
      <c r="FZ67" s="232">
        <v>165935.60380648129</v>
      </c>
      <c r="GA67" s="234">
        <v>169483.03183981462</v>
      </c>
      <c r="GB67" s="234">
        <v>0</v>
      </c>
      <c r="GC67" s="235"/>
      <c r="GD67" s="235"/>
      <c r="GE67" s="235"/>
      <c r="GF67" s="235">
        <v>0</v>
      </c>
      <c r="GG67" s="235">
        <v>0</v>
      </c>
      <c r="GH67" s="235">
        <v>0</v>
      </c>
      <c r="GI67" s="235">
        <v>0</v>
      </c>
      <c r="GJ67" s="235">
        <v>0</v>
      </c>
      <c r="GK67" s="234">
        <v>-875.36083333333329</v>
      </c>
      <c r="GL67" s="234">
        <v>-2672.0672</v>
      </c>
      <c r="GM67" s="235"/>
      <c r="GN67" s="235">
        <v>0</v>
      </c>
      <c r="GO67" s="235">
        <v>0</v>
      </c>
      <c r="GP67" s="235">
        <v>0</v>
      </c>
      <c r="GQ67" s="234">
        <v>165935.60380648129</v>
      </c>
      <c r="GR67" s="236">
        <v>169483.03183981462</v>
      </c>
      <c r="GS67" s="236">
        <v>0</v>
      </c>
      <c r="GT67" s="237"/>
      <c r="GU67" s="237"/>
      <c r="GV67" s="237"/>
      <c r="GW67" s="237">
        <v>0</v>
      </c>
      <c r="GX67" s="237">
        <v>0</v>
      </c>
      <c r="GY67" s="237">
        <v>0</v>
      </c>
      <c r="GZ67" s="237">
        <v>0</v>
      </c>
      <c r="HA67" s="237">
        <v>0</v>
      </c>
      <c r="HB67" s="236">
        <v>-875.36083333333329</v>
      </c>
      <c r="HC67" s="236">
        <v>-2672.0672</v>
      </c>
      <c r="HD67" s="237"/>
      <c r="HE67" s="237">
        <v>0</v>
      </c>
      <c r="HF67" s="237">
        <v>0</v>
      </c>
      <c r="HG67" s="237"/>
      <c r="HH67" s="236">
        <v>165935.60380648129</v>
      </c>
      <c r="HJ67" s="281">
        <f t="shared" si="0"/>
        <v>2033796.382077775</v>
      </c>
      <c r="HK67" s="282">
        <f t="shared" si="1"/>
        <v>0</v>
      </c>
      <c r="HL67" s="282">
        <f t="shared" si="2"/>
        <v>0</v>
      </c>
      <c r="HM67" s="282">
        <f t="shared" si="3"/>
        <v>-10504.330000000002</v>
      </c>
      <c r="HN67" s="282">
        <f t="shared" si="4"/>
        <v>-32064.806400000005</v>
      </c>
      <c r="HO67" s="282">
        <f t="shared" si="5"/>
        <v>-9471</v>
      </c>
      <c r="HP67" s="282">
        <f t="shared" si="6"/>
        <v>0</v>
      </c>
      <c r="HQ67" s="283">
        <f t="shared" si="7"/>
        <v>0</v>
      </c>
      <c r="HR67" s="263"/>
      <c r="HS67" s="277">
        <v>116651</v>
      </c>
      <c r="HT67" s="278">
        <v>0</v>
      </c>
      <c r="HU67" s="278">
        <v>119820</v>
      </c>
      <c r="HV67" s="278">
        <v>9371.2900000000009</v>
      </c>
      <c r="HW67" s="278">
        <v>0</v>
      </c>
      <c r="HX67" s="278">
        <v>6196.88</v>
      </c>
      <c r="HY67" s="278">
        <v>83739</v>
      </c>
      <c r="HZ67" s="279">
        <v>8725</v>
      </c>
      <c r="IA67" s="278"/>
      <c r="IB67" s="280">
        <f t="shared" si="8"/>
        <v>2378299.5520777749</v>
      </c>
      <c r="ID67" s="280">
        <f t="shared" si="9"/>
        <v>-52040.136400000003</v>
      </c>
      <c r="IF67" s="280"/>
      <c r="IH67" s="280"/>
      <c r="IJ67" s="280">
        <v>0</v>
      </c>
      <c r="IL67" s="280">
        <v>0</v>
      </c>
      <c r="IN67" s="280">
        <v>52451.38</v>
      </c>
    </row>
    <row r="68" spans="1:248">
      <c r="A68" s="244">
        <v>2478</v>
      </c>
      <c r="B68" s="141">
        <v>132007</v>
      </c>
      <c r="C68" s="141" t="s">
        <v>627</v>
      </c>
      <c r="D68" s="141" t="s">
        <v>424</v>
      </c>
      <c r="E68" s="226" t="s">
        <v>341</v>
      </c>
      <c r="F68" s="245" t="s">
        <v>921</v>
      </c>
      <c r="H68" s="227">
        <v>2006349.5825</v>
      </c>
      <c r="I68" s="227">
        <v>-10654.75</v>
      </c>
      <c r="J68" s="227">
        <v>-47099.582499999997</v>
      </c>
      <c r="K68" s="227">
        <v>1948595.25</v>
      </c>
      <c r="M68" s="228">
        <v>167195.79854166668</v>
      </c>
      <c r="N68" s="228">
        <v>11576.922767857142</v>
      </c>
      <c r="O68" s="229"/>
      <c r="P68" s="229"/>
      <c r="Q68" s="229"/>
      <c r="R68" s="229">
        <v>0</v>
      </c>
      <c r="S68" s="229"/>
      <c r="T68" s="229">
        <v>0</v>
      </c>
      <c r="U68" s="229">
        <v>0</v>
      </c>
      <c r="V68" s="229"/>
      <c r="W68" s="228">
        <v>-887.89583333333337</v>
      </c>
      <c r="X68" s="228">
        <v>-3924.9652083333331</v>
      </c>
      <c r="Y68" s="229">
        <v>-789.25</v>
      </c>
      <c r="Z68" s="229">
        <v>0</v>
      </c>
      <c r="AA68" s="229">
        <v>0</v>
      </c>
      <c r="AB68" s="229"/>
      <c r="AC68" s="228">
        <v>173170.61026785715</v>
      </c>
      <c r="AD68" s="230">
        <v>167195.79854166668</v>
      </c>
      <c r="AE68" s="230">
        <v>11576.922767857142</v>
      </c>
      <c r="AF68" s="231"/>
      <c r="AG68" s="231"/>
      <c r="AH68" s="231"/>
      <c r="AI68" s="231">
        <v>0</v>
      </c>
      <c r="AJ68" s="231"/>
      <c r="AK68" s="231">
        <v>0</v>
      </c>
      <c r="AL68" s="231">
        <v>0</v>
      </c>
      <c r="AM68" s="231"/>
      <c r="AN68" s="230">
        <v>-887.89583333333337</v>
      </c>
      <c r="AO68" s="230">
        <v>-3924.9652083333331</v>
      </c>
      <c r="AP68" s="231">
        <v>-789.25</v>
      </c>
      <c r="AQ68" s="231">
        <v>0</v>
      </c>
      <c r="AR68" s="231">
        <v>0</v>
      </c>
      <c r="AS68" s="231"/>
      <c r="AT68" s="230">
        <v>173170.61026785715</v>
      </c>
      <c r="AU68" s="232">
        <v>167195.79854166668</v>
      </c>
      <c r="AV68" s="232">
        <v>11576.922767857142</v>
      </c>
      <c r="AW68" s="233"/>
      <c r="AX68" s="233"/>
      <c r="AY68" s="233"/>
      <c r="AZ68" s="233">
        <v>0</v>
      </c>
      <c r="BA68" s="233"/>
      <c r="BB68" s="233">
        <v>0</v>
      </c>
      <c r="BC68" s="233">
        <v>0</v>
      </c>
      <c r="BD68" s="233"/>
      <c r="BE68" s="232">
        <v>-887.89583333333337</v>
      </c>
      <c r="BF68" s="232">
        <v>-3924.9652083333331</v>
      </c>
      <c r="BG68" s="233">
        <v>-789.25</v>
      </c>
      <c r="BH68" s="233">
        <v>0</v>
      </c>
      <c r="BI68" s="233">
        <v>0</v>
      </c>
      <c r="BJ68" s="233"/>
      <c r="BK68" s="232">
        <v>173170.61026785715</v>
      </c>
      <c r="BL68" s="234">
        <v>167195.79854166668</v>
      </c>
      <c r="BM68" s="234">
        <v>14025.892410714285</v>
      </c>
      <c r="BN68" s="235"/>
      <c r="BO68" s="235"/>
      <c r="BP68" s="235"/>
      <c r="BQ68" s="235">
        <v>0</v>
      </c>
      <c r="BR68" s="235">
        <v>0</v>
      </c>
      <c r="BS68" s="235">
        <v>0</v>
      </c>
      <c r="BT68" s="235">
        <v>0</v>
      </c>
      <c r="BU68" s="235">
        <v>0</v>
      </c>
      <c r="BV68" s="234">
        <v>-887.89583333333337</v>
      </c>
      <c r="BW68" s="234">
        <v>-3924.9652083333331</v>
      </c>
      <c r="BX68" s="235">
        <v>-789.25</v>
      </c>
      <c r="BY68" s="235">
        <v>0</v>
      </c>
      <c r="BZ68" s="235">
        <v>0</v>
      </c>
      <c r="CA68" s="235"/>
      <c r="CB68" s="234">
        <v>175619.5799107143</v>
      </c>
      <c r="CC68" s="236">
        <v>167195.79854166668</v>
      </c>
      <c r="CD68" s="236">
        <v>14025.892410714285</v>
      </c>
      <c r="CE68" s="237"/>
      <c r="CF68" s="237"/>
      <c r="CG68" s="237"/>
      <c r="CH68" s="237">
        <v>0</v>
      </c>
      <c r="CI68" s="237">
        <v>0</v>
      </c>
      <c r="CJ68" s="237">
        <v>0</v>
      </c>
      <c r="CK68" s="237">
        <v>0</v>
      </c>
      <c r="CL68" s="237">
        <v>0</v>
      </c>
      <c r="CM68" s="236">
        <v>-887.89583333333337</v>
      </c>
      <c r="CN68" s="236">
        <v>-3924.9652083333331</v>
      </c>
      <c r="CO68" s="237">
        <v>-789.25</v>
      </c>
      <c r="CP68" s="237">
        <v>0</v>
      </c>
      <c r="CQ68" s="237">
        <v>0</v>
      </c>
      <c r="CR68" s="237"/>
      <c r="CS68" s="236">
        <v>175619.5799107143</v>
      </c>
      <c r="CT68" s="238">
        <v>167195.79854166668</v>
      </c>
      <c r="CU68" s="238">
        <v>14025.892410714285</v>
      </c>
      <c r="CV68" s="239"/>
      <c r="CW68" s="239"/>
      <c r="CX68" s="239"/>
      <c r="CY68" s="239">
        <v>0</v>
      </c>
      <c r="CZ68" s="239">
        <v>0</v>
      </c>
      <c r="DA68" s="239">
        <v>0</v>
      </c>
      <c r="DB68" s="239">
        <v>0</v>
      </c>
      <c r="DC68" s="239">
        <v>0</v>
      </c>
      <c r="DD68" s="238">
        <v>-887.89583333333337</v>
      </c>
      <c r="DE68" s="238">
        <v>-3924.9652083333331</v>
      </c>
      <c r="DF68" s="239">
        <v>-789.25</v>
      </c>
      <c r="DG68" s="239">
        <v>0</v>
      </c>
      <c r="DH68" s="239">
        <v>0</v>
      </c>
      <c r="DI68" s="239"/>
      <c r="DJ68" s="238">
        <v>175619.5799107143</v>
      </c>
      <c r="DK68" s="240">
        <v>167195.79854166668</v>
      </c>
      <c r="DL68" s="240">
        <v>14025.892410714285</v>
      </c>
      <c r="DM68" s="241"/>
      <c r="DN68" s="241"/>
      <c r="DO68" s="241"/>
      <c r="DP68" s="241">
        <v>0</v>
      </c>
      <c r="DQ68" s="241">
        <v>0</v>
      </c>
      <c r="DR68" s="241">
        <v>0</v>
      </c>
      <c r="DS68" s="241">
        <v>0</v>
      </c>
      <c r="DT68" s="241">
        <v>0</v>
      </c>
      <c r="DU68" s="240">
        <v>-887.89583333333337</v>
      </c>
      <c r="DV68" s="240">
        <v>-3924.9652083333331</v>
      </c>
      <c r="DW68" s="241">
        <v>-789.25</v>
      </c>
      <c r="DX68" s="241">
        <v>0</v>
      </c>
      <c r="DY68" s="241">
        <v>0</v>
      </c>
      <c r="DZ68" s="241"/>
      <c r="EA68" s="240">
        <v>175619.5799107143</v>
      </c>
      <c r="EB68" s="242">
        <v>167195.79854166668</v>
      </c>
      <c r="EC68" s="242">
        <v>6354.5392857142879</v>
      </c>
      <c r="ED68" s="243"/>
      <c r="EE68" s="243"/>
      <c r="EF68" s="243"/>
      <c r="EG68" s="243">
        <v>0</v>
      </c>
      <c r="EH68" s="243">
        <v>0</v>
      </c>
      <c r="EI68" s="243">
        <v>0</v>
      </c>
      <c r="EJ68" s="243">
        <v>0</v>
      </c>
      <c r="EK68" s="243">
        <v>0</v>
      </c>
      <c r="EL68" s="242">
        <v>-887.89583333333337</v>
      </c>
      <c r="EM68" s="242">
        <v>-3924.9652083333331</v>
      </c>
      <c r="EN68" s="243">
        <v>-3946.25</v>
      </c>
      <c r="EO68" s="243">
        <v>0</v>
      </c>
      <c r="EP68" s="243">
        <v>0</v>
      </c>
      <c r="EQ68" s="243"/>
      <c r="ER68" s="242">
        <v>164791.2267857143</v>
      </c>
      <c r="ES68" s="230">
        <v>167195.79854166668</v>
      </c>
      <c r="ET68" s="230">
        <v>14025.892410714285</v>
      </c>
      <c r="EU68" s="231"/>
      <c r="EV68" s="231"/>
      <c r="EW68" s="231"/>
      <c r="EX68" s="231">
        <v>0</v>
      </c>
      <c r="EY68" s="231">
        <v>0</v>
      </c>
      <c r="EZ68" s="231">
        <v>0</v>
      </c>
      <c r="FA68" s="231">
        <v>0</v>
      </c>
      <c r="FB68" s="231">
        <v>0</v>
      </c>
      <c r="FC68" s="230">
        <v>-887.89583333333337</v>
      </c>
      <c r="FD68" s="230">
        <v>-3924.9652083333331</v>
      </c>
      <c r="FE68" s="231"/>
      <c r="FF68" s="231">
        <v>0</v>
      </c>
      <c r="FG68" s="231">
        <v>0</v>
      </c>
      <c r="FH68" s="231"/>
      <c r="FI68" s="230">
        <v>176408.8299107143</v>
      </c>
      <c r="FJ68" s="232">
        <v>167195.79854166668</v>
      </c>
      <c r="FK68" s="232">
        <v>14025.892410714285</v>
      </c>
      <c r="FL68" s="233"/>
      <c r="FM68" s="233"/>
      <c r="FN68" s="233"/>
      <c r="FO68" s="233">
        <v>0</v>
      </c>
      <c r="FP68" s="233">
        <v>0</v>
      </c>
      <c r="FQ68" s="233">
        <v>0</v>
      </c>
      <c r="FR68" s="233">
        <v>0</v>
      </c>
      <c r="FS68" s="233">
        <v>0</v>
      </c>
      <c r="FT68" s="232">
        <v>-887.89583333333337</v>
      </c>
      <c r="FU68" s="232">
        <v>-3924.9652083333331</v>
      </c>
      <c r="FV68" s="233"/>
      <c r="FW68" s="233">
        <v>0</v>
      </c>
      <c r="FX68" s="233">
        <v>0</v>
      </c>
      <c r="FY68" s="233"/>
      <c r="FZ68" s="232">
        <v>176408.8299107143</v>
      </c>
      <c r="GA68" s="234">
        <v>167195.79854166668</v>
      </c>
      <c r="GB68" s="234">
        <v>14025.892410714285</v>
      </c>
      <c r="GC68" s="235"/>
      <c r="GD68" s="235"/>
      <c r="GE68" s="235"/>
      <c r="GF68" s="235">
        <v>0</v>
      </c>
      <c r="GG68" s="235">
        <v>0</v>
      </c>
      <c r="GH68" s="235">
        <v>0</v>
      </c>
      <c r="GI68" s="235">
        <v>0</v>
      </c>
      <c r="GJ68" s="235">
        <v>0</v>
      </c>
      <c r="GK68" s="234">
        <v>-887.89583333333337</v>
      </c>
      <c r="GL68" s="234">
        <v>-3924.9652083333331</v>
      </c>
      <c r="GM68" s="235"/>
      <c r="GN68" s="235">
        <v>0</v>
      </c>
      <c r="GO68" s="235">
        <v>0</v>
      </c>
      <c r="GP68" s="235">
        <v>0</v>
      </c>
      <c r="GQ68" s="234">
        <v>176408.8299107143</v>
      </c>
      <c r="GR68" s="236">
        <v>167195.79854166668</v>
      </c>
      <c r="GS68" s="236">
        <v>14025.892410714285</v>
      </c>
      <c r="GT68" s="237"/>
      <c r="GU68" s="237"/>
      <c r="GV68" s="237"/>
      <c r="GW68" s="237">
        <v>0</v>
      </c>
      <c r="GX68" s="237">
        <v>0</v>
      </c>
      <c r="GY68" s="237">
        <v>0</v>
      </c>
      <c r="GZ68" s="237">
        <v>0</v>
      </c>
      <c r="HA68" s="237">
        <v>0</v>
      </c>
      <c r="HB68" s="236">
        <v>-887.89583333333337</v>
      </c>
      <c r="HC68" s="236">
        <v>-3924.9652083333331</v>
      </c>
      <c r="HD68" s="237"/>
      <c r="HE68" s="237">
        <v>0</v>
      </c>
      <c r="HF68" s="237">
        <v>0</v>
      </c>
      <c r="HG68" s="237"/>
      <c r="HH68" s="236">
        <v>176408.8299107143</v>
      </c>
      <c r="HJ68" s="281">
        <f t="shared" si="0"/>
        <v>2166810.5393749992</v>
      </c>
      <c r="HK68" s="282">
        <f t="shared" si="1"/>
        <v>0</v>
      </c>
      <c r="HL68" s="282">
        <f t="shared" si="2"/>
        <v>0</v>
      </c>
      <c r="HM68" s="282">
        <f t="shared" si="3"/>
        <v>-10654.75</v>
      </c>
      <c r="HN68" s="282">
        <f t="shared" si="4"/>
        <v>-47099.582500000011</v>
      </c>
      <c r="HO68" s="282">
        <f t="shared" si="5"/>
        <v>-9471</v>
      </c>
      <c r="HP68" s="282">
        <f t="shared" si="6"/>
        <v>0</v>
      </c>
      <c r="HQ68" s="283">
        <f t="shared" si="7"/>
        <v>0</v>
      </c>
      <c r="HR68" s="263"/>
      <c r="HS68" s="277">
        <v>108890</v>
      </c>
      <c r="HT68" s="278">
        <v>0</v>
      </c>
      <c r="HU68" s="278">
        <v>47376</v>
      </c>
      <c r="HV68" s="278">
        <v>200</v>
      </c>
      <c r="HW68" s="278">
        <v>0</v>
      </c>
      <c r="HX68" s="278">
        <v>1005.8299999999999</v>
      </c>
      <c r="HY68" s="278">
        <v>99553</v>
      </c>
      <c r="HZ68" s="279">
        <v>9121</v>
      </c>
      <c r="IA68" s="278"/>
      <c r="IB68" s="280">
        <f t="shared" si="8"/>
        <v>2432956.3693749993</v>
      </c>
      <c r="ID68" s="280">
        <f t="shared" si="9"/>
        <v>-67225.332500000019</v>
      </c>
      <c r="IF68" s="280"/>
      <c r="IH68" s="280"/>
      <c r="IJ68" s="280">
        <v>0</v>
      </c>
      <c r="IL68" s="280">
        <v>7168.51</v>
      </c>
      <c r="IN68" s="280">
        <v>11544.61</v>
      </c>
    </row>
    <row r="69" spans="1:248">
      <c r="A69" s="244">
        <v>4063</v>
      </c>
      <c r="B69" s="141">
        <v>103486</v>
      </c>
      <c r="C69" s="141" t="s">
        <v>628</v>
      </c>
      <c r="D69" s="141" t="s">
        <v>787</v>
      </c>
      <c r="E69" s="226" t="s">
        <v>340</v>
      </c>
      <c r="F69" s="245" t="s">
        <v>921</v>
      </c>
      <c r="H69" s="227">
        <v>6082851.2369859731</v>
      </c>
      <c r="I69" s="227">
        <v>-14822.1</v>
      </c>
      <c r="J69" s="227">
        <v>-113419.3152</v>
      </c>
      <c r="K69" s="227">
        <v>5954609.8217859734</v>
      </c>
      <c r="M69" s="228">
        <v>506904.26974883111</v>
      </c>
      <c r="N69" s="228">
        <v>0</v>
      </c>
      <c r="O69" s="229"/>
      <c r="P69" s="229"/>
      <c r="Q69" s="229"/>
      <c r="R69" s="229">
        <v>0</v>
      </c>
      <c r="S69" s="229"/>
      <c r="T69" s="229">
        <v>0</v>
      </c>
      <c r="U69" s="229">
        <v>0</v>
      </c>
      <c r="V69" s="229"/>
      <c r="W69" s="228">
        <v>-1235.175</v>
      </c>
      <c r="X69" s="228">
        <v>-9451.6095999999998</v>
      </c>
      <c r="Y69" s="229">
        <v>-2026.0625</v>
      </c>
      <c r="Z69" s="229">
        <v>0</v>
      </c>
      <c r="AA69" s="229">
        <v>0</v>
      </c>
      <c r="AB69" s="229"/>
      <c r="AC69" s="228">
        <v>494191.4226488311</v>
      </c>
      <c r="AD69" s="230">
        <v>506904.26974883111</v>
      </c>
      <c r="AE69" s="230">
        <v>0</v>
      </c>
      <c r="AF69" s="231"/>
      <c r="AG69" s="231"/>
      <c r="AH69" s="231"/>
      <c r="AI69" s="231">
        <v>0</v>
      </c>
      <c r="AJ69" s="231"/>
      <c r="AK69" s="231">
        <v>0</v>
      </c>
      <c r="AL69" s="231">
        <v>0</v>
      </c>
      <c r="AM69" s="231"/>
      <c r="AN69" s="230">
        <v>-1235.175</v>
      </c>
      <c r="AO69" s="230">
        <v>-9451.6095999999998</v>
      </c>
      <c r="AP69" s="231">
        <v>-2026.0625</v>
      </c>
      <c r="AQ69" s="231">
        <v>0</v>
      </c>
      <c r="AR69" s="231">
        <v>0</v>
      </c>
      <c r="AS69" s="231"/>
      <c r="AT69" s="230">
        <v>494191.4226488311</v>
      </c>
      <c r="AU69" s="232">
        <v>506904.26974883111</v>
      </c>
      <c r="AV69" s="232">
        <v>0</v>
      </c>
      <c r="AW69" s="233"/>
      <c r="AX69" s="233"/>
      <c r="AY69" s="233"/>
      <c r="AZ69" s="233">
        <v>0</v>
      </c>
      <c r="BA69" s="233"/>
      <c r="BB69" s="233">
        <v>0</v>
      </c>
      <c r="BC69" s="233">
        <v>0</v>
      </c>
      <c r="BD69" s="233"/>
      <c r="BE69" s="232">
        <v>-1235.175</v>
      </c>
      <c r="BF69" s="232">
        <v>-9451.6095999999998</v>
      </c>
      <c r="BG69" s="233">
        <v>-2026.0625</v>
      </c>
      <c r="BH69" s="233">
        <v>0</v>
      </c>
      <c r="BI69" s="233">
        <v>0</v>
      </c>
      <c r="BJ69" s="233"/>
      <c r="BK69" s="232">
        <v>494191.4226488311</v>
      </c>
      <c r="BL69" s="234">
        <v>506904.26974883111</v>
      </c>
      <c r="BM69" s="234">
        <v>0</v>
      </c>
      <c r="BN69" s="235"/>
      <c r="BO69" s="235"/>
      <c r="BP69" s="235"/>
      <c r="BQ69" s="235">
        <v>0</v>
      </c>
      <c r="BR69" s="235">
        <v>0</v>
      </c>
      <c r="BS69" s="235">
        <v>0</v>
      </c>
      <c r="BT69" s="235">
        <v>0</v>
      </c>
      <c r="BU69" s="235">
        <v>0</v>
      </c>
      <c r="BV69" s="234">
        <v>-1235.175</v>
      </c>
      <c r="BW69" s="234">
        <v>-9451.6095999999998</v>
      </c>
      <c r="BX69" s="235">
        <v>-2026.0625</v>
      </c>
      <c r="BY69" s="235">
        <v>0</v>
      </c>
      <c r="BZ69" s="235">
        <v>0</v>
      </c>
      <c r="CA69" s="235"/>
      <c r="CB69" s="234">
        <v>494191.4226488311</v>
      </c>
      <c r="CC69" s="236">
        <v>506904.26974883111</v>
      </c>
      <c r="CD69" s="236">
        <v>0</v>
      </c>
      <c r="CE69" s="237"/>
      <c r="CF69" s="237"/>
      <c r="CG69" s="237"/>
      <c r="CH69" s="237">
        <v>0</v>
      </c>
      <c r="CI69" s="237">
        <v>0</v>
      </c>
      <c r="CJ69" s="237">
        <v>0</v>
      </c>
      <c r="CK69" s="237">
        <v>0</v>
      </c>
      <c r="CL69" s="237">
        <v>0</v>
      </c>
      <c r="CM69" s="236">
        <v>-1235.175</v>
      </c>
      <c r="CN69" s="236">
        <v>-9451.6095999999998</v>
      </c>
      <c r="CO69" s="237">
        <v>-2026.0625</v>
      </c>
      <c r="CP69" s="237">
        <v>0</v>
      </c>
      <c r="CQ69" s="237">
        <v>0</v>
      </c>
      <c r="CR69" s="237"/>
      <c r="CS69" s="236">
        <v>494191.4226488311</v>
      </c>
      <c r="CT69" s="238">
        <v>506904.26974883111</v>
      </c>
      <c r="CU69" s="238">
        <v>0</v>
      </c>
      <c r="CV69" s="239"/>
      <c r="CW69" s="239"/>
      <c r="CX69" s="239"/>
      <c r="CY69" s="239">
        <v>0</v>
      </c>
      <c r="CZ69" s="239">
        <v>0</v>
      </c>
      <c r="DA69" s="239">
        <v>0</v>
      </c>
      <c r="DB69" s="239">
        <v>0</v>
      </c>
      <c r="DC69" s="239">
        <v>0</v>
      </c>
      <c r="DD69" s="238">
        <v>-1235.175</v>
      </c>
      <c r="DE69" s="238">
        <v>-9451.6095999999998</v>
      </c>
      <c r="DF69" s="239">
        <v>-2026.0625</v>
      </c>
      <c r="DG69" s="239">
        <v>0</v>
      </c>
      <c r="DH69" s="239">
        <v>0</v>
      </c>
      <c r="DI69" s="239"/>
      <c r="DJ69" s="238">
        <v>494191.4226488311</v>
      </c>
      <c r="DK69" s="240">
        <v>506904.26974883111</v>
      </c>
      <c r="DL69" s="240">
        <v>0</v>
      </c>
      <c r="DM69" s="241"/>
      <c r="DN69" s="241"/>
      <c r="DO69" s="241"/>
      <c r="DP69" s="241">
        <v>0</v>
      </c>
      <c r="DQ69" s="241">
        <v>0</v>
      </c>
      <c r="DR69" s="241">
        <v>0</v>
      </c>
      <c r="DS69" s="241">
        <v>0</v>
      </c>
      <c r="DT69" s="241">
        <v>0</v>
      </c>
      <c r="DU69" s="240">
        <v>-1235.175</v>
      </c>
      <c r="DV69" s="240">
        <v>-9451.6095999999998</v>
      </c>
      <c r="DW69" s="241">
        <v>-2026.0625</v>
      </c>
      <c r="DX69" s="241">
        <v>0</v>
      </c>
      <c r="DY69" s="241">
        <v>0</v>
      </c>
      <c r="DZ69" s="241"/>
      <c r="EA69" s="240">
        <v>494191.4226488311</v>
      </c>
      <c r="EB69" s="242">
        <v>506904.26974883111</v>
      </c>
      <c r="EC69" s="242">
        <v>0</v>
      </c>
      <c r="ED69" s="243"/>
      <c r="EE69" s="243"/>
      <c r="EF69" s="243"/>
      <c r="EG69" s="243">
        <v>0</v>
      </c>
      <c r="EH69" s="243">
        <v>0</v>
      </c>
      <c r="EI69" s="243">
        <v>0</v>
      </c>
      <c r="EJ69" s="243">
        <v>0</v>
      </c>
      <c r="EK69" s="243">
        <v>0</v>
      </c>
      <c r="EL69" s="242">
        <v>-1235.175</v>
      </c>
      <c r="EM69" s="242">
        <v>-9451.6095999999998</v>
      </c>
      <c r="EN69" s="243">
        <v>-10130.3125</v>
      </c>
      <c r="EO69" s="243">
        <v>0</v>
      </c>
      <c r="EP69" s="243">
        <v>0</v>
      </c>
      <c r="EQ69" s="243"/>
      <c r="ER69" s="242">
        <v>486087.1726488311</v>
      </c>
      <c r="ES69" s="230">
        <v>506904.26974883111</v>
      </c>
      <c r="ET69" s="230">
        <v>0</v>
      </c>
      <c r="EU69" s="231"/>
      <c r="EV69" s="231"/>
      <c r="EW69" s="231"/>
      <c r="EX69" s="231">
        <v>0</v>
      </c>
      <c r="EY69" s="231">
        <v>0</v>
      </c>
      <c r="EZ69" s="231">
        <v>0</v>
      </c>
      <c r="FA69" s="231">
        <v>0</v>
      </c>
      <c r="FB69" s="231">
        <v>0</v>
      </c>
      <c r="FC69" s="230">
        <v>-1235.175</v>
      </c>
      <c r="FD69" s="230">
        <v>-9451.6095999999998</v>
      </c>
      <c r="FE69" s="231"/>
      <c r="FF69" s="231">
        <v>0</v>
      </c>
      <c r="FG69" s="231">
        <v>0</v>
      </c>
      <c r="FH69" s="231"/>
      <c r="FI69" s="230">
        <v>496217.4851488311</v>
      </c>
      <c r="FJ69" s="232">
        <v>506904.26974883111</v>
      </c>
      <c r="FK69" s="232">
        <v>0</v>
      </c>
      <c r="FL69" s="233"/>
      <c r="FM69" s="233"/>
      <c r="FN69" s="233"/>
      <c r="FO69" s="233">
        <v>0</v>
      </c>
      <c r="FP69" s="233">
        <v>0</v>
      </c>
      <c r="FQ69" s="233">
        <v>0</v>
      </c>
      <c r="FR69" s="233">
        <v>0</v>
      </c>
      <c r="FS69" s="233">
        <v>0</v>
      </c>
      <c r="FT69" s="232">
        <v>-1235.175</v>
      </c>
      <c r="FU69" s="232">
        <v>-9451.6095999999998</v>
      </c>
      <c r="FV69" s="233"/>
      <c r="FW69" s="233">
        <v>0</v>
      </c>
      <c r="FX69" s="233">
        <v>0</v>
      </c>
      <c r="FY69" s="233"/>
      <c r="FZ69" s="232">
        <v>496217.4851488311</v>
      </c>
      <c r="GA69" s="234">
        <v>506904.26974883111</v>
      </c>
      <c r="GB69" s="234">
        <v>0</v>
      </c>
      <c r="GC69" s="235"/>
      <c r="GD69" s="235"/>
      <c r="GE69" s="235"/>
      <c r="GF69" s="235">
        <v>0</v>
      </c>
      <c r="GG69" s="235">
        <v>0</v>
      </c>
      <c r="GH69" s="235">
        <v>0</v>
      </c>
      <c r="GI69" s="235">
        <v>0</v>
      </c>
      <c r="GJ69" s="235">
        <v>0</v>
      </c>
      <c r="GK69" s="234">
        <v>-1235.175</v>
      </c>
      <c r="GL69" s="234">
        <v>-9451.6095999999998</v>
      </c>
      <c r="GM69" s="235"/>
      <c r="GN69" s="235">
        <v>0</v>
      </c>
      <c r="GO69" s="235">
        <v>0</v>
      </c>
      <c r="GP69" s="235">
        <v>0</v>
      </c>
      <c r="GQ69" s="234">
        <v>496217.4851488311</v>
      </c>
      <c r="GR69" s="236">
        <v>506904.26974883111</v>
      </c>
      <c r="GS69" s="236">
        <v>0</v>
      </c>
      <c r="GT69" s="237"/>
      <c r="GU69" s="237"/>
      <c r="GV69" s="237"/>
      <c r="GW69" s="237">
        <v>0</v>
      </c>
      <c r="GX69" s="237">
        <v>0</v>
      </c>
      <c r="GY69" s="237">
        <v>0</v>
      </c>
      <c r="GZ69" s="237">
        <v>0</v>
      </c>
      <c r="HA69" s="237">
        <v>0</v>
      </c>
      <c r="HB69" s="236">
        <v>-1235.175</v>
      </c>
      <c r="HC69" s="236">
        <v>-9451.6095999999998</v>
      </c>
      <c r="HD69" s="237"/>
      <c r="HE69" s="237">
        <v>0</v>
      </c>
      <c r="HF69" s="237">
        <v>0</v>
      </c>
      <c r="HG69" s="237"/>
      <c r="HH69" s="236">
        <v>496217.4851488311</v>
      </c>
      <c r="HJ69" s="281">
        <f t="shared" si="0"/>
        <v>6124008.2153193066</v>
      </c>
      <c r="HK69" s="282">
        <f t="shared" si="1"/>
        <v>0</v>
      </c>
      <c r="HL69" s="282">
        <f t="shared" si="2"/>
        <v>0</v>
      </c>
      <c r="HM69" s="282">
        <f t="shared" si="3"/>
        <v>-14822.099999999997</v>
      </c>
      <c r="HN69" s="282">
        <f t="shared" si="4"/>
        <v>-113419.31519999997</v>
      </c>
      <c r="HO69" s="282">
        <f t="shared" si="5"/>
        <v>-24312.75</v>
      </c>
      <c r="HP69" s="282">
        <f t="shared" si="6"/>
        <v>0</v>
      </c>
      <c r="HQ69" s="283">
        <f t="shared" si="7"/>
        <v>0</v>
      </c>
      <c r="HR69" s="263"/>
      <c r="HS69" s="277">
        <v>348143</v>
      </c>
      <c r="HT69" s="278">
        <v>0</v>
      </c>
      <c r="HU69" s="278">
        <v>276411</v>
      </c>
      <c r="HV69" s="278">
        <v>11313.86</v>
      </c>
      <c r="HW69" s="278">
        <v>0</v>
      </c>
      <c r="HX69" s="278">
        <v>26950</v>
      </c>
      <c r="HY69" s="278">
        <v>0</v>
      </c>
      <c r="HZ69" s="279">
        <v>16327.19</v>
      </c>
      <c r="IA69" s="278"/>
      <c r="IB69" s="280">
        <f t="shared" si="8"/>
        <v>6803153.2653193073</v>
      </c>
      <c r="ID69" s="280">
        <f t="shared" si="9"/>
        <v>-152554.16519999996</v>
      </c>
      <c r="IF69" s="280"/>
      <c r="IH69" s="280"/>
      <c r="IJ69" s="280">
        <v>41156.97833333334</v>
      </c>
      <c r="IL69" s="280">
        <v>0</v>
      </c>
      <c r="IN69" s="280">
        <v>80305.61</v>
      </c>
    </row>
    <row r="70" spans="1:248">
      <c r="A70" s="244">
        <v>3375</v>
      </c>
      <c r="B70" s="141">
        <v>103462</v>
      </c>
      <c r="C70" s="141" t="s">
        <v>629</v>
      </c>
      <c r="D70" s="141" t="s">
        <v>426</v>
      </c>
      <c r="E70" s="226" t="s">
        <v>341</v>
      </c>
      <c r="F70" s="245" t="s">
        <v>921</v>
      </c>
      <c r="H70" s="227">
        <v>2112851.8334071152</v>
      </c>
      <c r="I70" s="227">
        <v>-10429.120000000001</v>
      </c>
      <c r="J70" s="227">
        <v>-3789.473</v>
      </c>
      <c r="K70" s="227">
        <v>2098633.2404071148</v>
      </c>
      <c r="M70" s="228">
        <v>176070.9861172596</v>
      </c>
      <c r="N70" s="228">
        <v>0</v>
      </c>
      <c r="O70" s="229"/>
      <c r="P70" s="229"/>
      <c r="Q70" s="229"/>
      <c r="R70" s="229">
        <v>0</v>
      </c>
      <c r="S70" s="229"/>
      <c r="T70" s="229">
        <v>0</v>
      </c>
      <c r="U70" s="229">
        <v>0</v>
      </c>
      <c r="V70" s="229"/>
      <c r="W70" s="228">
        <v>-869.09333333333336</v>
      </c>
      <c r="X70" s="228">
        <v>-315.78941666666668</v>
      </c>
      <c r="Y70" s="229">
        <v>-789.25</v>
      </c>
      <c r="Z70" s="229">
        <v>0</v>
      </c>
      <c r="AA70" s="229">
        <v>0</v>
      </c>
      <c r="AB70" s="229"/>
      <c r="AC70" s="228">
        <v>174096.85336725961</v>
      </c>
      <c r="AD70" s="230">
        <v>176070.9861172596</v>
      </c>
      <c r="AE70" s="230">
        <v>0</v>
      </c>
      <c r="AF70" s="231"/>
      <c r="AG70" s="231"/>
      <c r="AH70" s="231"/>
      <c r="AI70" s="231">
        <v>0</v>
      </c>
      <c r="AJ70" s="231"/>
      <c r="AK70" s="231">
        <v>0</v>
      </c>
      <c r="AL70" s="231">
        <v>0</v>
      </c>
      <c r="AM70" s="231"/>
      <c r="AN70" s="230">
        <v>-869.09333333333336</v>
      </c>
      <c r="AO70" s="230">
        <v>-315.78941666666668</v>
      </c>
      <c r="AP70" s="231">
        <v>-789.25</v>
      </c>
      <c r="AQ70" s="231">
        <v>0</v>
      </c>
      <c r="AR70" s="231">
        <v>0</v>
      </c>
      <c r="AS70" s="231"/>
      <c r="AT70" s="230">
        <v>174096.85336725961</v>
      </c>
      <c r="AU70" s="232">
        <v>176070.9861172596</v>
      </c>
      <c r="AV70" s="232">
        <v>0</v>
      </c>
      <c r="AW70" s="233"/>
      <c r="AX70" s="233"/>
      <c r="AY70" s="233"/>
      <c r="AZ70" s="233">
        <v>0</v>
      </c>
      <c r="BA70" s="233"/>
      <c r="BB70" s="233">
        <v>0</v>
      </c>
      <c r="BC70" s="233">
        <v>0</v>
      </c>
      <c r="BD70" s="233"/>
      <c r="BE70" s="232">
        <v>-869.09333333333336</v>
      </c>
      <c r="BF70" s="232">
        <v>-315.78941666666668</v>
      </c>
      <c r="BG70" s="233">
        <v>-789.25</v>
      </c>
      <c r="BH70" s="233">
        <v>0</v>
      </c>
      <c r="BI70" s="233">
        <v>0</v>
      </c>
      <c r="BJ70" s="233"/>
      <c r="BK70" s="232">
        <v>174096.85336725961</v>
      </c>
      <c r="BL70" s="234">
        <v>176070.9861172596</v>
      </c>
      <c r="BM70" s="234">
        <v>0</v>
      </c>
      <c r="BN70" s="235"/>
      <c r="BO70" s="235"/>
      <c r="BP70" s="235"/>
      <c r="BQ70" s="235">
        <v>0</v>
      </c>
      <c r="BR70" s="235">
        <v>0</v>
      </c>
      <c r="BS70" s="235">
        <v>0</v>
      </c>
      <c r="BT70" s="235">
        <v>0</v>
      </c>
      <c r="BU70" s="235">
        <v>0</v>
      </c>
      <c r="BV70" s="234">
        <v>-869.09333333333336</v>
      </c>
      <c r="BW70" s="234">
        <v>-315.78941666666668</v>
      </c>
      <c r="BX70" s="235">
        <v>-789.25</v>
      </c>
      <c r="BY70" s="235">
        <v>0</v>
      </c>
      <c r="BZ70" s="235">
        <v>0</v>
      </c>
      <c r="CA70" s="235"/>
      <c r="CB70" s="234">
        <v>174096.85336725961</v>
      </c>
      <c r="CC70" s="236">
        <v>176070.9861172596</v>
      </c>
      <c r="CD70" s="236">
        <v>0</v>
      </c>
      <c r="CE70" s="237"/>
      <c r="CF70" s="237"/>
      <c r="CG70" s="237"/>
      <c r="CH70" s="237">
        <v>0</v>
      </c>
      <c r="CI70" s="237">
        <v>0</v>
      </c>
      <c r="CJ70" s="237">
        <v>0</v>
      </c>
      <c r="CK70" s="237">
        <v>0</v>
      </c>
      <c r="CL70" s="237">
        <v>0</v>
      </c>
      <c r="CM70" s="236">
        <v>-869.09333333333336</v>
      </c>
      <c r="CN70" s="236">
        <v>-315.78941666666668</v>
      </c>
      <c r="CO70" s="237">
        <v>-789.25</v>
      </c>
      <c r="CP70" s="237">
        <v>0</v>
      </c>
      <c r="CQ70" s="237">
        <v>0</v>
      </c>
      <c r="CR70" s="237"/>
      <c r="CS70" s="236">
        <v>174096.85336725961</v>
      </c>
      <c r="CT70" s="238">
        <v>176070.9861172596</v>
      </c>
      <c r="CU70" s="238">
        <v>0</v>
      </c>
      <c r="CV70" s="239"/>
      <c r="CW70" s="239"/>
      <c r="CX70" s="239"/>
      <c r="CY70" s="239">
        <v>0</v>
      </c>
      <c r="CZ70" s="239">
        <v>0</v>
      </c>
      <c r="DA70" s="239">
        <v>0</v>
      </c>
      <c r="DB70" s="239">
        <v>0</v>
      </c>
      <c r="DC70" s="239">
        <v>0</v>
      </c>
      <c r="DD70" s="238">
        <v>-869.09333333333336</v>
      </c>
      <c r="DE70" s="238">
        <v>-315.78941666666668</v>
      </c>
      <c r="DF70" s="239">
        <v>-789.25</v>
      </c>
      <c r="DG70" s="239">
        <v>0</v>
      </c>
      <c r="DH70" s="239">
        <v>0</v>
      </c>
      <c r="DI70" s="239"/>
      <c r="DJ70" s="238">
        <v>174096.85336725961</v>
      </c>
      <c r="DK70" s="240">
        <v>176070.9861172596</v>
      </c>
      <c r="DL70" s="240">
        <v>0</v>
      </c>
      <c r="DM70" s="241"/>
      <c r="DN70" s="241"/>
      <c r="DO70" s="241"/>
      <c r="DP70" s="241">
        <v>0</v>
      </c>
      <c r="DQ70" s="241">
        <v>0</v>
      </c>
      <c r="DR70" s="241">
        <v>0</v>
      </c>
      <c r="DS70" s="241">
        <v>0</v>
      </c>
      <c r="DT70" s="241">
        <v>0</v>
      </c>
      <c r="DU70" s="240">
        <v>-869.09333333333336</v>
      </c>
      <c r="DV70" s="240">
        <v>-315.78941666666668</v>
      </c>
      <c r="DW70" s="241">
        <v>-789.25</v>
      </c>
      <c r="DX70" s="241">
        <v>0</v>
      </c>
      <c r="DY70" s="241">
        <v>0</v>
      </c>
      <c r="DZ70" s="241"/>
      <c r="EA70" s="240">
        <v>174096.85336725961</v>
      </c>
      <c r="EB70" s="242">
        <v>176070.9861172596</v>
      </c>
      <c r="EC70" s="242">
        <v>0</v>
      </c>
      <c r="ED70" s="243"/>
      <c r="EE70" s="243"/>
      <c r="EF70" s="243"/>
      <c r="EG70" s="243">
        <v>0</v>
      </c>
      <c r="EH70" s="243">
        <v>0</v>
      </c>
      <c r="EI70" s="243">
        <v>0</v>
      </c>
      <c r="EJ70" s="243">
        <v>0</v>
      </c>
      <c r="EK70" s="243">
        <v>0</v>
      </c>
      <c r="EL70" s="242">
        <v>-869.09333333333336</v>
      </c>
      <c r="EM70" s="242">
        <v>-315.78941666666668</v>
      </c>
      <c r="EN70" s="243">
        <v>-3946.25</v>
      </c>
      <c r="EO70" s="243">
        <v>0</v>
      </c>
      <c r="EP70" s="243">
        <v>0</v>
      </c>
      <c r="EQ70" s="243"/>
      <c r="ER70" s="242">
        <v>170939.85336725961</v>
      </c>
      <c r="ES70" s="230">
        <v>176070.9861172596</v>
      </c>
      <c r="ET70" s="230">
        <v>0</v>
      </c>
      <c r="EU70" s="231"/>
      <c r="EV70" s="231"/>
      <c r="EW70" s="231"/>
      <c r="EX70" s="231">
        <v>0</v>
      </c>
      <c r="EY70" s="231">
        <v>0</v>
      </c>
      <c r="EZ70" s="231">
        <v>0</v>
      </c>
      <c r="FA70" s="231">
        <v>0</v>
      </c>
      <c r="FB70" s="231">
        <v>0</v>
      </c>
      <c r="FC70" s="230">
        <v>-869.09333333333336</v>
      </c>
      <c r="FD70" s="230">
        <v>-315.78941666666668</v>
      </c>
      <c r="FE70" s="231"/>
      <c r="FF70" s="231">
        <v>0</v>
      </c>
      <c r="FG70" s="231">
        <v>0</v>
      </c>
      <c r="FH70" s="231"/>
      <c r="FI70" s="230">
        <v>174886.10336725961</v>
      </c>
      <c r="FJ70" s="232">
        <v>176070.9861172596</v>
      </c>
      <c r="FK70" s="232">
        <v>0</v>
      </c>
      <c r="FL70" s="233"/>
      <c r="FM70" s="233"/>
      <c r="FN70" s="233"/>
      <c r="FO70" s="233">
        <v>0</v>
      </c>
      <c r="FP70" s="233">
        <v>0</v>
      </c>
      <c r="FQ70" s="233">
        <v>0</v>
      </c>
      <c r="FR70" s="233">
        <v>0</v>
      </c>
      <c r="FS70" s="233">
        <v>0</v>
      </c>
      <c r="FT70" s="232">
        <v>-869.09333333333336</v>
      </c>
      <c r="FU70" s="232">
        <v>-315.78941666666668</v>
      </c>
      <c r="FV70" s="233"/>
      <c r="FW70" s="233">
        <v>0</v>
      </c>
      <c r="FX70" s="233">
        <v>0</v>
      </c>
      <c r="FY70" s="233"/>
      <c r="FZ70" s="232">
        <v>174886.10336725961</v>
      </c>
      <c r="GA70" s="234">
        <v>176070.9861172596</v>
      </c>
      <c r="GB70" s="234">
        <v>0</v>
      </c>
      <c r="GC70" s="235"/>
      <c r="GD70" s="235"/>
      <c r="GE70" s="235"/>
      <c r="GF70" s="235">
        <v>0</v>
      </c>
      <c r="GG70" s="235">
        <v>0</v>
      </c>
      <c r="GH70" s="235">
        <v>0</v>
      </c>
      <c r="GI70" s="235">
        <v>0</v>
      </c>
      <c r="GJ70" s="235">
        <v>0</v>
      </c>
      <c r="GK70" s="234">
        <v>-869.09333333333336</v>
      </c>
      <c r="GL70" s="234">
        <v>-315.78941666666668</v>
      </c>
      <c r="GM70" s="235"/>
      <c r="GN70" s="235">
        <v>0</v>
      </c>
      <c r="GO70" s="235">
        <v>0</v>
      </c>
      <c r="GP70" s="235">
        <v>0</v>
      </c>
      <c r="GQ70" s="234">
        <v>174886.10336725961</v>
      </c>
      <c r="GR70" s="236">
        <v>176070.9861172596</v>
      </c>
      <c r="GS70" s="236">
        <v>0</v>
      </c>
      <c r="GT70" s="237"/>
      <c r="GU70" s="237"/>
      <c r="GV70" s="237"/>
      <c r="GW70" s="237">
        <v>0</v>
      </c>
      <c r="GX70" s="237">
        <v>0</v>
      </c>
      <c r="GY70" s="237">
        <v>0</v>
      </c>
      <c r="GZ70" s="237">
        <v>0</v>
      </c>
      <c r="HA70" s="237">
        <v>0</v>
      </c>
      <c r="HB70" s="236">
        <v>-869.09333333333336</v>
      </c>
      <c r="HC70" s="236">
        <v>-315.78941666666668</v>
      </c>
      <c r="HD70" s="237"/>
      <c r="HE70" s="237">
        <v>0</v>
      </c>
      <c r="HF70" s="237">
        <v>0</v>
      </c>
      <c r="HG70" s="237"/>
      <c r="HH70" s="236">
        <v>174886.10336725961</v>
      </c>
      <c r="HJ70" s="281">
        <f t="shared" si="0"/>
        <v>2112851.8334071152</v>
      </c>
      <c r="HK70" s="282">
        <f t="shared" si="1"/>
        <v>0</v>
      </c>
      <c r="HL70" s="282">
        <f t="shared" si="2"/>
        <v>0</v>
      </c>
      <c r="HM70" s="282">
        <f t="shared" si="3"/>
        <v>-10429.120000000003</v>
      </c>
      <c r="HN70" s="282">
        <f t="shared" si="4"/>
        <v>-3789.4729999999995</v>
      </c>
      <c r="HO70" s="282">
        <f t="shared" si="5"/>
        <v>-9471</v>
      </c>
      <c r="HP70" s="282">
        <f t="shared" si="6"/>
        <v>0</v>
      </c>
      <c r="HQ70" s="283">
        <f t="shared" si="7"/>
        <v>0</v>
      </c>
      <c r="HR70" s="263"/>
      <c r="HS70" s="277">
        <v>118840</v>
      </c>
      <c r="HT70" s="278">
        <v>0</v>
      </c>
      <c r="HU70" s="278">
        <v>128760</v>
      </c>
      <c r="HV70" s="278">
        <v>1913.86</v>
      </c>
      <c r="HW70" s="278">
        <v>0</v>
      </c>
      <c r="HX70" s="278">
        <v>10157.92</v>
      </c>
      <c r="HY70" s="278">
        <v>76837</v>
      </c>
      <c r="HZ70" s="279">
        <v>0</v>
      </c>
      <c r="IA70" s="278"/>
      <c r="IB70" s="280">
        <f t="shared" si="8"/>
        <v>2449360.613407115</v>
      </c>
      <c r="ID70" s="280">
        <f t="shared" si="9"/>
        <v>-23689.593000000001</v>
      </c>
      <c r="IF70" s="280"/>
      <c r="IH70" s="280"/>
      <c r="IJ70" s="280">
        <v>0</v>
      </c>
      <c r="IL70" s="280">
        <v>0</v>
      </c>
      <c r="IN70" s="280">
        <v>80492.593333333323</v>
      </c>
    </row>
    <row r="71" spans="1:248">
      <c r="A71" s="244">
        <v>2010</v>
      </c>
      <c r="B71" s="141">
        <v>103159</v>
      </c>
      <c r="C71" s="141" t="s">
        <v>567</v>
      </c>
      <c r="D71" s="141" t="s">
        <v>364</v>
      </c>
      <c r="E71" s="226" t="s">
        <v>341</v>
      </c>
      <c r="F71" s="245" t="s">
        <v>921</v>
      </c>
      <c r="H71" s="227">
        <v>2488810.1097947038</v>
      </c>
      <c r="I71" s="227">
        <v>-10629.68</v>
      </c>
      <c r="J71" s="227">
        <v>-47169.715199999999</v>
      </c>
      <c r="K71" s="227">
        <v>2431010.7145947036</v>
      </c>
      <c r="M71" s="228">
        <v>207400.84248289198</v>
      </c>
      <c r="N71" s="228">
        <v>0</v>
      </c>
      <c r="O71" s="229"/>
      <c r="P71" s="229"/>
      <c r="Q71" s="229"/>
      <c r="R71" s="229">
        <v>0</v>
      </c>
      <c r="S71" s="229"/>
      <c r="T71" s="229">
        <v>0</v>
      </c>
      <c r="U71" s="229">
        <v>0</v>
      </c>
      <c r="V71" s="229"/>
      <c r="W71" s="228">
        <v>-885.80666666666673</v>
      </c>
      <c r="X71" s="228">
        <v>-3930.8096</v>
      </c>
      <c r="Y71" s="229">
        <v>-789.25</v>
      </c>
      <c r="Z71" s="229">
        <v>0</v>
      </c>
      <c r="AA71" s="229">
        <v>0</v>
      </c>
      <c r="AB71" s="229"/>
      <c r="AC71" s="228">
        <v>201794.9762162253</v>
      </c>
      <c r="AD71" s="230">
        <v>207400.84248289198</v>
      </c>
      <c r="AE71" s="230">
        <v>0</v>
      </c>
      <c r="AF71" s="231"/>
      <c r="AG71" s="231"/>
      <c r="AH71" s="231"/>
      <c r="AI71" s="231">
        <v>0</v>
      </c>
      <c r="AJ71" s="231"/>
      <c r="AK71" s="231">
        <v>0</v>
      </c>
      <c r="AL71" s="231">
        <v>0</v>
      </c>
      <c r="AM71" s="231"/>
      <c r="AN71" s="230">
        <v>-885.80666666666673</v>
      </c>
      <c r="AO71" s="230">
        <v>-3930.8096</v>
      </c>
      <c r="AP71" s="231">
        <v>-789.25</v>
      </c>
      <c r="AQ71" s="231">
        <v>0</v>
      </c>
      <c r="AR71" s="231">
        <v>0</v>
      </c>
      <c r="AS71" s="231"/>
      <c r="AT71" s="230">
        <v>201794.9762162253</v>
      </c>
      <c r="AU71" s="232">
        <v>207400.84248289198</v>
      </c>
      <c r="AV71" s="232">
        <v>0</v>
      </c>
      <c r="AW71" s="233"/>
      <c r="AX71" s="233"/>
      <c r="AY71" s="233"/>
      <c r="AZ71" s="233">
        <v>0</v>
      </c>
      <c r="BA71" s="233"/>
      <c r="BB71" s="233">
        <v>0</v>
      </c>
      <c r="BC71" s="233">
        <v>0</v>
      </c>
      <c r="BD71" s="233"/>
      <c r="BE71" s="232">
        <v>-885.80666666666673</v>
      </c>
      <c r="BF71" s="232">
        <v>-3930.8096</v>
      </c>
      <c r="BG71" s="233">
        <v>-789.25</v>
      </c>
      <c r="BH71" s="233">
        <v>0</v>
      </c>
      <c r="BI71" s="233">
        <v>0</v>
      </c>
      <c r="BJ71" s="233"/>
      <c r="BK71" s="232">
        <v>201794.9762162253</v>
      </c>
      <c r="BL71" s="234">
        <v>207400.84248289198</v>
      </c>
      <c r="BM71" s="234">
        <v>0</v>
      </c>
      <c r="BN71" s="235"/>
      <c r="BO71" s="235"/>
      <c r="BP71" s="235"/>
      <c r="BQ71" s="235">
        <v>0</v>
      </c>
      <c r="BR71" s="235">
        <v>0</v>
      </c>
      <c r="BS71" s="235">
        <v>0</v>
      </c>
      <c r="BT71" s="235">
        <v>0</v>
      </c>
      <c r="BU71" s="235">
        <v>0</v>
      </c>
      <c r="BV71" s="234">
        <v>-885.80666666666673</v>
      </c>
      <c r="BW71" s="234">
        <v>-3930.8096</v>
      </c>
      <c r="BX71" s="235">
        <v>-789.25</v>
      </c>
      <c r="BY71" s="235">
        <v>0</v>
      </c>
      <c r="BZ71" s="235">
        <v>0</v>
      </c>
      <c r="CA71" s="235"/>
      <c r="CB71" s="234">
        <v>201794.9762162253</v>
      </c>
      <c r="CC71" s="236">
        <v>207400.84248289198</v>
      </c>
      <c r="CD71" s="236">
        <v>0</v>
      </c>
      <c r="CE71" s="237"/>
      <c r="CF71" s="237"/>
      <c r="CG71" s="237"/>
      <c r="CH71" s="237">
        <v>0</v>
      </c>
      <c r="CI71" s="237">
        <v>0</v>
      </c>
      <c r="CJ71" s="237">
        <v>0</v>
      </c>
      <c r="CK71" s="237">
        <v>0</v>
      </c>
      <c r="CL71" s="237">
        <v>0</v>
      </c>
      <c r="CM71" s="236">
        <v>-885.80666666666673</v>
      </c>
      <c r="CN71" s="236">
        <v>-3930.8096</v>
      </c>
      <c r="CO71" s="237">
        <v>-789.25</v>
      </c>
      <c r="CP71" s="237">
        <v>0</v>
      </c>
      <c r="CQ71" s="237">
        <v>0</v>
      </c>
      <c r="CR71" s="237"/>
      <c r="CS71" s="236">
        <v>201794.9762162253</v>
      </c>
      <c r="CT71" s="238">
        <v>207400.84248289198</v>
      </c>
      <c r="CU71" s="238">
        <v>0</v>
      </c>
      <c r="CV71" s="239"/>
      <c r="CW71" s="239"/>
      <c r="CX71" s="239"/>
      <c r="CY71" s="239">
        <v>0</v>
      </c>
      <c r="CZ71" s="239">
        <v>0</v>
      </c>
      <c r="DA71" s="239">
        <v>0</v>
      </c>
      <c r="DB71" s="239">
        <v>0</v>
      </c>
      <c r="DC71" s="239">
        <v>0</v>
      </c>
      <c r="DD71" s="238">
        <v>-885.80666666666673</v>
      </c>
      <c r="DE71" s="238">
        <v>-3930.8096</v>
      </c>
      <c r="DF71" s="239">
        <v>-950.53571428571422</v>
      </c>
      <c r="DG71" s="239">
        <v>0</v>
      </c>
      <c r="DH71" s="239">
        <v>0</v>
      </c>
      <c r="DI71" s="239"/>
      <c r="DJ71" s="238">
        <v>201633.69050193959</v>
      </c>
      <c r="DK71" s="240">
        <v>207400.84248289198</v>
      </c>
      <c r="DL71" s="240">
        <v>0</v>
      </c>
      <c r="DM71" s="241"/>
      <c r="DN71" s="241"/>
      <c r="DO71" s="241"/>
      <c r="DP71" s="241">
        <v>0</v>
      </c>
      <c r="DQ71" s="241">
        <v>0</v>
      </c>
      <c r="DR71" s="241">
        <v>0</v>
      </c>
      <c r="DS71" s="241">
        <v>0</v>
      </c>
      <c r="DT71" s="241">
        <v>0</v>
      </c>
      <c r="DU71" s="240">
        <v>-885.80666666666673</v>
      </c>
      <c r="DV71" s="240">
        <v>-3930.8096</v>
      </c>
      <c r="DW71" s="241">
        <v>-950.53571428571422</v>
      </c>
      <c r="DX71" s="241">
        <v>0</v>
      </c>
      <c r="DY71" s="241">
        <v>0</v>
      </c>
      <c r="DZ71" s="241"/>
      <c r="EA71" s="240">
        <v>201633.69050193959</v>
      </c>
      <c r="EB71" s="242">
        <v>207400.84248289198</v>
      </c>
      <c r="EC71" s="242">
        <v>0</v>
      </c>
      <c r="ED71" s="243"/>
      <c r="EE71" s="243"/>
      <c r="EF71" s="243"/>
      <c r="EG71" s="243">
        <v>0</v>
      </c>
      <c r="EH71" s="243">
        <v>0</v>
      </c>
      <c r="EI71" s="243">
        <v>0</v>
      </c>
      <c r="EJ71" s="243">
        <v>0</v>
      </c>
      <c r="EK71" s="243">
        <v>0</v>
      </c>
      <c r="EL71" s="242">
        <v>-885.80666666666673</v>
      </c>
      <c r="EM71" s="242">
        <v>-3930.8096</v>
      </c>
      <c r="EN71" s="243">
        <v>-4752.6785714285725</v>
      </c>
      <c r="EO71" s="243">
        <v>0</v>
      </c>
      <c r="EP71" s="243">
        <v>0</v>
      </c>
      <c r="EQ71" s="243"/>
      <c r="ER71" s="242">
        <v>197831.54764479672</v>
      </c>
      <c r="ES71" s="230">
        <v>207400.84248289198</v>
      </c>
      <c r="ET71" s="230">
        <v>0</v>
      </c>
      <c r="EU71" s="231"/>
      <c r="EV71" s="231"/>
      <c r="EW71" s="231"/>
      <c r="EX71" s="231">
        <v>0</v>
      </c>
      <c r="EY71" s="231">
        <v>0</v>
      </c>
      <c r="EZ71" s="231">
        <v>0</v>
      </c>
      <c r="FA71" s="231">
        <v>0</v>
      </c>
      <c r="FB71" s="231">
        <v>0</v>
      </c>
      <c r="FC71" s="230">
        <v>-885.80666666666673</v>
      </c>
      <c r="FD71" s="230">
        <v>-3930.8096</v>
      </c>
      <c r="FE71" s="231"/>
      <c r="FF71" s="231">
        <v>0</v>
      </c>
      <c r="FG71" s="231">
        <v>0</v>
      </c>
      <c r="FH71" s="231"/>
      <c r="FI71" s="230">
        <v>202584.2262162253</v>
      </c>
      <c r="FJ71" s="232">
        <v>207400.84248289198</v>
      </c>
      <c r="FK71" s="232">
        <v>0</v>
      </c>
      <c r="FL71" s="233"/>
      <c r="FM71" s="233"/>
      <c r="FN71" s="233"/>
      <c r="FO71" s="233">
        <v>0</v>
      </c>
      <c r="FP71" s="233">
        <v>0</v>
      </c>
      <c r="FQ71" s="233">
        <v>0</v>
      </c>
      <c r="FR71" s="233">
        <v>0</v>
      </c>
      <c r="FS71" s="233">
        <v>0</v>
      </c>
      <c r="FT71" s="232">
        <v>-885.80666666666673</v>
      </c>
      <c r="FU71" s="232">
        <v>-3930.8096</v>
      </c>
      <c r="FV71" s="233"/>
      <c r="FW71" s="233">
        <v>0</v>
      </c>
      <c r="FX71" s="233">
        <v>0</v>
      </c>
      <c r="FY71" s="233"/>
      <c r="FZ71" s="232">
        <v>202584.2262162253</v>
      </c>
      <c r="GA71" s="234">
        <v>207400.84248289198</v>
      </c>
      <c r="GB71" s="234">
        <v>0</v>
      </c>
      <c r="GC71" s="235"/>
      <c r="GD71" s="235"/>
      <c r="GE71" s="235"/>
      <c r="GF71" s="235">
        <v>0</v>
      </c>
      <c r="GG71" s="235">
        <v>0</v>
      </c>
      <c r="GH71" s="235">
        <v>0</v>
      </c>
      <c r="GI71" s="235">
        <v>0</v>
      </c>
      <c r="GJ71" s="235">
        <v>0</v>
      </c>
      <c r="GK71" s="234">
        <v>-885.80666666666673</v>
      </c>
      <c r="GL71" s="234">
        <v>-3930.8096</v>
      </c>
      <c r="GM71" s="235"/>
      <c r="GN71" s="235">
        <v>0</v>
      </c>
      <c r="GO71" s="235">
        <v>0</v>
      </c>
      <c r="GP71" s="235">
        <v>0</v>
      </c>
      <c r="GQ71" s="234">
        <v>202584.2262162253</v>
      </c>
      <c r="GR71" s="236">
        <v>207400.84248289198</v>
      </c>
      <c r="GS71" s="236">
        <v>0</v>
      </c>
      <c r="GT71" s="237"/>
      <c r="GU71" s="237"/>
      <c r="GV71" s="237"/>
      <c r="GW71" s="237">
        <v>0</v>
      </c>
      <c r="GX71" s="237">
        <v>0</v>
      </c>
      <c r="GY71" s="237">
        <v>0</v>
      </c>
      <c r="GZ71" s="237">
        <v>0</v>
      </c>
      <c r="HA71" s="237">
        <v>0</v>
      </c>
      <c r="HB71" s="236">
        <v>-885.80666666666673</v>
      </c>
      <c r="HC71" s="236">
        <v>-3930.8096</v>
      </c>
      <c r="HD71" s="237"/>
      <c r="HE71" s="237">
        <v>0</v>
      </c>
      <c r="HF71" s="237">
        <v>0</v>
      </c>
      <c r="HG71" s="237"/>
      <c r="HH71" s="236">
        <v>202584.2262162253</v>
      </c>
      <c r="HJ71" s="281">
        <f t="shared" si="0"/>
        <v>2488810.1097947033</v>
      </c>
      <c r="HK71" s="282">
        <f t="shared" si="1"/>
        <v>0</v>
      </c>
      <c r="HL71" s="282">
        <f t="shared" si="2"/>
        <v>0</v>
      </c>
      <c r="HM71" s="282">
        <f t="shared" si="3"/>
        <v>-10629.68</v>
      </c>
      <c r="HN71" s="282">
        <f t="shared" si="4"/>
        <v>-47169.715199999999</v>
      </c>
      <c r="HO71" s="282">
        <f t="shared" si="5"/>
        <v>-10600</v>
      </c>
      <c r="HP71" s="282">
        <f t="shared" si="6"/>
        <v>0</v>
      </c>
      <c r="HQ71" s="283">
        <f t="shared" si="7"/>
        <v>0</v>
      </c>
      <c r="HR71" s="263"/>
      <c r="HS71" s="277">
        <v>141303</v>
      </c>
      <c r="HT71" s="278">
        <v>0</v>
      </c>
      <c r="HU71" s="278">
        <v>250860</v>
      </c>
      <c r="HV71" s="278">
        <v>6742.08</v>
      </c>
      <c r="HW71" s="278">
        <v>0</v>
      </c>
      <c r="HX71" s="278">
        <v>14886.25</v>
      </c>
      <c r="HY71" s="278">
        <v>57331</v>
      </c>
      <c r="HZ71" s="279">
        <v>9096.25</v>
      </c>
      <c r="IA71" s="278"/>
      <c r="IB71" s="280">
        <f t="shared" si="8"/>
        <v>2969028.6897947034</v>
      </c>
      <c r="ID71" s="280">
        <f t="shared" si="9"/>
        <v>-68399.395199999999</v>
      </c>
      <c r="IF71" s="280"/>
      <c r="IH71" s="280"/>
      <c r="IJ71" s="280">
        <v>0</v>
      </c>
      <c r="IL71" s="280">
        <v>0</v>
      </c>
      <c r="IN71" s="280">
        <v>9879.8700000000008</v>
      </c>
    </row>
    <row r="72" spans="1:248">
      <c r="A72" s="244">
        <v>2178</v>
      </c>
      <c r="B72" s="141">
        <v>103257</v>
      </c>
      <c r="C72" s="141" t="s">
        <v>669</v>
      </c>
      <c r="D72" s="141" t="s">
        <v>465</v>
      </c>
      <c r="E72" s="226" t="s">
        <v>341</v>
      </c>
      <c r="F72" s="245" t="s">
        <v>921</v>
      </c>
      <c r="H72" s="227">
        <v>1264766.9826998571</v>
      </c>
      <c r="I72" s="227">
        <v>-5239.63</v>
      </c>
      <c r="J72" s="227">
        <v>-16400.144100000001</v>
      </c>
      <c r="K72" s="227">
        <v>1243127.2085998573</v>
      </c>
      <c r="M72" s="228">
        <v>105397.24855832143</v>
      </c>
      <c r="N72" s="228">
        <v>6583.0961206896563</v>
      </c>
      <c r="O72" s="229"/>
      <c r="P72" s="229"/>
      <c r="Q72" s="229"/>
      <c r="R72" s="229">
        <v>0</v>
      </c>
      <c r="S72" s="229"/>
      <c r="T72" s="229">
        <v>0</v>
      </c>
      <c r="U72" s="229">
        <v>0</v>
      </c>
      <c r="V72" s="229"/>
      <c r="W72" s="228">
        <v>-436.63583333333332</v>
      </c>
      <c r="X72" s="228">
        <v>-1366.6786750000001</v>
      </c>
      <c r="Y72" s="229">
        <v>-428.3125</v>
      </c>
      <c r="Z72" s="229">
        <v>0</v>
      </c>
      <c r="AA72" s="229">
        <v>0</v>
      </c>
      <c r="AB72" s="229"/>
      <c r="AC72" s="228">
        <v>109748.71767067775</v>
      </c>
      <c r="AD72" s="230">
        <v>105397.24855832143</v>
      </c>
      <c r="AE72" s="230">
        <v>6583.0961206896563</v>
      </c>
      <c r="AF72" s="231"/>
      <c r="AG72" s="231"/>
      <c r="AH72" s="231"/>
      <c r="AI72" s="231">
        <v>0</v>
      </c>
      <c r="AJ72" s="231"/>
      <c r="AK72" s="231">
        <v>0</v>
      </c>
      <c r="AL72" s="231">
        <v>0</v>
      </c>
      <c r="AM72" s="231"/>
      <c r="AN72" s="230">
        <v>-436.63583333333332</v>
      </c>
      <c r="AO72" s="230">
        <v>-1366.6786750000001</v>
      </c>
      <c r="AP72" s="231">
        <v>-428.3125</v>
      </c>
      <c r="AQ72" s="231">
        <v>0</v>
      </c>
      <c r="AR72" s="231">
        <v>0</v>
      </c>
      <c r="AS72" s="231"/>
      <c r="AT72" s="230">
        <v>109748.71767067775</v>
      </c>
      <c r="AU72" s="232">
        <v>105397.24855832143</v>
      </c>
      <c r="AV72" s="232">
        <v>6583.0961206896563</v>
      </c>
      <c r="AW72" s="233"/>
      <c r="AX72" s="233"/>
      <c r="AY72" s="233"/>
      <c r="AZ72" s="233">
        <v>0</v>
      </c>
      <c r="BA72" s="233"/>
      <c r="BB72" s="233">
        <v>0</v>
      </c>
      <c r="BC72" s="233">
        <v>0</v>
      </c>
      <c r="BD72" s="233"/>
      <c r="BE72" s="232">
        <v>-436.63583333333332</v>
      </c>
      <c r="BF72" s="232">
        <v>-1366.6786750000001</v>
      </c>
      <c r="BG72" s="233">
        <v>-428.3125</v>
      </c>
      <c r="BH72" s="233">
        <v>0</v>
      </c>
      <c r="BI72" s="233">
        <v>0</v>
      </c>
      <c r="BJ72" s="233"/>
      <c r="BK72" s="232">
        <v>109748.71767067775</v>
      </c>
      <c r="BL72" s="234">
        <v>105397.24855832143</v>
      </c>
      <c r="BM72" s="234">
        <v>7405.7435153256683</v>
      </c>
      <c r="BN72" s="235"/>
      <c r="BO72" s="235"/>
      <c r="BP72" s="235"/>
      <c r="BQ72" s="235">
        <v>0</v>
      </c>
      <c r="BR72" s="235">
        <v>0</v>
      </c>
      <c r="BS72" s="235">
        <v>0</v>
      </c>
      <c r="BT72" s="235">
        <v>0</v>
      </c>
      <c r="BU72" s="235">
        <v>0</v>
      </c>
      <c r="BV72" s="234">
        <v>-436.63583333333332</v>
      </c>
      <c r="BW72" s="234">
        <v>-1366.6786750000001</v>
      </c>
      <c r="BX72" s="235">
        <v>-428.3125</v>
      </c>
      <c r="BY72" s="235">
        <v>0</v>
      </c>
      <c r="BZ72" s="235">
        <v>0</v>
      </c>
      <c r="CA72" s="235"/>
      <c r="CB72" s="234">
        <v>110571.36506531376</v>
      </c>
      <c r="CC72" s="236">
        <v>105397.24855832143</v>
      </c>
      <c r="CD72" s="236">
        <v>7405.7435153256683</v>
      </c>
      <c r="CE72" s="237"/>
      <c r="CF72" s="237"/>
      <c r="CG72" s="237"/>
      <c r="CH72" s="237">
        <v>0</v>
      </c>
      <c r="CI72" s="237">
        <v>0</v>
      </c>
      <c r="CJ72" s="237">
        <v>0</v>
      </c>
      <c r="CK72" s="237">
        <v>0</v>
      </c>
      <c r="CL72" s="237">
        <v>0</v>
      </c>
      <c r="CM72" s="236">
        <v>-436.63583333333332</v>
      </c>
      <c r="CN72" s="236">
        <v>-1366.6786750000001</v>
      </c>
      <c r="CO72" s="237">
        <v>-428.3125</v>
      </c>
      <c r="CP72" s="237">
        <v>0</v>
      </c>
      <c r="CQ72" s="237">
        <v>0</v>
      </c>
      <c r="CR72" s="237"/>
      <c r="CS72" s="236">
        <v>110571.36506531376</v>
      </c>
      <c r="CT72" s="238">
        <v>105397.24855832143</v>
      </c>
      <c r="CU72" s="238">
        <v>7405.7435153256683</v>
      </c>
      <c r="CV72" s="239"/>
      <c r="CW72" s="239"/>
      <c r="CX72" s="239"/>
      <c r="CY72" s="239">
        <v>0</v>
      </c>
      <c r="CZ72" s="239">
        <v>0</v>
      </c>
      <c r="DA72" s="239">
        <v>0</v>
      </c>
      <c r="DB72" s="239">
        <v>0</v>
      </c>
      <c r="DC72" s="239">
        <v>0</v>
      </c>
      <c r="DD72" s="238">
        <v>-436.63583333333332</v>
      </c>
      <c r="DE72" s="238">
        <v>-1366.6786750000001</v>
      </c>
      <c r="DF72" s="239">
        <v>-2998.1875</v>
      </c>
      <c r="DG72" s="239">
        <v>0</v>
      </c>
      <c r="DH72" s="239">
        <v>0</v>
      </c>
      <c r="DI72" s="239"/>
      <c r="DJ72" s="238">
        <v>108001.49006531376</v>
      </c>
      <c r="DK72" s="240">
        <v>105397.24855832143</v>
      </c>
      <c r="DL72" s="240">
        <v>7405.7435153256683</v>
      </c>
      <c r="DM72" s="241"/>
      <c r="DN72" s="241"/>
      <c r="DO72" s="241"/>
      <c r="DP72" s="241">
        <v>0</v>
      </c>
      <c r="DQ72" s="241">
        <v>0</v>
      </c>
      <c r="DR72" s="241">
        <v>0</v>
      </c>
      <c r="DS72" s="241">
        <v>0</v>
      </c>
      <c r="DT72" s="241">
        <v>0</v>
      </c>
      <c r="DU72" s="240">
        <v>-436.63583333333332</v>
      </c>
      <c r="DV72" s="240">
        <v>-1366.6786750000001</v>
      </c>
      <c r="DW72" s="241">
        <v>-428.3125</v>
      </c>
      <c r="DX72" s="241">
        <v>0</v>
      </c>
      <c r="DY72" s="241">
        <v>0</v>
      </c>
      <c r="DZ72" s="241"/>
      <c r="EA72" s="240">
        <v>110571.36506531376</v>
      </c>
      <c r="EB72" s="242">
        <v>105397.24855832143</v>
      </c>
      <c r="EC72" s="242">
        <v>11169.876017342202</v>
      </c>
      <c r="ED72" s="243"/>
      <c r="EE72" s="243"/>
      <c r="EF72" s="243"/>
      <c r="EG72" s="243">
        <v>0</v>
      </c>
      <c r="EH72" s="243">
        <v>0</v>
      </c>
      <c r="EI72" s="243">
        <v>0</v>
      </c>
      <c r="EJ72" s="243">
        <v>0</v>
      </c>
      <c r="EK72" s="243">
        <v>0</v>
      </c>
      <c r="EL72" s="242">
        <v>-436.63583333333332</v>
      </c>
      <c r="EM72" s="242">
        <v>-1366.6786750000001</v>
      </c>
      <c r="EN72" s="243">
        <v>428.3125</v>
      </c>
      <c r="EO72" s="243">
        <v>0</v>
      </c>
      <c r="EP72" s="243">
        <v>0</v>
      </c>
      <c r="EQ72" s="243">
        <v>-106486.26</v>
      </c>
      <c r="ER72" s="242">
        <v>8705.8625673303031</v>
      </c>
      <c r="ES72" s="230">
        <v>105397.24855832143</v>
      </c>
      <c r="ET72" s="230">
        <v>7405.7435153256683</v>
      </c>
      <c r="EU72" s="231"/>
      <c r="EV72" s="231"/>
      <c r="EW72" s="231"/>
      <c r="EX72" s="231">
        <v>0</v>
      </c>
      <c r="EY72" s="231">
        <v>0</v>
      </c>
      <c r="EZ72" s="231">
        <v>0</v>
      </c>
      <c r="FA72" s="231">
        <v>0</v>
      </c>
      <c r="FB72" s="231">
        <v>0</v>
      </c>
      <c r="FC72" s="230">
        <v>-436.63583333333332</v>
      </c>
      <c r="FD72" s="230">
        <v>-1366.6786750000001</v>
      </c>
      <c r="FE72" s="231"/>
      <c r="FF72" s="231">
        <v>0</v>
      </c>
      <c r="FG72" s="231">
        <v>0</v>
      </c>
      <c r="FH72" s="231">
        <v>-114001.91</v>
      </c>
      <c r="FI72" s="230">
        <v>-3002.2324346862442</v>
      </c>
      <c r="FJ72" s="232">
        <v>105397.24855832143</v>
      </c>
      <c r="FK72" s="232">
        <v>7405.7435153256683</v>
      </c>
      <c r="FL72" s="233"/>
      <c r="FM72" s="233"/>
      <c r="FN72" s="233"/>
      <c r="FO72" s="233">
        <v>0</v>
      </c>
      <c r="FP72" s="233">
        <v>0</v>
      </c>
      <c r="FQ72" s="233">
        <v>0</v>
      </c>
      <c r="FR72" s="233">
        <v>0</v>
      </c>
      <c r="FS72" s="233">
        <v>0</v>
      </c>
      <c r="FT72" s="232">
        <v>-436.63583333333332</v>
      </c>
      <c r="FU72" s="232">
        <v>-1366.6786750000001</v>
      </c>
      <c r="FV72" s="233"/>
      <c r="FW72" s="233">
        <v>0</v>
      </c>
      <c r="FX72" s="233">
        <v>0</v>
      </c>
      <c r="FY72" s="233">
        <v>-141273.90000000002</v>
      </c>
      <c r="FZ72" s="232">
        <v>-30274.222434686264</v>
      </c>
      <c r="GA72" s="234">
        <v>105397.24855832143</v>
      </c>
      <c r="GB72" s="234">
        <v>7405.7435153256683</v>
      </c>
      <c r="GC72" s="235"/>
      <c r="GD72" s="235"/>
      <c r="GE72" s="235"/>
      <c r="GF72" s="235">
        <v>0</v>
      </c>
      <c r="GG72" s="235">
        <v>0</v>
      </c>
      <c r="GH72" s="235">
        <v>0</v>
      </c>
      <c r="GI72" s="235">
        <v>0</v>
      </c>
      <c r="GJ72" s="235">
        <v>0</v>
      </c>
      <c r="GK72" s="234">
        <v>-436.63583333333332</v>
      </c>
      <c r="GL72" s="234">
        <v>-1366.6786750000001</v>
      </c>
      <c r="GM72" s="235"/>
      <c r="GN72" s="235">
        <v>0</v>
      </c>
      <c r="GO72" s="235">
        <v>0</v>
      </c>
      <c r="GP72" s="235">
        <v>-123283.09000000004</v>
      </c>
      <c r="GQ72" s="234">
        <v>-12283.412434686281</v>
      </c>
      <c r="GR72" s="236">
        <v>105397.24855832143</v>
      </c>
      <c r="GS72" s="236">
        <v>7405.7435153256683</v>
      </c>
      <c r="GT72" s="237"/>
      <c r="GU72" s="237"/>
      <c r="GV72" s="237"/>
      <c r="GW72" s="237">
        <v>0</v>
      </c>
      <c r="GX72" s="237">
        <v>0</v>
      </c>
      <c r="GY72" s="237">
        <v>0</v>
      </c>
      <c r="GZ72" s="237">
        <v>0</v>
      </c>
      <c r="HA72" s="237">
        <v>0</v>
      </c>
      <c r="HB72" s="236">
        <v>-436.63583333333332</v>
      </c>
      <c r="HC72" s="236">
        <v>-1366.6786750000001</v>
      </c>
      <c r="HD72" s="237"/>
      <c r="HE72" s="237">
        <v>0</v>
      </c>
      <c r="HF72" s="237">
        <v>0</v>
      </c>
      <c r="HG72" s="237"/>
      <c r="HH72" s="236">
        <v>110999.67756531376</v>
      </c>
      <c r="HJ72" s="281">
        <f t="shared" si="0"/>
        <v>1358174.1241673911</v>
      </c>
      <c r="HK72" s="282">
        <f t="shared" si="1"/>
        <v>0</v>
      </c>
      <c r="HL72" s="282">
        <f t="shared" si="2"/>
        <v>0</v>
      </c>
      <c r="HM72" s="282">
        <f t="shared" si="3"/>
        <v>-5239.630000000001</v>
      </c>
      <c r="HN72" s="282">
        <f t="shared" si="4"/>
        <v>-16400.144099999998</v>
      </c>
      <c r="HO72" s="282">
        <f t="shared" si="5"/>
        <v>-5139.75</v>
      </c>
      <c r="HP72" s="282">
        <f t="shared" si="6"/>
        <v>0</v>
      </c>
      <c r="HQ72" s="283">
        <f t="shared" si="7"/>
        <v>0</v>
      </c>
      <c r="HR72" s="263"/>
      <c r="HS72" s="277">
        <v>76696</v>
      </c>
      <c r="HT72" s="278">
        <v>0</v>
      </c>
      <c r="HU72" s="278">
        <v>108426</v>
      </c>
      <c r="HV72" s="278">
        <v>200</v>
      </c>
      <c r="HW72" s="278">
        <v>0</v>
      </c>
      <c r="HX72" s="278">
        <v>3312.33</v>
      </c>
      <c r="HY72" s="278">
        <v>40172</v>
      </c>
      <c r="HZ72" s="279">
        <v>6674.8</v>
      </c>
      <c r="IA72" s="278"/>
      <c r="IB72" s="280">
        <f t="shared" si="8"/>
        <v>1593655.2541673912</v>
      </c>
      <c r="ID72" s="280">
        <f t="shared" si="9"/>
        <v>-26779.524099999999</v>
      </c>
      <c r="IF72" s="280"/>
      <c r="IH72" s="280"/>
      <c r="IJ72" s="280">
        <v>0</v>
      </c>
      <c r="IL72" s="280">
        <v>3242.0289655172728</v>
      </c>
      <c r="IN72" s="280">
        <v>10133.200000000001</v>
      </c>
    </row>
    <row r="73" spans="1:248">
      <c r="A73" s="244">
        <v>2306</v>
      </c>
      <c r="B73" s="141">
        <v>103326</v>
      </c>
      <c r="C73" s="141" t="s">
        <v>675</v>
      </c>
      <c r="D73" s="141" t="s">
        <v>471</v>
      </c>
      <c r="E73" s="226" t="s">
        <v>341</v>
      </c>
      <c r="F73" s="245" t="s">
        <v>921</v>
      </c>
      <c r="H73" s="227">
        <v>1203618.4359560278</v>
      </c>
      <c r="I73" s="227">
        <v>-5189.49</v>
      </c>
      <c r="J73" s="227">
        <v>-19886.786800000002</v>
      </c>
      <c r="K73" s="227">
        <v>1178542.1591560277</v>
      </c>
      <c r="M73" s="228">
        <v>100301.53632966899</v>
      </c>
      <c r="N73" s="228">
        <v>0</v>
      </c>
      <c r="O73" s="229"/>
      <c r="P73" s="229"/>
      <c r="Q73" s="229"/>
      <c r="R73" s="229">
        <v>0</v>
      </c>
      <c r="S73" s="229"/>
      <c r="T73" s="229">
        <v>0</v>
      </c>
      <c r="U73" s="229">
        <v>0</v>
      </c>
      <c r="V73" s="229"/>
      <c r="W73" s="228">
        <v>-432.45749999999998</v>
      </c>
      <c r="X73" s="228">
        <v>-1657.2322333333334</v>
      </c>
      <c r="Y73" s="229">
        <v>-428.3125</v>
      </c>
      <c r="Z73" s="229">
        <v>0</v>
      </c>
      <c r="AA73" s="229">
        <v>0</v>
      </c>
      <c r="AB73" s="229"/>
      <c r="AC73" s="228">
        <v>97783.534096335658</v>
      </c>
      <c r="AD73" s="230">
        <v>100301.53632966899</v>
      </c>
      <c r="AE73" s="230">
        <v>0</v>
      </c>
      <c r="AF73" s="231"/>
      <c r="AG73" s="231"/>
      <c r="AH73" s="231"/>
      <c r="AI73" s="231">
        <v>0</v>
      </c>
      <c r="AJ73" s="231"/>
      <c r="AK73" s="231">
        <v>0</v>
      </c>
      <c r="AL73" s="231">
        <v>0</v>
      </c>
      <c r="AM73" s="231"/>
      <c r="AN73" s="230">
        <v>-432.45749999999998</v>
      </c>
      <c r="AO73" s="230">
        <v>-1657.2322333333334</v>
      </c>
      <c r="AP73" s="231">
        <v>-428.3125</v>
      </c>
      <c r="AQ73" s="231">
        <v>0</v>
      </c>
      <c r="AR73" s="231">
        <v>0</v>
      </c>
      <c r="AS73" s="231"/>
      <c r="AT73" s="230">
        <v>97783.534096335658</v>
      </c>
      <c r="AU73" s="232">
        <v>100301.53632966899</v>
      </c>
      <c r="AV73" s="232">
        <v>0</v>
      </c>
      <c r="AW73" s="233"/>
      <c r="AX73" s="233"/>
      <c r="AY73" s="233"/>
      <c r="AZ73" s="233">
        <v>0</v>
      </c>
      <c r="BA73" s="233"/>
      <c r="BB73" s="233">
        <v>0</v>
      </c>
      <c r="BC73" s="233">
        <v>0</v>
      </c>
      <c r="BD73" s="233"/>
      <c r="BE73" s="232">
        <v>-432.45749999999998</v>
      </c>
      <c r="BF73" s="232">
        <v>-1657.2322333333334</v>
      </c>
      <c r="BG73" s="233">
        <v>-428.3125</v>
      </c>
      <c r="BH73" s="233">
        <v>0</v>
      </c>
      <c r="BI73" s="233">
        <v>0</v>
      </c>
      <c r="BJ73" s="233"/>
      <c r="BK73" s="232">
        <v>97783.534096335658</v>
      </c>
      <c r="BL73" s="234">
        <v>100301.53632966899</v>
      </c>
      <c r="BM73" s="234">
        <v>0</v>
      </c>
      <c r="BN73" s="235"/>
      <c r="BO73" s="235"/>
      <c r="BP73" s="235"/>
      <c r="BQ73" s="235">
        <v>0</v>
      </c>
      <c r="BR73" s="235">
        <v>0</v>
      </c>
      <c r="BS73" s="235">
        <v>0</v>
      </c>
      <c r="BT73" s="235">
        <v>0</v>
      </c>
      <c r="BU73" s="235">
        <v>0</v>
      </c>
      <c r="BV73" s="234">
        <v>-432.45749999999998</v>
      </c>
      <c r="BW73" s="234">
        <v>-1657.2322333333334</v>
      </c>
      <c r="BX73" s="235">
        <v>-428.3125</v>
      </c>
      <c r="BY73" s="235">
        <v>0</v>
      </c>
      <c r="BZ73" s="235">
        <v>0</v>
      </c>
      <c r="CA73" s="235"/>
      <c r="CB73" s="234">
        <v>97783.534096335658</v>
      </c>
      <c r="CC73" s="236">
        <v>100301.53632966899</v>
      </c>
      <c r="CD73" s="236">
        <v>0</v>
      </c>
      <c r="CE73" s="237"/>
      <c r="CF73" s="237"/>
      <c r="CG73" s="237"/>
      <c r="CH73" s="237">
        <v>0</v>
      </c>
      <c r="CI73" s="237">
        <v>0</v>
      </c>
      <c r="CJ73" s="237">
        <v>0</v>
      </c>
      <c r="CK73" s="237">
        <v>0</v>
      </c>
      <c r="CL73" s="237">
        <v>0</v>
      </c>
      <c r="CM73" s="236">
        <v>-432.45749999999998</v>
      </c>
      <c r="CN73" s="236">
        <v>-1657.2322333333334</v>
      </c>
      <c r="CO73" s="237">
        <v>-428.3125</v>
      </c>
      <c r="CP73" s="237">
        <v>0</v>
      </c>
      <c r="CQ73" s="237">
        <v>0</v>
      </c>
      <c r="CR73" s="237"/>
      <c r="CS73" s="236">
        <v>97783.534096335658</v>
      </c>
      <c r="CT73" s="238">
        <v>100301.53632966899</v>
      </c>
      <c r="CU73" s="238">
        <v>0</v>
      </c>
      <c r="CV73" s="239"/>
      <c r="CW73" s="239"/>
      <c r="CX73" s="239"/>
      <c r="CY73" s="239">
        <v>0</v>
      </c>
      <c r="CZ73" s="239">
        <v>0</v>
      </c>
      <c r="DA73" s="239">
        <v>0</v>
      </c>
      <c r="DB73" s="239">
        <v>0</v>
      </c>
      <c r="DC73" s="239">
        <v>0</v>
      </c>
      <c r="DD73" s="238">
        <v>-432.45749999999998</v>
      </c>
      <c r="DE73" s="238">
        <v>-1657.2322333333334</v>
      </c>
      <c r="DF73" s="239">
        <v>-428.3125</v>
      </c>
      <c r="DG73" s="239">
        <v>0</v>
      </c>
      <c r="DH73" s="239">
        <v>0</v>
      </c>
      <c r="DI73" s="239"/>
      <c r="DJ73" s="238">
        <v>97783.534096335658</v>
      </c>
      <c r="DK73" s="240">
        <v>100301.53632966899</v>
      </c>
      <c r="DL73" s="240">
        <v>0</v>
      </c>
      <c r="DM73" s="241"/>
      <c r="DN73" s="241"/>
      <c r="DO73" s="241"/>
      <c r="DP73" s="241">
        <v>0</v>
      </c>
      <c r="DQ73" s="241">
        <v>0</v>
      </c>
      <c r="DR73" s="241">
        <v>0</v>
      </c>
      <c r="DS73" s="241">
        <v>0</v>
      </c>
      <c r="DT73" s="241">
        <v>0</v>
      </c>
      <c r="DU73" s="240">
        <v>-432.45749999999998</v>
      </c>
      <c r="DV73" s="240">
        <v>-1657.2322333333334</v>
      </c>
      <c r="DW73" s="241">
        <v>-2569.875</v>
      </c>
      <c r="DX73" s="241">
        <v>0</v>
      </c>
      <c r="DY73" s="241">
        <v>0</v>
      </c>
      <c r="DZ73" s="241"/>
      <c r="EA73" s="240">
        <v>95641.971596335658</v>
      </c>
      <c r="EB73" s="242">
        <v>100301.53632966899</v>
      </c>
      <c r="EC73" s="242">
        <v>0</v>
      </c>
      <c r="ED73" s="243"/>
      <c r="EE73" s="243"/>
      <c r="EF73" s="243"/>
      <c r="EG73" s="243">
        <v>0</v>
      </c>
      <c r="EH73" s="243">
        <v>0</v>
      </c>
      <c r="EI73" s="243">
        <v>0</v>
      </c>
      <c r="EJ73" s="243">
        <v>0</v>
      </c>
      <c r="EK73" s="243">
        <v>0</v>
      </c>
      <c r="EL73" s="242">
        <v>-432.45749999999998</v>
      </c>
      <c r="EM73" s="242">
        <v>-1657.2322333333334</v>
      </c>
      <c r="EN73" s="243">
        <v>0</v>
      </c>
      <c r="EO73" s="243">
        <v>0</v>
      </c>
      <c r="EP73" s="243">
        <v>0</v>
      </c>
      <c r="EQ73" s="243"/>
      <c r="ER73" s="242">
        <v>98211.846596335658</v>
      </c>
      <c r="ES73" s="230">
        <v>100301.53632966899</v>
      </c>
      <c r="ET73" s="230">
        <v>0</v>
      </c>
      <c r="EU73" s="231"/>
      <c r="EV73" s="231"/>
      <c r="EW73" s="231"/>
      <c r="EX73" s="231">
        <v>0</v>
      </c>
      <c r="EY73" s="231">
        <v>0</v>
      </c>
      <c r="EZ73" s="231">
        <v>0</v>
      </c>
      <c r="FA73" s="231">
        <v>0</v>
      </c>
      <c r="FB73" s="231">
        <v>0</v>
      </c>
      <c r="FC73" s="230">
        <v>-432.45749999999998</v>
      </c>
      <c r="FD73" s="230">
        <v>-1657.2322333333334</v>
      </c>
      <c r="FE73" s="231"/>
      <c r="FF73" s="231">
        <v>0</v>
      </c>
      <c r="FG73" s="231">
        <v>0</v>
      </c>
      <c r="FH73" s="231">
        <v>-121564.28</v>
      </c>
      <c r="FI73" s="230">
        <v>-23352.433403664341</v>
      </c>
      <c r="FJ73" s="232">
        <v>100301.53632966899</v>
      </c>
      <c r="FK73" s="232">
        <v>0</v>
      </c>
      <c r="FL73" s="233"/>
      <c r="FM73" s="233"/>
      <c r="FN73" s="233"/>
      <c r="FO73" s="233">
        <v>0</v>
      </c>
      <c r="FP73" s="233">
        <v>0</v>
      </c>
      <c r="FQ73" s="233">
        <v>0</v>
      </c>
      <c r="FR73" s="233">
        <v>0</v>
      </c>
      <c r="FS73" s="233">
        <v>0</v>
      </c>
      <c r="FT73" s="232">
        <v>-432.45749999999998</v>
      </c>
      <c r="FU73" s="232">
        <v>-1657.2322333333334</v>
      </c>
      <c r="FV73" s="233"/>
      <c r="FW73" s="233">
        <v>0</v>
      </c>
      <c r="FX73" s="233">
        <v>0</v>
      </c>
      <c r="FY73" s="233">
        <v>-127026.32</v>
      </c>
      <c r="FZ73" s="232">
        <v>-28814.473403664349</v>
      </c>
      <c r="GA73" s="234">
        <v>100301.53632966899</v>
      </c>
      <c r="GB73" s="234">
        <v>0</v>
      </c>
      <c r="GC73" s="235"/>
      <c r="GD73" s="235"/>
      <c r="GE73" s="235"/>
      <c r="GF73" s="235">
        <v>0</v>
      </c>
      <c r="GG73" s="235">
        <v>0</v>
      </c>
      <c r="GH73" s="235">
        <v>0</v>
      </c>
      <c r="GI73" s="235">
        <v>0</v>
      </c>
      <c r="GJ73" s="235">
        <v>0</v>
      </c>
      <c r="GK73" s="234">
        <v>-432.45749999999998</v>
      </c>
      <c r="GL73" s="234">
        <v>-1657.2322333333334</v>
      </c>
      <c r="GM73" s="235"/>
      <c r="GN73" s="235">
        <v>0</v>
      </c>
      <c r="GO73" s="235">
        <v>0</v>
      </c>
      <c r="GP73" s="235">
        <v>-97171.91</v>
      </c>
      <c r="GQ73" s="234">
        <v>1039.936596335654</v>
      </c>
      <c r="GR73" s="236">
        <v>100301.53632966899</v>
      </c>
      <c r="GS73" s="236">
        <v>0</v>
      </c>
      <c r="GT73" s="237"/>
      <c r="GU73" s="237"/>
      <c r="GV73" s="237"/>
      <c r="GW73" s="237">
        <v>0</v>
      </c>
      <c r="GX73" s="237">
        <v>0</v>
      </c>
      <c r="GY73" s="237">
        <v>0</v>
      </c>
      <c r="GZ73" s="237">
        <v>0</v>
      </c>
      <c r="HA73" s="237">
        <v>0</v>
      </c>
      <c r="HB73" s="236">
        <v>-432.45749999999998</v>
      </c>
      <c r="HC73" s="236">
        <v>-1657.2322333333334</v>
      </c>
      <c r="HD73" s="237"/>
      <c r="HE73" s="237">
        <v>0</v>
      </c>
      <c r="HF73" s="237">
        <v>0</v>
      </c>
      <c r="HG73" s="237"/>
      <c r="HH73" s="236">
        <v>98211.846596335658</v>
      </c>
      <c r="HJ73" s="281">
        <f t="shared" si="0"/>
        <v>1203618.4359560276</v>
      </c>
      <c r="HK73" s="282">
        <f t="shared" si="1"/>
        <v>0</v>
      </c>
      <c r="HL73" s="282">
        <f t="shared" si="2"/>
        <v>0</v>
      </c>
      <c r="HM73" s="282">
        <f t="shared" si="3"/>
        <v>-5189.49</v>
      </c>
      <c r="HN73" s="282">
        <f t="shared" si="4"/>
        <v>-19886.786800000002</v>
      </c>
      <c r="HO73" s="282">
        <f t="shared" si="5"/>
        <v>-5139.75</v>
      </c>
      <c r="HP73" s="282">
        <f t="shared" si="6"/>
        <v>0</v>
      </c>
      <c r="HQ73" s="283">
        <f t="shared" si="7"/>
        <v>0</v>
      </c>
      <c r="HR73" s="263"/>
      <c r="HS73" s="277">
        <v>66807</v>
      </c>
      <c r="HT73" s="278">
        <v>0</v>
      </c>
      <c r="HU73" s="278">
        <v>85470</v>
      </c>
      <c r="HV73" s="278">
        <v>6142.57</v>
      </c>
      <c r="HW73" s="278">
        <v>0</v>
      </c>
      <c r="HX73" s="278">
        <v>6790</v>
      </c>
      <c r="HY73" s="278">
        <v>50657</v>
      </c>
      <c r="HZ73" s="279">
        <v>6295</v>
      </c>
      <c r="IA73" s="278"/>
      <c r="IB73" s="280">
        <f t="shared" si="8"/>
        <v>1425780.0059560277</v>
      </c>
      <c r="ID73" s="280">
        <f t="shared" si="9"/>
        <v>-30216.0268</v>
      </c>
      <c r="IF73" s="280"/>
      <c r="IH73" s="280"/>
      <c r="IJ73" s="280">
        <v>0</v>
      </c>
      <c r="IL73" s="280">
        <v>0</v>
      </c>
      <c r="IN73" s="280">
        <v>9879.8700000000008</v>
      </c>
    </row>
    <row r="74" spans="1:248">
      <c r="A74" s="244">
        <v>2040</v>
      </c>
      <c r="B74" s="141">
        <v>103178</v>
      </c>
      <c r="C74" s="141" t="s">
        <v>637</v>
      </c>
      <c r="D74" s="141" t="s">
        <v>434</v>
      </c>
      <c r="E74" s="226" t="s">
        <v>341</v>
      </c>
      <c r="F74" s="245" t="s">
        <v>921</v>
      </c>
      <c r="H74" s="227">
        <v>2155761.8747301931</v>
      </c>
      <c r="I74" s="227">
        <v>-10805.17</v>
      </c>
      <c r="J74" s="227">
        <v>-30474.815999999999</v>
      </c>
      <c r="K74" s="227">
        <v>2114481.888730193</v>
      </c>
      <c r="M74" s="228">
        <v>179646.82289418275</v>
      </c>
      <c r="N74" s="228">
        <v>6611.5122222222226</v>
      </c>
      <c r="O74" s="229"/>
      <c r="P74" s="229"/>
      <c r="Q74" s="229"/>
      <c r="R74" s="229">
        <v>0</v>
      </c>
      <c r="S74" s="229"/>
      <c r="T74" s="229">
        <v>0</v>
      </c>
      <c r="U74" s="229">
        <v>0</v>
      </c>
      <c r="V74" s="229"/>
      <c r="W74" s="228">
        <v>-900.43083333333334</v>
      </c>
      <c r="X74" s="228">
        <v>-2539.5679999999998</v>
      </c>
      <c r="Y74" s="229">
        <v>-789.25</v>
      </c>
      <c r="Z74" s="229">
        <v>0</v>
      </c>
      <c r="AA74" s="229">
        <v>0</v>
      </c>
      <c r="AB74" s="229"/>
      <c r="AC74" s="228">
        <v>182029.08628307164</v>
      </c>
      <c r="AD74" s="230">
        <v>179646.82289418275</v>
      </c>
      <c r="AE74" s="230">
        <v>6611.5122222222226</v>
      </c>
      <c r="AF74" s="231"/>
      <c r="AG74" s="231"/>
      <c r="AH74" s="231"/>
      <c r="AI74" s="231">
        <v>0</v>
      </c>
      <c r="AJ74" s="231"/>
      <c r="AK74" s="231">
        <v>0</v>
      </c>
      <c r="AL74" s="231">
        <v>0</v>
      </c>
      <c r="AM74" s="231"/>
      <c r="AN74" s="230">
        <v>-900.43083333333334</v>
      </c>
      <c r="AO74" s="230">
        <v>-2539.5679999999998</v>
      </c>
      <c r="AP74" s="231">
        <v>-789.25</v>
      </c>
      <c r="AQ74" s="231">
        <v>0</v>
      </c>
      <c r="AR74" s="231">
        <v>0</v>
      </c>
      <c r="AS74" s="231"/>
      <c r="AT74" s="230">
        <v>182029.08628307164</v>
      </c>
      <c r="AU74" s="232">
        <v>179646.82289418275</v>
      </c>
      <c r="AV74" s="232">
        <v>6611.5122222222226</v>
      </c>
      <c r="AW74" s="233"/>
      <c r="AX74" s="233"/>
      <c r="AY74" s="233"/>
      <c r="AZ74" s="233">
        <v>0</v>
      </c>
      <c r="BA74" s="233"/>
      <c r="BB74" s="233">
        <v>0</v>
      </c>
      <c r="BC74" s="233">
        <v>0</v>
      </c>
      <c r="BD74" s="233"/>
      <c r="BE74" s="232">
        <v>-900.43083333333334</v>
      </c>
      <c r="BF74" s="232">
        <v>-2539.5679999999998</v>
      </c>
      <c r="BG74" s="233">
        <v>-789.25</v>
      </c>
      <c r="BH74" s="233">
        <v>0</v>
      </c>
      <c r="BI74" s="233">
        <v>0</v>
      </c>
      <c r="BJ74" s="233"/>
      <c r="BK74" s="232">
        <v>182029.08628307164</v>
      </c>
      <c r="BL74" s="234">
        <v>179646.82289418275</v>
      </c>
      <c r="BM74" s="234">
        <v>7132.8292592592597</v>
      </c>
      <c r="BN74" s="235"/>
      <c r="BO74" s="235"/>
      <c r="BP74" s="235"/>
      <c r="BQ74" s="235">
        <v>0</v>
      </c>
      <c r="BR74" s="235">
        <v>33333.333333333336</v>
      </c>
      <c r="BS74" s="235">
        <v>0</v>
      </c>
      <c r="BT74" s="235">
        <v>0</v>
      </c>
      <c r="BU74" s="235">
        <v>43911.538461538461</v>
      </c>
      <c r="BV74" s="234">
        <v>-900.43083333333334</v>
      </c>
      <c r="BW74" s="234">
        <v>-2539.5679999999998</v>
      </c>
      <c r="BX74" s="235">
        <v>-789.25</v>
      </c>
      <c r="BY74" s="235">
        <v>0</v>
      </c>
      <c r="BZ74" s="235">
        <v>0</v>
      </c>
      <c r="CA74" s="235"/>
      <c r="CB74" s="234">
        <v>259795.27511498044</v>
      </c>
      <c r="CC74" s="236">
        <v>179646.82289418275</v>
      </c>
      <c r="CD74" s="236">
        <v>7132.8292592592597</v>
      </c>
      <c r="CE74" s="237"/>
      <c r="CF74" s="237"/>
      <c r="CG74" s="237"/>
      <c r="CH74" s="237">
        <v>0</v>
      </c>
      <c r="CI74" s="237">
        <v>8333.3333333333321</v>
      </c>
      <c r="CJ74" s="237">
        <v>0</v>
      </c>
      <c r="CK74" s="237">
        <v>0</v>
      </c>
      <c r="CL74" s="237">
        <v>10977.884615384613</v>
      </c>
      <c r="CM74" s="236">
        <v>-900.43083333333334</v>
      </c>
      <c r="CN74" s="236">
        <v>-2539.5679999999998</v>
      </c>
      <c r="CO74" s="237">
        <v>-789.25</v>
      </c>
      <c r="CP74" s="237">
        <v>0</v>
      </c>
      <c r="CQ74" s="237">
        <v>0</v>
      </c>
      <c r="CR74" s="237"/>
      <c r="CS74" s="236">
        <v>201861.62126882662</v>
      </c>
      <c r="CT74" s="238">
        <v>179646.82289418275</v>
      </c>
      <c r="CU74" s="238">
        <v>7132.8292592592597</v>
      </c>
      <c r="CV74" s="239"/>
      <c r="CW74" s="239"/>
      <c r="CX74" s="239"/>
      <c r="CY74" s="239">
        <v>0</v>
      </c>
      <c r="CZ74" s="239">
        <v>8333.3333333333321</v>
      </c>
      <c r="DA74" s="239">
        <v>0</v>
      </c>
      <c r="DB74" s="239">
        <v>0</v>
      </c>
      <c r="DC74" s="239">
        <v>10977.884615384613</v>
      </c>
      <c r="DD74" s="238">
        <v>-900.43083333333334</v>
      </c>
      <c r="DE74" s="238">
        <v>-2539.5679999999998</v>
      </c>
      <c r="DF74" s="239">
        <v>-789.25</v>
      </c>
      <c r="DG74" s="239">
        <v>0</v>
      </c>
      <c r="DH74" s="239">
        <v>0</v>
      </c>
      <c r="DI74" s="239"/>
      <c r="DJ74" s="238">
        <v>201861.62126882662</v>
      </c>
      <c r="DK74" s="240">
        <v>179646.82289418275</v>
      </c>
      <c r="DL74" s="240">
        <v>7132.8292592592597</v>
      </c>
      <c r="DM74" s="241"/>
      <c r="DN74" s="241"/>
      <c r="DO74" s="241"/>
      <c r="DP74" s="241">
        <v>0</v>
      </c>
      <c r="DQ74" s="241">
        <v>8333.3333333333321</v>
      </c>
      <c r="DR74" s="241">
        <v>0</v>
      </c>
      <c r="DS74" s="241">
        <v>0</v>
      </c>
      <c r="DT74" s="241">
        <v>10977.884615384613</v>
      </c>
      <c r="DU74" s="240">
        <v>-900.43083333333334</v>
      </c>
      <c r="DV74" s="240">
        <v>-2539.5679999999998</v>
      </c>
      <c r="DW74" s="241">
        <v>-789.25</v>
      </c>
      <c r="DX74" s="241">
        <v>0</v>
      </c>
      <c r="DY74" s="241">
        <v>0</v>
      </c>
      <c r="DZ74" s="241"/>
      <c r="EA74" s="240">
        <v>201861.62126882662</v>
      </c>
      <c r="EB74" s="242">
        <v>179646.82289418275</v>
      </c>
      <c r="EC74" s="242">
        <v>1350.5340740740776</v>
      </c>
      <c r="ED74" s="243"/>
      <c r="EE74" s="243"/>
      <c r="EF74" s="243"/>
      <c r="EG74" s="243">
        <v>0</v>
      </c>
      <c r="EH74" s="243">
        <v>8333.3333333333321</v>
      </c>
      <c r="EI74" s="243">
        <v>0</v>
      </c>
      <c r="EJ74" s="243">
        <v>0</v>
      </c>
      <c r="EK74" s="243">
        <v>28121.153846153833</v>
      </c>
      <c r="EL74" s="242">
        <v>-900.43083333333334</v>
      </c>
      <c r="EM74" s="242">
        <v>-2539.5679999999998</v>
      </c>
      <c r="EN74" s="243">
        <v>-3946.25</v>
      </c>
      <c r="EO74" s="243">
        <v>0</v>
      </c>
      <c r="EP74" s="243">
        <v>0</v>
      </c>
      <c r="EQ74" s="243"/>
      <c r="ER74" s="242">
        <v>210065.59531441066</v>
      </c>
      <c r="ES74" s="230">
        <v>179646.82289418275</v>
      </c>
      <c r="ET74" s="230">
        <v>7132.8292592592597</v>
      </c>
      <c r="EU74" s="231"/>
      <c r="EV74" s="231"/>
      <c r="EW74" s="231"/>
      <c r="EX74" s="231">
        <v>0</v>
      </c>
      <c r="EY74" s="231">
        <v>8333.3333333333321</v>
      </c>
      <c r="EZ74" s="231">
        <v>0</v>
      </c>
      <c r="FA74" s="231">
        <v>0</v>
      </c>
      <c r="FB74" s="231">
        <v>10977.884615384613</v>
      </c>
      <c r="FC74" s="230">
        <v>-900.43083333333334</v>
      </c>
      <c r="FD74" s="230">
        <v>-2539.5679999999998</v>
      </c>
      <c r="FE74" s="231"/>
      <c r="FF74" s="231">
        <v>0</v>
      </c>
      <c r="FG74" s="231">
        <v>0</v>
      </c>
      <c r="FH74" s="231"/>
      <c r="FI74" s="230">
        <v>202650.87126882662</v>
      </c>
      <c r="FJ74" s="232">
        <v>179646.82289418275</v>
      </c>
      <c r="FK74" s="232">
        <v>7132.8292592592597</v>
      </c>
      <c r="FL74" s="233"/>
      <c r="FM74" s="233"/>
      <c r="FN74" s="233"/>
      <c r="FO74" s="233">
        <v>0</v>
      </c>
      <c r="FP74" s="233">
        <v>8333.3333333333321</v>
      </c>
      <c r="FQ74" s="233">
        <v>0</v>
      </c>
      <c r="FR74" s="233">
        <v>0</v>
      </c>
      <c r="FS74" s="233">
        <v>10977.884615384613</v>
      </c>
      <c r="FT74" s="232">
        <v>-900.43083333333334</v>
      </c>
      <c r="FU74" s="232">
        <v>-2539.5679999999998</v>
      </c>
      <c r="FV74" s="233"/>
      <c r="FW74" s="233">
        <v>0</v>
      </c>
      <c r="FX74" s="233">
        <v>0</v>
      </c>
      <c r="FY74" s="233">
        <v>-246209.89999999997</v>
      </c>
      <c r="FZ74" s="232">
        <v>-43559.028731173341</v>
      </c>
      <c r="GA74" s="234">
        <v>179646.82289418275</v>
      </c>
      <c r="GB74" s="234">
        <v>7132.8292592592597</v>
      </c>
      <c r="GC74" s="235"/>
      <c r="GD74" s="235"/>
      <c r="GE74" s="235"/>
      <c r="GF74" s="235">
        <v>0</v>
      </c>
      <c r="GG74" s="235">
        <v>8333.3333333333321</v>
      </c>
      <c r="GH74" s="235">
        <v>0</v>
      </c>
      <c r="GI74" s="235">
        <v>0</v>
      </c>
      <c r="GJ74" s="235">
        <v>10977.884615384613</v>
      </c>
      <c r="GK74" s="234">
        <v>-900.43083333333334</v>
      </c>
      <c r="GL74" s="234">
        <v>-2539.5679999999998</v>
      </c>
      <c r="GM74" s="235"/>
      <c r="GN74" s="235">
        <v>0</v>
      </c>
      <c r="GO74" s="235">
        <v>0</v>
      </c>
      <c r="GP74" s="235">
        <v>-446571.79999999993</v>
      </c>
      <c r="GQ74" s="234">
        <v>-243920.92873117331</v>
      </c>
      <c r="GR74" s="236">
        <v>179646.82289418275</v>
      </c>
      <c r="GS74" s="236">
        <v>7132.8292592592597</v>
      </c>
      <c r="GT74" s="237"/>
      <c r="GU74" s="237"/>
      <c r="GV74" s="237"/>
      <c r="GW74" s="237">
        <v>0</v>
      </c>
      <c r="GX74" s="237">
        <v>8333.3333333333321</v>
      </c>
      <c r="GY74" s="237">
        <v>0</v>
      </c>
      <c r="GZ74" s="237">
        <v>0</v>
      </c>
      <c r="HA74" s="237">
        <v>10977.884615384613</v>
      </c>
      <c r="HB74" s="236">
        <v>-900.43083333333334</v>
      </c>
      <c r="HC74" s="236">
        <v>-2539.5679999999998</v>
      </c>
      <c r="HD74" s="237"/>
      <c r="HE74" s="237">
        <v>0</v>
      </c>
      <c r="HF74" s="237">
        <v>0</v>
      </c>
      <c r="HG74" s="237"/>
      <c r="HH74" s="236">
        <v>202650.87126882662</v>
      </c>
      <c r="HJ74" s="281">
        <f t="shared" ref="HJ74:HJ137" si="10">SUMIFS(M74:HH74,$M$7:$HH$7,HJ$6)+IJ74+IL74</f>
        <v>2339895.729545007</v>
      </c>
      <c r="HK74" s="282">
        <f t="shared" ref="HK74:HK137" si="11">SUMIFS(M74:HH74,$M$7:$HH$7,HK$6)</f>
        <v>0</v>
      </c>
      <c r="HL74" s="282">
        <f t="shared" ref="HL74:HL137" si="12">SUMIFS(M74:HH74,$M$7:$HH$7,HL$6)</f>
        <v>148877.8846153846</v>
      </c>
      <c r="HM74" s="282">
        <f t="shared" ref="HM74:HM137" si="13">SUMIFS(M74:HH74,$M$7:$HH$7,HM$6)</f>
        <v>-10805.170000000004</v>
      </c>
      <c r="HN74" s="282">
        <f t="shared" ref="HN74:HN137" si="14">SUMIFS(M74:HH74,$M$7:$HH$7,HN$6)</f>
        <v>-30474.815999999995</v>
      </c>
      <c r="HO74" s="282">
        <f t="shared" ref="HO74:HO137" si="15">SUMIFS(M74:HH74,$M$7:$HH$7,HO$6)</f>
        <v>-9471</v>
      </c>
      <c r="HP74" s="282">
        <f t="shared" ref="HP74:HP137" si="16">SUMIFS(M74:HH74,$M$7:$HH$7,HP$6)</f>
        <v>0</v>
      </c>
      <c r="HQ74" s="283">
        <f t="shared" ref="HQ74:HQ137" si="17">SUMIFS(M74:HH74,$M$7:$HH$7,HQ$6)</f>
        <v>0</v>
      </c>
      <c r="HR74" s="263"/>
      <c r="HS74" s="277">
        <v>118165</v>
      </c>
      <c r="HT74" s="278">
        <v>0</v>
      </c>
      <c r="HU74" s="278">
        <v>116196</v>
      </c>
      <c r="HV74" s="278">
        <v>5656.93</v>
      </c>
      <c r="HW74" s="278">
        <v>0</v>
      </c>
      <c r="HX74" s="278">
        <v>5820.3600000000006</v>
      </c>
      <c r="HY74" s="278">
        <v>80514</v>
      </c>
      <c r="HZ74" s="279">
        <v>9118.75</v>
      </c>
      <c r="IA74" s="278"/>
      <c r="IB74" s="280">
        <f t="shared" ref="IB74:IB137" si="18">HJ74+HK74+HL74+HS74+HT74+HU74+HV74+HW74+HX74+HY74+HZ74</f>
        <v>2824244.6541603915</v>
      </c>
      <c r="ID74" s="280">
        <f t="shared" ref="ID74:ID137" si="19">HM74+HN74+HO74+HP74+HQ74</f>
        <v>-50750.985999999997</v>
      </c>
      <c r="IF74" s="280"/>
      <c r="IH74" s="280"/>
      <c r="IJ74" s="280">
        <v>0</v>
      </c>
      <c r="IL74" s="280">
        <v>5886.15</v>
      </c>
      <c r="IN74" s="280">
        <v>130259.87333333334</v>
      </c>
    </row>
    <row r="75" spans="1:248">
      <c r="A75" s="244">
        <v>2185</v>
      </c>
      <c r="B75" s="141">
        <v>103263</v>
      </c>
      <c r="C75" s="141" t="s">
        <v>640</v>
      </c>
      <c r="D75" s="141" t="s">
        <v>437</v>
      </c>
      <c r="E75" s="226" t="s">
        <v>341</v>
      </c>
      <c r="F75" s="245" t="s">
        <v>921</v>
      </c>
      <c r="H75" s="227">
        <v>2184975.3572098911</v>
      </c>
      <c r="I75" s="227">
        <v>-10529.4</v>
      </c>
      <c r="J75" s="227">
        <v>-23760.8331</v>
      </c>
      <c r="K75" s="227">
        <v>2150685.1241098912</v>
      </c>
      <c r="M75" s="228">
        <v>182081.27976749092</v>
      </c>
      <c r="N75" s="228">
        <v>11580.975</v>
      </c>
      <c r="O75" s="229"/>
      <c r="P75" s="229"/>
      <c r="Q75" s="229"/>
      <c r="R75" s="229">
        <v>0</v>
      </c>
      <c r="S75" s="229"/>
      <c r="T75" s="229">
        <v>0</v>
      </c>
      <c r="U75" s="229">
        <v>0</v>
      </c>
      <c r="V75" s="229"/>
      <c r="W75" s="228">
        <v>-877.44999999999993</v>
      </c>
      <c r="X75" s="228">
        <v>-1980.0694249999999</v>
      </c>
      <c r="Y75" s="229">
        <v>-789.25</v>
      </c>
      <c r="Z75" s="229">
        <v>0</v>
      </c>
      <c r="AA75" s="229">
        <v>0</v>
      </c>
      <c r="AB75" s="229"/>
      <c r="AC75" s="228">
        <v>190015.48534249092</v>
      </c>
      <c r="AD75" s="230">
        <v>182081.27976749092</v>
      </c>
      <c r="AE75" s="230">
        <v>11580.975</v>
      </c>
      <c r="AF75" s="231"/>
      <c r="AG75" s="231"/>
      <c r="AH75" s="231"/>
      <c r="AI75" s="231">
        <v>0</v>
      </c>
      <c r="AJ75" s="231"/>
      <c r="AK75" s="231">
        <v>0</v>
      </c>
      <c r="AL75" s="231">
        <v>0</v>
      </c>
      <c r="AM75" s="231"/>
      <c r="AN75" s="230">
        <v>-877.44999999999993</v>
      </c>
      <c r="AO75" s="230">
        <v>-1980.0694249999999</v>
      </c>
      <c r="AP75" s="231">
        <v>-789.25</v>
      </c>
      <c r="AQ75" s="231">
        <v>0</v>
      </c>
      <c r="AR75" s="231">
        <v>0</v>
      </c>
      <c r="AS75" s="231"/>
      <c r="AT75" s="230">
        <v>190015.48534249092</v>
      </c>
      <c r="AU75" s="232">
        <v>182081.27976749092</v>
      </c>
      <c r="AV75" s="232">
        <v>11580.975</v>
      </c>
      <c r="AW75" s="233"/>
      <c r="AX75" s="233"/>
      <c r="AY75" s="233"/>
      <c r="AZ75" s="233">
        <v>0</v>
      </c>
      <c r="BA75" s="233"/>
      <c r="BB75" s="233">
        <v>0</v>
      </c>
      <c r="BC75" s="233">
        <v>0</v>
      </c>
      <c r="BD75" s="233"/>
      <c r="BE75" s="232">
        <v>-877.44999999999993</v>
      </c>
      <c r="BF75" s="232">
        <v>-1980.0694249999999</v>
      </c>
      <c r="BG75" s="233">
        <v>-789.25</v>
      </c>
      <c r="BH75" s="233">
        <v>0</v>
      </c>
      <c r="BI75" s="233">
        <v>0</v>
      </c>
      <c r="BJ75" s="233"/>
      <c r="BK75" s="232">
        <v>190015.48534249092</v>
      </c>
      <c r="BL75" s="234">
        <v>182081.27976749092</v>
      </c>
      <c r="BM75" s="234">
        <v>13901.29722222222</v>
      </c>
      <c r="BN75" s="235"/>
      <c r="BO75" s="235"/>
      <c r="BP75" s="235"/>
      <c r="BQ75" s="235">
        <v>0</v>
      </c>
      <c r="BR75" s="235">
        <v>0</v>
      </c>
      <c r="BS75" s="235">
        <v>0</v>
      </c>
      <c r="BT75" s="235">
        <v>0</v>
      </c>
      <c r="BU75" s="235">
        <v>0</v>
      </c>
      <c r="BV75" s="234">
        <v>-877.44999999999993</v>
      </c>
      <c r="BW75" s="234">
        <v>-1980.0694249999999</v>
      </c>
      <c r="BX75" s="235">
        <v>-789.25</v>
      </c>
      <c r="BY75" s="235">
        <v>0</v>
      </c>
      <c r="BZ75" s="235">
        <v>0</v>
      </c>
      <c r="CA75" s="235"/>
      <c r="CB75" s="234">
        <v>192335.80756471315</v>
      </c>
      <c r="CC75" s="236">
        <v>182081.27976749092</v>
      </c>
      <c r="CD75" s="236">
        <v>13901.29722222222</v>
      </c>
      <c r="CE75" s="237"/>
      <c r="CF75" s="237"/>
      <c r="CG75" s="237"/>
      <c r="CH75" s="237">
        <v>0</v>
      </c>
      <c r="CI75" s="237">
        <v>0</v>
      </c>
      <c r="CJ75" s="237">
        <v>0</v>
      </c>
      <c r="CK75" s="237">
        <v>0</v>
      </c>
      <c r="CL75" s="237">
        <v>0</v>
      </c>
      <c r="CM75" s="236">
        <v>-877.44999999999993</v>
      </c>
      <c r="CN75" s="236">
        <v>-1980.0694249999999</v>
      </c>
      <c r="CO75" s="237">
        <v>-789.25</v>
      </c>
      <c r="CP75" s="237">
        <v>0</v>
      </c>
      <c r="CQ75" s="237">
        <v>0</v>
      </c>
      <c r="CR75" s="237"/>
      <c r="CS75" s="236">
        <v>192335.80756471315</v>
      </c>
      <c r="CT75" s="238">
        <v>182081.27976749092</v>
      </c>
      <c r="CU75" s="238">
        <v>13901.29722222222</v>
      </c>
      <c r="CV75" s="239"/>
      <c r="CW75" s="239"/>
      <c r="CX75" s="239"/>
      <c r="CY75" s="239">
        <v>0</v>
      </c>
      <c r="CZ75" s="239">
        <v>0</v>
      </c>
      <c r="DA75" s="239">
        <v>0</v>
      </c>
      <c r="DB75" s="239">
        <v>0</v>
      </c>
      <c r="DC75" s="239">
        <v>0</v>
      </c>
      <c r="DD75" s="238">
        <v>-877.44999999999993</v>
      </c>
      <c r="DE75" s="238">
        <v>-1980.0694249999999</v>
      </c>
      <c r="DF75" s="239">
        <v>-789.25</v>
      </c>
      <c r="DG75" s="239">
        <v>0</v>
      </c>
      <c r="DH75" s="239">
        <v>0</v>
      </c>
      <c r="DI75" s="239"/>
      <c r="DJ75" s="238">
        <v>192335.80756471315</v>
      </c>
      <c r="DK75" s="240">
        <v>182081.27976749092</v>
      </c>
      <c r="DL75" s="240">
        <v>13901.29722222222</v>
      </c>
      <c r="DM75" s="241"/>
      <c r="DN75" s="241"/>
      <c r="DO75" s="241"/>
      <c r="DP75" s="241">
        <v>0</v>
      </c>
      <c r="DQ75" s="241">
        <v>0</v>
      </c>
      <c r="DR75" s="241">
        <v>0</v>
      </c>
      <c r="DS75" s="241">
        <v>0</v>
      </c>
      <c r="DT75" s="241">
        <v>0</v>
      </c>
      <c r="DU75" s="240">
        <v>-877.44999999999993</v>
      </c>
      <c r="DV75" s="240">
        <v>-1980.0694249999999</v>
      </c>
      <c r="DW75" s="241">
        <v>-789.25</v>
      </c>
      <c r="DX75" s="241">
        <v>0</v>
      </c>
      <c r="DY75" s="241">
        <v>0</v>
      </c>
      <c r="DZ75" s="241"/>
      <c r="EA75" s="240">
        <v>192335.80756471315</v>
      </c>
      <c r="EB75" s="242">
        <v>182081.27976749092</v>
      </c>
      <c r="EC75" s="242">
        <v>5293.8277777777766</v>
      </c>
      <c r="ED75" s="243"/>
      <c r="EE75" s="243"/>
      <c r="EF75" s="243"/>
      <c r="EG75" s="243">
        <v>0</v>
      </c>
      <c r="EH75" s="243">
        <v>0</v>
      </c>
      <c r="EI75" s="243">
        <v>0</v>
      </c>
      <c r="EJ75" s="243">
        <v>0</v>
      </c>
      <c r="EK75" s="243">
        <v>0</v>
      </c>
      <c r="EL75" s="242">
        <v>-877.44999999999993</v>
      </c>
      <c r="EM75" s="242">
        <v>-1980.0694249999999</v>
      </c>
      <c r="EN75" s="243">
        <v>-3946.25</v>
      </c>
      <c r="EO75" s="243">
        <v>0</v>
      </c>
      <c r="EP75" s="243">
        <v>0</v>
      </c>
      <c r="EQ75" s="243"/>
      <c r="ER75" s="242">
        <v>180571.33812026869</v>
      </c>
      <c r="ES75" s="230">
        <v>182081.27976749092</v>
      </c>
      <c r="ET75" s="230">
        <v>13901.29722222222</v>
      </c>
      <c r="EU75" s="231"/>
      <c r="EV75" s="231"/>
      <c r="EW75" s="231"/>
      <c r="EX75" s="231">
        <v>0</v>
      </c>
      <c r="EY75" s="231">
        <v>0</v>
      </c>
      <c r="EZ75" s="231">
        <v>0</v>
      </c>
      <c r="FA75" s="231">
        <v>0</v>
      </c>
      <c r="FB75" s="231">
        <v>0</v>
      </c>
      <c r="FC75" s="230">
        <v>-877.44999999999993</v>
      </c>
      <c r="FD75" s="230">
        <v>-1980.0694249999999</v>
      </c>
      <c r="FE75" s="231"/>
      <c r="FF75" s="231">
        <v>0</v>
      </c>
      <c r="FG75" s="231">
        <v>0</v>
      </c>
      <c r="FH75" s="231"/>
      <c r="FI75" s="230">
        <v>193125.05756471315</v>
      </c>
      <c r="FJ75" s="232">
        <v>182081.27976749092</v>
      </c>
      <c r="FK75" s="232">
        <v>13901.29722222222</v>
      </c>
      <c r="FL75" s="233"/>
      <c r="FM75" s="233"/>
      <c r="FN75" s="233"/>
      <c r="FO75" s="233">
        <v>0</v>
      </c>
      <c r="FP75" s="233">
        <v>0</v>
      </c>
      <c r="FQ75" s="233">
        <v>0</v>
      </c>
      <c r="FR75" s="233">
        <v>0</v>
      </c>
      <c r="FS75" s="233">
        <v>0</v>
      </c>
      <c r="FT75" s="232">
        <v>-877.44999999999993</v>
      </c>
      <c r="FU75" s="232">
        <v>-1980.0694249999999</v>
      </c>
      <c r="FV75" s="233"/>
      <c r="FW75" s="233">
        <v>0</v>
      </c>
      <c r="FX75" s="233">
        <v>0</v>
      </c>
      <c r="FY75" s="233">
        <v>-288980.75</v>
      </c>
      <c r="FZ75" s="232">
        <v>-95855.692435286852</v>
      </c>
      <c r="GA75" s="234">
        <v>182081.27976749092</v>
      </c>
      <c r="GB75" s="234">
        <v>13901.29722222222</v>
      </c>
      <c r="GC75" s="235"/>
      <c r="GD75" s="235"/>
      <c r="GE75" s="235"/>
      <c r="GF75" s="235">
        <v>0</v>
      </c>
      <c r="GG75" s="235">
        <v>0</v>
      </c>
      <c r="GH75" s="235">
        <v>0</v>
      </c>
      <c r="GI75" s="235">
        <v>0</v>
      </c>
      <c r="GJ75" s="235">
        <v>0</v>
      </c>
      <c r="GK75" s="234">
        <v>-877.44999999999993</v>
      </c>
      <c r="GL75" s="234">
        <v>-1980.0694249999999</v>
      </c>
      <c r="GM75" s="235"/>
      <c r="GN75" s="235">
        <v>0</v>
      </c>
      <c r="GO75" s="235">
        <v>0</v>
      </c>
      <c r="GP75" s="235">
        <v>-304109.18000000005</v>
      </c>
      <c r="GQ75" s="234">
        <v>-110984.1224352869</v>
      </c>
      <c r="GR75" s="236">
        <v>182081.27976749092</v>
      </c>
      <c r="GS75" s="236">
        <v>13901.29722222222</v>
      </c>
      <c r="GT75" s="237"/>
      <c r="GU75" s="237"/>
      <c r="GV75" s="237"/>
      <c r="GW75" s="237">
        <v>0</v>
      </c>
      <c r="GX75" s="237">
        <v>0</v>
      </c>
      <c r="GY75" s="237">
        <v>0</v>
      </c>
      <c r="GZ75" s="237">
        <v>0</v>
      </c>
      <c r="HA75" s="237">
        <v>0</v>
      </c>
      <c r="HB75" s="236">
        <v>-877.44999999999993</v>
      </c>
      <c r="HC75" s="236">
        <v>-1980.0694249999999</v>
      </c>
      <c r="HD75" s="237"/>
      <c r="HE75" s="237">
        <v>0</v>
      </c>
      <c r="HF75" s="237">
        <v>0</v>
      </c>
      <c r="HG75" s="237"/>
      <c r="HH75" s="236">
        <v>193125.05756471315</v>
      </c>
      <c r="HJ75" s="281">
        <f t="shared" si="10"/>
        <v>2347605.2502044705</v>
      </c>
      <c r="HK75" s="282">
        <f t="shared" si="11"/>
        <v>0</v>
      </c>
      <c r="HL75" s="282">
        <f t="shared" si="12"/>
        <v>0</v>
      </c>
      <c r="HM75" s="282">
        <f t="shared" si="13"/>
        <v>-10529.400000000001</v>
      </c>
      <c r="HN75" s="282">
        <f t="shared" si="14"/>
        <v>-23760.833100000003</v>
      </c>
      <c r="HO75" s="282">
        <f t="shared" si="15"/>
        <v>-9471</v>
      </c>
      <c r="HP75" s="282">
        <f t="shared" si="16"/>
        <v>0</v>
      </c>
      <c r="HQ75" s="283">
        <f t="shared" si="17"/>
        <v>0</v>
      </c>
      <c r="HR75" s="263"/>
      <c r="HS75" s="277">
        <v>123091</v>
      </c>
      <c r="HT75" s="278">
        <v>0</v>
      </c>
      <c r="HU75" s="278">
        <v>154521</v>
      </c>
      <c r="HV75" s="278">
        <v>4056.93</v>
      </c>
      <c r="HW75" s="278">
        <v>0</v>
      </c>
      <c r="HX75" s="278">
        <v>11383</v>
      </c>
      <c r="HY75" s="278">
        <v>74408</v>
      </c>
      <c r="HZ75" s="279">
        <v>9109.75</v>
      </c>
      <c r="IA75" s="278"/>
      <c r="IB75" s="280">
        <f t="shared" si="18"/>
        <v>2724174.9302044706</v>
      </c>
      <c r="ID75" s="280">
        <f t="shared" si="19"/>
        <v>-43761.233100000005</v>
      </c>
      <c r="IF75" s="280"/>
      <c r="IH75" s="280"/>
      <c r="IJ75" s="280">
        <v>0</v>
      </c>
      <c r="IL75" s="280">
        <v>11382.762439024378</v>
      </c>
      <c r="IN75" s="280">
        <v>60407.14</v>
      </c>
    </row>
    <row r="76" spans="1:248">
      <c r="A76" s="244">
        <v>2099</v>
      </c>
      <c r="B76" s="141">
        <v>103214</v>
      </c>
      <c r="C76" s="141" t="s">
        <v>648</v>
      </c>
      <c r="D76" s="141" t="s">
        <v>444</v>
      </c>
      <c r="E76" s="226" t="s">
        <v>341</v>
      </c>
      <c r="F76" s="245" t="s">
        <v>921</v>
      </c>
      <c r="H76" s="227">
        <v>1298842.5330312438</v>
      </c>
      <c r="I76" s="227">
        <v>-5114.28</v>
      </c>
      <c r="J76" s="227">
        <v>-15883.599099999999</v>
      </c>
      <c r="K76" s="227">
        <v>1277844.6539312438</v>
      </c>
      <c r="M76" s="228">
        <v>108236.87775260366</v>
      </c>
      <c r="N76" s="228">
        <v>3934.7964285714284</v>
      </c>
      <c r="O76" s="229"/>
      <c r="P76" s="229"/>
      <c r="Q76" s="229"/>
      <c r="R76" s="229">
        <v>0</v>
      </c>
      <c r="S76" s="229"/>
      <c r="T76" s="229">
        <v>0</v>
      </c>
      <c r="U76" s="229">
        <v>0</v>
      </c>
      <c r="V76" s="229"/>
      <c r="W76" s="228">
        <v>-426.19</v>
      </c>
      <c r="X76" s="228">
        <v>-1323.6332583333333</v>
      </c>
      <c r="Y76" s="229">
        <v>-428.3125</v>
      </c>
      <c r="Z76" s="229">
        <v>0</v>
      </c>
      <c r="AA76" s="229">
        <v>0</v>
      </c>
      <c r="AB76" s="229"/>
      <c r="AC76" s="228">
        <v>109993.53842284175</v>
      </c>
      <c r="AD76" s="230">
        <v>108236.87775260366</v>
      </c>
      <c r="AE76" s="230">
        <v>3934.7964285714284</v>
      </c>
      <c r="AF76" s="231"/>
      <c r="AG76" s="231"/>
      <c r="AH76" s="231"/>
      <c r="AI76" s="231">
        <v>0</v>
      </c>
      <c r="AJ76" s="231"/>
      <c r="AK76" s="231">
        <v>0</v>
      </c>
      <c r="AL76" s="231">
        <v>0</v>
      </c>
      <c r="AM76" s="231"/>
      <c r="AN76" s="230">
        <v>-426.19</v>
      </c>
      <c r="AO76" s="230">
        <v>-1323.6332583333333</v>
      </c>
      <c r="AP76" s="231">
        <v>-428.3125</v>
      </c>
      <c r="AQ76" s="231">
        <v>0</v>
      </c>
      <c r="AR76" s="231">
        <v>0</v>
      </c>
      <c r="AS76" s="231"/>
      <c r="AT76" s="230">
        <v>109993.53842284175</v>
      </c>
      <c r="AU76" s="232">
        <v>108236.87775260366</v>
      </c>
      <c r="AV76" s="232">
        <v>3934.7964285714284</v>
      </c>
      <c r="AW76" s="233"/>
      <c r="AX76" s="233"/>
      <c r="AY76" s="233"/>
      <c r="AZ76" s="233">
        <v>0</v>
      </c>
      <c r="BA76" s="233"/>
      <c r="BB76" s="233">
        <v>0</v>
      </c>
      <c r="BC76" s="233">
        <v>0</v>
      </c>
      <c r="BD76" s="233"/>
      <c r="BE76" s="232">
        <v>-426.19</v>
      </c>
      <c r="BF76" s="232">
        <v>-1323.6332583333333</v>
      </c>
      <c r="BG76" s="233">
        <v>-428.3125</v>
      </c>
      <c r="BH76" s="233">
        <v>0</v>
      </c>
      <c r="BI76" s="233">
        <v>0</v>
      </c>
      <c r="BJ76" s="233"/>
      <c r="BK76" s="232">
        <v>109993.53842284175</v>
      </c>
      <c r="BL76" s="234">
        <v>108236.87775260366</v>
      </c>
      <c r="BM76" s="234">
        <v>6097.734523809524</v>
      </c>
      <c r="BN76" s="235"/>
      <c r="BO76" s="235"/>
      <c r="BP76" s="235"/>
      <c r="BQ76" s="235">
        <v>0</v>
      </c>
      <c r="BR76" s="235">
        <v>25333.333333333332</v>
      </c>
      <c r="BS76" s="235">
        <v>0</v>
      </c>
      <c r="BT76" s="235">
        <v>0</v>
      </c>
      <c r="BU76" s="235">
        <v>39732.930676923083</v>
      </c>
      <c r="BV76" s="234">
        <v>-426.19</v>
      </c>
      <c r="BW76" s="234">
        <v>-1323.6332583333333</v>
      </c>
      <c r="BX76" s="235">
        <v>-428.3125</v>
      </c>
      <c r="BY76" s="235">
        <v>0</v>
      </c>
      <c r="BZ76" s="235">
        <v>0</v>
      </c>
      <c r="CA76" s="235"/>
      <c r="CB76" s="234">
        <v>177222.74052833626</v>
      </c>
      <c r="CC76" s="236">
        <v>108236.87775260366</v>
      </c>
      <c r="CD76" s="236">
        <v>6097.734523809524</v>
      </c>
      <c r="CE76" s="237"/>
      <c r="CF76" s="237"/>
      <c r="CG76" s="237"/>
      <c r="CH76" s="237">
        <v>0</v>
      </c>
      <c r="CI76" s="237">
        <v>6333.3333333333339</v>
      </c>
      <c r="CJ76" s="237">
        <v>0</v>
      </c>
      <c r="CK76" s="237">
        <v>0</v>
      </c>
      <c r="CL76" s="237">
        <v>9933.2326692307688</v>
      </c>
      <c r="CM76" s="236">
        <v>-426.19</v>
      </c>
      <c r="CN76" s="236">
        <v>-1323.6332583333333</v>
      </c>
      <c r="CO76" s="237">
        <v>-428.3125</v>
      </c>
      <c r="CP76" s="237">
        <v>0</v>
      </c>
      <c r="CQ76" s="237">
        <v>0</v>
      </c>
      <c r="CR76" s="237"/>
      <c r="CS76" s="236">
        <v>128423.04252064395</v>
      </c>
      <c r="CT76" s="238">
        <v>108236.87775260366</v>
      </c>
      <c r="CU76" s="238">
        <v>6097.734523809524</v>
      </c>
      <c r="CV76" s="239"/>
      <c r="CW76" s="239"/>
      <c r="CX76" s="239"/>
      <c r="CY76" s="239">
        <v>0</v>
      </c>
      <c r="CZ76" s="239">
        <v>6333.3333333333339</v>
      </c>
      <c r="DA76" s="239">
        <v>0</v>
      </c>
      <c r="DB76" s="239">
        <v>0</v>
      </c>
      <c r="DC76" s="239">
        <v>9933.2326692307688</v>
      </c>
      <c r="DD76" s="238">
        <v>-426.19</v>
      </c>
      <c r="DE76" s="238">
        <v>-1323.6332583333333</v>
      </c>
      <c r="DF76" s="239">
        <v>-428.3125</v>
      </c>
      <c r="DG76" s="239">
        <v>0</v>
      </c>
      <c r="DH76" s="239">
        <v>0</v>
      </c>
      <c r="DI76" s="239"/>
      <c r="DJ76" s="238">
        <v>128423.04252064395</v>
      </c>
      <c r="DK76" s="240">
        <v>108236.87775260366</v>
      </c>
      <c r="DL76" s="240">
        <v>6097.734523809524</v>
      </c>
      <c r="DM76" s="241"/>
      <c r="DN76" s="241"/>
      <c r="DO76" s="241"/>
      <c r="DP76" s="241">
        <v>0</v>
      </c>
      <c r="DQ76" s="241">
        <v>6333.3333333333339</v>
      </c>
      <c r="DR76" s="241">
        <v>0</v>
      </c>
      <c r="DS76" s="241">
        <v>0</v>
      </c>
      <c r="DT76" s="241">
        <v>9933.2326692307688</v>
      </c>
      <c r="DU76" s="240">
        <v>-426.19</v>
      </c>
      <c r="DV76" s="240">
        <v>-1323.6332583333333</v>
      </c>
      <c r="DW76" s="241">
        <v>-428.3125</v>
      </c>
      <c r="DX76" s="241">
        <v>0</v>
      </c>
      <c r="DY76" s="241">
        <v>0</v>
      </c>
      <c r="DZ76" s="241"/>
      <c r="EA76" s="240">
        <v>128423.04252064395</v>
      </c>
      <c r="EB76" s="242">
        <v>108236.87775260366</v>
      </c>
      <c r="EC76" s="242">
        <v>13323.226190476189</v>
      </c>
      <c r="ED76" s="243"/>
      <c r="EE76" s="243"/>
      <c r="EF76" s="243"/>
      <c r="EG76" s="243">
        <v>0</v>
      </c>
      <c r="EH76" s="243">
        <v>6333.3333333333339</v>
      </c>
      <c r="EI76" s="243">
        <v>0</v>
      </c>
      <c r="EJ76" s="243">
        <v>0</v>
      </c>
      <c r="EK76" s="243">
        <v>9933.2326692307688</v>
      </c>
      <c r="EL76" s="242">
        <v>-426.19</v>
      </c>
      <c r="EM76" s="242">
        <v>-1323.6332583333333</v>
      </c>
      <c r="EN76" s="243">
        <v>-2141.5625</v>
      </c>
      <c r="EO76" s="243">
        <v>0</v>
      </c>
      <c r="EP76" s="243">
        <v>0</v>
      </c>
      <c r="EQ76" s="243"/>
      <c r="ER76" s="242">
        <v>133935.28418731058</v>
      </c>
      <c r="ES76" s="230">
        <v>108236.87775260366</v>
      </c>
      <c r="ET76" s="230">
        <v>6097.734523809524</v>
      </c>
      <c r="EU76" s="231"/>
      <c r="EV76" s="231"/>
      <c r="EW76" s="231"/>
      <c r="EX76" s="231">
        <v>0</v>
      </c>
      <c r="EY76" s="231">
        <v>6333.3333333333339</v>
      </c>
      <c r="EZ76" s="231">
        <v>0</v>
      </c>
      <c r="FA76" s="231">
        <v>0</v>
      </c>
      <c r="FB76" s="231">
        <v>9933.2326692307688</v>
      </c>
      <c r="FC76" s="230">
        <v>-426.19</v>
      </c>
      <c r="FD76" s="230">
        <v>-1323.6332583333333</v>
      </c>
      <c r="FE76" s="231"/>
      <c r="FF76" s="231">
        <v>0</v>
      </c>
      <c r="FG76" s="231">
        <v>0</v>
      </c>
      <c r="FH76" s="231"/>
      <c r="FI76" s="230">
        <v>128851.35502064395</v>
      </c>
      <c r="FJ76" s="232">
        <v>108236.87775260366</v>
      </c>
      <c r="FK76" s="232">
        <v>6097.734523809524</v>
      </c>
      <c r="FL76" s="233"/>
      <c r="FM76" s="233"/>
      <c r="FN76" s="233"/>
      <c r="FO76" s="233">
        <v>0</v>
      </c>
      <c r="FP76" s="233">
        <v>6333.3333333333339</v>
      </c>
      <c r="FQ76" s="233">
        <v>0</v>
      </c>
      <c r="FR76" s="233">
        <v>0</v>
      </c>
      <c r="FS76" s="233">
        <v>9933.2326692307688</v>
      </c>
      <c r="FT76" s="232">
        <v>-426.19</v>
      </c>
      <c r="FU76" s="232">
        <v>-1323.6332583333333</v>
      </c>
      <c r="FV76" s="233"/>
      <c r="FW76" s="233">
        <v>0</v>
      </c>
      <c r="FX76" s="233">
        <v>0</v>
      </c>
      <c r="FY76" s="233">
        <v>-195549.44</v>
      </c>
      <c r="FZ76" s="232">
        <v>-66698.084979356048</v>
      </c>
      <c r="GA76" s="234">
        <v>108236.87775260366</v>
      </c>
      <c r="GB76" s="234">
        <v>6097.734523809524</v>
      </c>
      <c r="GC76" s="235"/>
      <c r="GD76" s="235"/>
      <c r="GE76" s="235"/>
      <c r="GF76" s="235">
        <v>0</v>
      </c>
      <c r="GG76" s="235">
        <v>6333.3333333333339</v>
      </c>
      <c r="GH76" s="235">
        <v>0</v>
      </c>
      <c r="GI76" s="235">
        <v>0</v>
      </c>
      <c r="GJ76" s="235">
        <v>9933.2326692307688</v>
      </c>
      <c r="GK76" s="234">
        <v>-426.19</v>
      </c>
      <c r="GL76" s="234">
        <v>-1323.6332583333333</v>
      </c>
      <c r="GM76" s="235"/>
      <c r="GN76" s="235">
        <v>0</v>
      </c>
      <c r="GO76" s="235">
        <v>0</v>
      </c>
      <c r="GP76" s="235">
        <v>-138866.08999999997</v>
      </c>
      <c r="GQ76" s="234">
        <v>-10014.734979356013</v>
      </c>
      <c r="GR76" s="236">
        <v>108236.87775260366</v>
      </c>
      <c r="GS76" s="236">
        <v>6097.734523809524</v>
      </c>
      <c r="GT76" s="237"/>
      <c r="GU76" s="237"/>
      <c r="GV76" s="237"/>
      <c r="GW76" s="237">
        <v>0</v>
      </c>
      <c r="GX76" s="237">
        <v>6333.3333333333339</v>
      </c>
      <c r="GY76" s="237">
        <v>0</v>
      </c>
      <c r="GZ76" s="237">
        <v>0</v>
      </c>
      <c r="HA76" s="237">
        <v>9933.2326692307688</v>
      </c>
      <c r="HB76" s="236">
        <v>-426.19</v>
      </c>
      <c r="HC76" s="236">
        <v>-1323.6332583333333</v>
      </c>
      <c r="HD76" s="237"/>
      <c r="HE76" s="237">
        <v>0</v>
      </c>
      <c r="HF76" s="237">
        <v>0</v>
      </c>
      <c r="HG76" s="237"/>
      <c r="HH76" s="236">
        <v>128851.35502064395</v>
      </c>
      <c r="HJ76" s="281">
        <f t="shared" si="10"/>
        <v>1452472.4846979105</v>
      </c>
      <c r="HK76" s="282">
        <f t="shared" si="11"/>
        <v>0</v>
      </c>
      <c r="HL76" s="282">
        <f t="shared" si="12"/>
        <v>119198.79203076924</v>
      </c>
      <c r="HM76" s="282">
        <f t="shared" si="13"/>
        <v>-5114.2799999999988</v>
      </c>
      <c r="HN76" s="282">
        <f t="shared" si="14"/>
        <v>-15883.599099999999</v>
      </c>
      <c r="HO76" s="282">
        <f t="shared" si="15"/>
        <v>-5139.75</v>
      </c>
      <c r="HP76" s="282">
        <f t="shared" si="16"/>
        <v>0</v>
      </c>
      <c r="HQ76" s="283">
        <f t="shared" si="17"/>
        <v>0</v>
      </c>
      <c r="HR76" s="263"/>
      <c r="HS76" s="277">
        <v>73714</v>
      </c>
      <c r="HT76" s="278">
        <v>0</v>
      </c>
      <c r="HU76" s="278">
        <v>131796</v>
      </c>
      <c r="HV76" s="278">
        <v>800</v>
      </c>
      <c r="HW76" s="278">
        <v>0</v>
      </c>
      <c r="HX76" s="278">
        <v>2836.130000000001</v>
      </c>
      <c r="HY76" s="278">
        <v>38266</v>
      </c>
      <c r="HZ76" s="279">
        <v>6484</v>
      </c>
      <c r="IA76" s="278"/>
      <c r="IB76" s="280">
        <f t="shared" si="18"/>
        <v>1825567.4067286795</v>
      </c>
      <c r="ID76" s="280">
        <f t="shared" si="19"/>
        <v>-26137.629099999998</v>
      </c>
      <c r="IF76" s="280"/>
      <c r="IH76" s="280"/>
      <c r="IJ76" s="280">
        <v>0</v>
      </c>
      <c r="IL76" s="280">
        <v>3720.46</v>
      </c>
      <c r="IN76" s="280">
        <v>11712.12</v>
      </c>
    </row>
    <row r="77" spans="1:248">
      <c r="A77" s="244">
        <v>7012</v>
      </c>
      <c r="B77" s="141">
        <v>103603</v>
      </c>
      <c r="C77" s="141" t="s">
        <v>651</v>
      </c>
      <c r="D77" s="141" t="s">
        <v>447</v>
      </c>
      <c r="E77" s="226" t="s">
        <v>342</v>
      </c>
      <c r="F77" s="245" t="s">
        <v>921</v>
      </c>
      <c r="H77" s="227">
        <v>0</v>
      </c>
      <c r="I77" s="227">
        <v>0</v>
      </c>
      <c r="J77" s="227">
        <v>0</v>
      </c>
      <c r="K77" s="227">
        <v>0</v>
      </c>
      <c r="M77" s="228">
        <v>0</v>
      </c>
      <c r="N77" s="228">
        <v>1460.1208333333334</v>
      </c>
      <c r="O77" s="229"/>
      <c r="P77" s="229"/>
      <c r="Q77" s="229"/>
      <c r="R77" s="229">
        <v>57912.616666666669</v>
      </c>
      <c r="S77" s="229"/>
      <c r="T77" s="229">
        <v>0</v>
      </c>
      <c r="U77" s="229">
        <v>48803.093023255722</v>
      </c>
      <c r="V77" s="229"/>
      <c r="W77" s="228">
        <v>0</v>
      </c>
      <c r="X77" s="228">
        <v>0</v>
      </c>
      <c r="Y77" s="229">
        <v>-274.3125</v>
      </c>
      <c r="Z77" s="229">
        <v>0</v>
      </c>
      <c r="AA77" s="229">
        <v>0</v>
      </c>
      <c r="AB77" s="229"/>
      <c r="AC77" s="228">
        <v>107901.51802325572</v>
      </c>
      <c r="AD77" s="230">
        <v>0</v>
      </c>
      <c r="AE77" s="230">
        <v>1460.1208333333334</v>
      </c>
      <c r="AF77" s="231"/>
      <c r="AG77" s="231"/>
      <c r="AH77" s="231"/>
      <c r="AI77" s="231">
        <v>57912.616666666669</v>
      </c>
      <c r="AJ77" s="231"/>
      <c r="AK77" s="231">
        <v>0</v>
      </c>
      <c r="AL77" s="231">
        <v>48803.093023255722</v>
      </c>
      <c r="AM77" s="231"/>
      <c r="AN77" s="230">
        <v>0</v>
      </c>
      <c r="AO77" s="230">
        <v>0</v>
      </c>
      <c r="AP77" s="231">
        <v>-274.3125</v>
      </c>
      <c r="AQ77" s="231">
        <v>0</v>
      </c>
      <c r="AR77" s="231">
        <v>0</v>
      </c>
      <c r="AS77" s="231"/>
      <c r="AT77" s="230">
        <v>107901.51802325572</v>
      </c>
      <c r="AU77" s="232">
        <v>0</v>
      </c>
      <c r="AV77" s="232">
        <v>1460.1208333333334</v>
      </c>
      <c r="AW77" s="233"/>
      <c r="AX77" s="233"/>
      <c r="AY77" s="233"/>
      <c r="AZ77" s="233">
        <v>57912.616666666669</v>
      </c>
      <c r="BA77" s="233"/>
      <c r="BB77" s="233">
        <v>0</v>
      </c>
      <c r="BC77" s="233">
        <v>48803.093023255722</v>
      </c>
      <c r="BD77" s="233"/>
      <c r="BE77" s="232">
        <v>0</v>
      </c>
      <c r="BF77" s="232">
        <v>0</v>
      </c>
      <c r="BG77" s="233">
        <v>-274.3125</v>
      </c>
      <c r="BH77" s="233">
        <v>0</v>
      </c>
      <c r="BI77" s="233">
        <v>0</v>
      </c>
      <c r="BJ77" s="233"/>
      <c r="BK77" s="232">
        <v>107901.51802325572</v>
      </c>
      <c r="BL77" s="234">
        <v>0</v>
      </c>
      <c r="BM77" s="234">
        <v>940.43749999999989</v>
      </c>
      <c r="BN77" s="235"/>
      <c r="BO77" s="235"/>
      <c r="BP77" s="235"/>
      <c r="BQ77" s="235">
        <v>57912.616666666669</v>
      </c>
      <c r="BR77" s="235">
        <v>0</v>
      </c>
      <c r="BS77" s="235">
        <v>0</v>
      </c>
      <c r="BT77" s="235">
        <v>48803.093023255722</v>
      </c>
      <c r="BU77" s="235">
        <v>0</v>
      </c>
      <c r="BV77" s="234">
        <v>0</v>
      </c>
      <c r="BW77" s="234">
        <v>0</v>
      </c>
      <c r="BX77" s="235">
        <v>-274.3125</v>
      </c>
      <c r="BY77" s="235">
        <v>0</v>
      </c>
      <c r="BZ77" s="235">
        <v>0</v>
      </c>
      <c r="CA77" s="235"/>
      <c r="CB77" s="234">
        <v>107381.8346899224</v>
      </c>
      <c r="CC77" s="236">
        <v>0</v>
      </c>
      <c r="CD77" s="236">
        <v>940.43749999999989</v>
      </c>
      <c r="CE77" s="237"/>
      <c r="CF77" s="237"/>
      <c r="CG77" s="237"/>
      <c r="CH77" s="237">
        <v>57912.616666666669</v>
      </c>
      <c r="CI77" s="237">
        <v>0</v>
      </c>
      <c r="CJ77" s="237">
        <v>0</v>
      </c>
      <c r="CK77" s="237">
        <v>48803.093023255722</v>
      </c>
      <c r="CL77" s="237">
        <v>0</v>
      </c>
      <c r="CM77" s="236">
        <v>0</v>
      </c>
      <c r="CN77" s="236">
        <v>0</v>
      </c>
      <c r="CO77" s="237">
        <v>-274.3125</v>
      </c>
      <c r="CP77" s="237">
        <v>0</v>
      </c>
      <c r="CQ77" s="237">
        <v>0</v>
      </c>
      <c r="CR77" s="237"/>
      <c r="CS77" s="236">
        <v>107381.8346899224</v>
      </c>
      <c r="CT77" s="238">
        <v>0</v>
      </c>
      <c r="CU77" s="238">
        <v>940.43749999999989</v>
      </c>
      <c r="CV77" s="239"/>
      <c r="CW77" s="239"/>
      <c r="CX77" s="239"/>
      <c r="CY77" s="239">
        <v>57912.616666666669</v>
      </c>
      <c r="CZ77" s="239">
        <v>0</v>
      </c>
      <c r="DA77" s="239">
        <v>0</v>
      </c>
      <c r="DB77" s="239">
        <v>48803.093023255722</v>
      </c>
      <c r="DC77" s="239">
        <v>0</v>
      </c>
      <c r="DD77" s="238">
        <v>0</v>
      </c>
      <c r="DE77" s="238">
        <v>0</v>
      </c>
      <c r="DF77" s="239">
        <v>-274.3125</v>
      </c>
      <c r="DG77" s="239">
        <v>0</v>
      </c>
      <c r="DH77" s="239">
        <v>0</v>
      </c>
      <c r="DI77" s="239"/>
      <c r="DJ77" s="238">
        <v>107381.8346899224</v>
      </c>
      <c r="DK77" s="240">
        <v>0</v>
      </c>
      <c r="DL77" s="240">
        <v>940.43749999999989</v>
      </c>
      <c r="DM77" s="241"/>
      <c r="DN77" s="241"/>
      <c r="DO77" s="241"/>
      <c r="DP77" s="241">
        <v>57912.616666666669</v>
      </c>
      <c r="DQ77" s="241">
        <v>0</v>
      </c>
      <c r="DR77" s="241">
        <v>0</v>
      </c>
      <c r="DS77" s="241">
        <v>48803.093023255722</v>
      </c>
      <c r="DT77" s="241">
        <v>0</v>
      </c>
      <c r="DU77" s="240">
        <v>0</v>
      </c>
      <c r="DV77" s="240">
        <v>0</v>
      </c>
      <c r="DW77" s="241">
        <v>-274.3125</v>
      </c>
      <c r="DX77" s="241">
        <v>0</v>
      </c>
      <c r="DY77" s="241">
        <v>0</v>
      </c>
      <c r="DZ77" s="241"/>
      <c r="EA77" s="240">
        <v>107381.8346899224</v>
      </c>
      <c r="EB77" s="242">
        <v>0</v>
      </c>
      <c r="EC77" s="242">
        <v>-1336.4710526315789</v>
      </c>
      <c r="ED77" s="243"/>
      <c r="EE77" s="243"/>
      <c r="EF77" s="243"/>
      <c r="EG77" s="243">
        <v>57912.616666666669</v>
      </c>
      <c r="EH77" s="243">
        <v>0</v>
      </c>
      <c r="EI77" s="243">
        <v>0</v>
      </c>
      <c r="EJ77" s="243">
        <v>50623.093023255722</v>
      </c>
      <c r="EK77" s="243">
        <v>0</v>
      </c>
      <c r="EL77" s="242">
        <v>0</v>
      </c>
      <c r="EM77" s="242">
        <v>0</v>
      </c>
      <c r="EN77" s="243">
        <v>-1371.5625</v>
      </c>
      <c r="EO77" s="243">
        <v>0</v>
      </c>
      <c r="EP77" s="243">
        <v>0</v>
      </c>
      <c r="EQ77" s="243"/>
      <c r="ER77" s="242">
        <v>105827.67613729081</v>
      </c>
      <c r="ES77" s="230">
        <v>0</v>
      </c>
      <c r="ET77" s="230">
        <v>940.43749999999989</v>
      </c>
      <c r="EU77" s="231"/>
      <c r="EV77" s="231"/>
      <c r="EW77" s="231"/>
      <c r="EX77" s="231">
        <v>57912.616666666669</v>
      </c>
      <c r="EY77" s="231">
        <v>0</v>
      </c>
      <c r="EZ77" s="231">
        <v>0</v>
      </c>
      <c r="FA77" s="231">
        <v>48803.093023255722</v>
      </c>
      <c r="FB77" s="231">
        <v>0</v>
      </c>
      <c r="FC77" s="230">
        <v>0</v>
      </c>
      <c r="FD77" s="230">
        <v>0</v>
      </c>
      <c r="FE77" s="231"/>
      <c r="FF77" s="231">
        <v>0</v>
      </c>
      <c r="FG77" s="231">
        <v>0</v>
      </c>
      <c r="FH77" s="231"/>
      <c r="FI77" s="230">
        <v>107656.1471899224</v>
      </c>
      <c r="FJ77" s="232">
        <v>0</v>
      </c>
      <c r="FK77" s="232">
        <v>940.43749999999989</v>
      </c>
      <c r="FL77" s="233"/>
      <c r="FM77" s="233"/>
      <c r="FN77" s="233"/>
      <c r="FO77" s="233">
        <v>57912.616666666669</v>
      </c>
      <c r="FP77" s="233">
        <v>0</v>
      </c>
      <c r="FQ77" s="233">
        <v>0</v>
      </c>
      <c r="FR77" s="233">
        <v>48803.093023255722</v>
      </c>
      <c r="FS77" s="233">
        <v>0</v>
      </c>
      <c r="FT77" s="232">
        <v>0</v>
      </c>
      <c r="FU77" s="232">
        <v>0</v>
      </c>
      <c r="FV77" s="233"/>
      <c r="FW77" s="233">
        <v>0</v>
      </c>
      <c r="FX77" s="233">
        <v>0</v>
      </c>
      <c r="FY77" s="233">
        <v>-204281.70999999993</v>
      </c>
      <c r="FZ77" s="232">
        <v>-96625.562810077536</v>
      </c>
      <c r="GA77" s="234">
        <v>0</v>
      </c>
      <c r="GB77" s="234">
        <v>940.43749999999989</v>
      </c>
      <c r="GC77" s="235"/>
      <c r="GD77" s="235"/>
      <c r="GE77" s="235"/>
      <c r="GF77" s="235">
        <v>57912.616666666669</v>
      </c>
      <c r="GG77" s="235">
        <v>0</v>
      </c>
      <c r="GH77" s="235">
        <v>0</v>
      </c>
      <c r="GI77" s="235">
        <v>48803.093023255722</v>
      </c>
      <c r="GJ77" s="235">
        <v>0</v>
      </c>
      <c r="GK77" s="234">
        <v>0</v>
      </c>
      <c r="GL77" s="234">
        <v>0</v>
      </c>
      <c r="GM77" s="235"/>
      <c r="GN77" s="235">
        <v>0</v>
      </c>
      <c r="GO77" s="235">
        <v>0</v>
      </c>
      <c r="GP77" s="235">
        <v>-138193.69999999998</v>
      </c>
      <c r="GQ77" s="234">
        <v>-30537.552810077585</v>
      </c>
      <c r="GR77" s="236">
        <v>0</v>
      </c>
      <c r="GS77" s="236">
        <v>940.43749999999989</v>
      </c>
      <c r="GT77" s="237"/>
      <c r="GU77" s="237"/>
      <c r="GV77" s="237"/>
      <c r="GW77" s="237">
        <v>57912.616666666669</v>
      </c>
      <c r="GX77" s="237">
        <v>0</v>
      </c>
      <c r="GY77" s="237">
        <v>0</v>
      </c>
      <c r="GZ77" s="237">
        <v>48803.093023255722</v>
      </c>
      <c r="HA77" s="237">
        <v>0</v>
      </c>
      <c r="HB77" s="236">
        <v>0</v>
      </c>
      <c r="HC77" s="236">
        <v>0</v>
      </c>
      <c r="HD77" s="237"/>
      <c r="HE77" s="237">
        <v>0</v>
      </c>
      <c r="HF77" s="237">
        <v>0</v>
      </c>
      <c r="HG77" s="237"/>
      <c r="HH77" s="236">
        <v>107656.1471899224</v>
      </c>
      <c r="HJ77" s="281">
        <f t="shared" si="10"/>
        <v>718015.69144736859</v>
      </c>
      <c r="HK77" s="282">
        <f t="shared" si="11"/>
        <v>0</v>
      </c>
      <c r="HL77" s="282">
        <f t="shared" si="12"/>
        <v>587457.11627906852</v>
      </c>
      <c r="HM77" s="282">
        <f t="shared" si="13"/>
        <v>0</v>
      </c>
      <c r="HN77" s="282">
        <f t="shared" si="14"/>
        <v>0</v>
      </c>
      <c r="HO77" s="282">
        <f t="shared" si="15"/>
        <v>-3291.75</v>
      </c>
      <c r="HP77" s="282">
        <f t="shared" si="16"/>
        <v>0</v>
      </c>
      <c r="HQ77" s="283">
        <f t="shared" si="17"/>
        <v>0</v>
      </c>
      <c r="HR77" s="263"/>
      <c r="HS77" s="277">
        <v>73419.47</v>
      </c>
      <c r="HT77" s="278">
        <v>0</v>
      </c>
      <c r="HU77" s="278">
        <v>38850</v>
      </c>
      <c r="HV77" s="278">
        <v>0</v>
      </c>
      <c r="HW77" s="278">
        <v>39859.469621513948</v>
      </c>
      <c r="HX77" s="278">
        <v>9193.58</v>
      </c>
      <c r="HY77" s="278">
        <v>22004</v>
      </c>
      <c r="HZ77" s="279">
        <v>7037.5</v>
      </c>
      <c r="IA77" s="278"/>
      <c r="IB77" s="280">
        <f t="shared" si="18"/>
        <v>1495836.8273479512</v>
      </c>
      <c r="ID77" s="280">
        <f t="shared" si="19"/>
        <v>-3291.75</v>
      </c>
      <c r="IF77" s="280"/>
      <c r="IH77" s="280"/>
      <c r="IJ77" s="280">
        <v>0</v>
      </c>
      <c r="IL77" s="280">
        <v>12496.9</v>
      </c>
      <c r="IN77" s="280">
        <v>50400</v>
      </c>
    </row>
    <row r="78" spans="1:248">
      <c r="A78" s="244">
        <v>3355</v>
      </c>
      <c r="B78" s="141">
        <v>103447</v>
      </c>
      <c r="C78" s="141" t="s">
        <v>664</v>
      </c>
      <c r="D78" s="141" t="s">
        <v>460</v>
      </c>
      <c r="E78" s="226" t="s">
        <v>341</v>
      </c>
      <c r="F78" s="245" t="s">
        <v>921</v>
      </c>
      <c r="H78" s="227">
        <v>2033589.0575631741</v>
      </c>
      <c r="I78" s="227">
        <v>-10278.700000000001</v>
      </c>
      <c r="J78" s="227">
        <v>-6200.9605000000001</v>
      </c>
      <c r="K78" s="227">
        <v>2017109.3970631741</v>
      </c>
      <c r="M78" s="228">
        <v>169465.75479693117</v>
      </c>
      <c r="N78" s="228">
        <v>0</v>
      </c>
      <c r="O78" s="229"/>
      <c r="P78" s="229"/>
      <c r="Q78" s="229"/>
      <c r="R78" s="229">
        <v>0</v>
      </c>
      <c r="S78" s="229"/>
      <c r="T78" s="229">
        <v>0</v>
      </c>
      <c r="U78" s="229">
        <v>0</v>
      </c>
      <c r="V78" s="229"/>
      <c r="W78" s="228">
        <v>-856.55833333333339</v>
      </c>
      <c r="X78" s="228">
        <v>-516.74670833333334</v>
      </c>
      <c r="Y78" s="229">
        <v>-789.25</v>
      </c>
      <c r="Z78" s="229">
        <v>0</v>
      </c>
      <c r="AA78" s="229">
        <v>0</v>
      </c>
      <c r="AB78" s="229"/>
      <c r="AC78" s="228">
        <v>167303.1997552645</v>
      </c>
      <c r="AD78" s="230">
        <v>169465.75479693117</v>
      </c>
      <c r="AE78" s="230">
        <v>0</v>
      </c>
      <c r="AF78" s="231"/>
      <c r="AG78" s="231"/>
      <c r="AH78" s="231"/>
      <c r="AI78" s="231">
        <v>0</v>
      </c>
      <c r="AJ78" s="231"/>
      <c r="AK78" s="231">
        <v>0</v>
      </c>
      <c r="AL78" s="231">
        <v>0</v>
      </c>
      <c r="AM78" s="231"/>
      <c r="AN78" s="230">
        <v>-856.55833333333339</v>
      </c>
      <c r="AO78" s="230">
        <v>-516.74670833333334</v>
      </c>
      <c r="AP78" s="231">
        <v>-789.25</v>
      </c>
      <c r="AQ78" s="231">
        <v>0</v>
      </c>
      <c r="AR78" s="231">
        <v>0</v>
      </c>
      <c r="AS78" s="231"/>
      <c r="AT78" s="230">
        <v>167303.1997552645</v>
      </c>
      <c r="AU78" s="232">
        <v>169465.75479693117</v>
      </c>
      <c r="AV78" s="232">
        <v>0</v>
      </c>
      <c r="AW78" s="233"/>
      <c r="AX78" s="233"/>
      <c r="AY78" s="233"/>
      <c r="AZ78" s="233">
        <v>0</v>
      </c>
      <c r="BA78" s="233"/>
      <c r="BB78" s="233">
        <v>0</v>
      </c>
      <c r="BC78" s="233">
        <v>0</v>
      </c>
      <c r="BD78" s="233"/>
      <c r="BE78" s="232">
        <v>-856.55833333333339</v>
      </c>
      <c r="BF78" s="232">
        <v>-516.74670833333334</v>
      </c>
      <c r="BG78" s="233">
        <v>-789.25</v>
      </c>
      <c r="BH78" s="233">
        <v>0</v>
      </c>
      <c r="BI78" s="233">
        <v>0</v>
      </c>
      <c r="BJ78" s="233"/>
      <c r="BK78" s="232">
        <v>167303.1997552645</v>
      </c>
      <c r="BL78" s="234">
        <v>169465.75479693117</v>
      </c>
      <c r="BM78" s="234">
        <v>0</v>
      </c>
      <c r="BN78" s="235"/>
      <c r="BO78" s="235"/>
      <c r="BP78" s="235"/>
      <c r="BQ78" s="235">
        <v>0</v>
      </c>
      <c r="BR78" s="235">
        <v>0</v>
      </c>
      <c r="BS78" s="235">
        <v>0</v>
      </c>
      <c r="BT78" s="235">
        <v>0</v>
      </c>
      <c r="BU78" s="235">
        <v>0</v>
      </c>
      <c r="BV78" s="234">
        <v>-856.55833333333339</v>
      </c>
      <c r="BW78" s="234">
        <v>-516.74670833333334</v>
      </c>
      <c r="BX78" s="235">
        <v>-789.25</v>
      </c>
      <c r="BY78" s="235">
        <v>0</v>
      </c>
      <c r="BZ78" s="235">
        <v>0</v>
      </c>
      <c r="CA78" s="235"/>
      <c r="CB78" s="234">
        <v>167303.1997552645</v>
      </c>
      <c r="CC78" s="236">
        <v>169465.75479693117</v>
      </c>
      <c r="CD78" s="236">
        <v>0</v>
      </c>
      <c r="CE78" s="237"/>
      <c r="CF78" s="237"/>
      <c r="CG78" s="237"/>
      <c r="CH78" s="237">
        <v>0</v>
      </c>
      <c r="CI78" s="237">
        <v>0</v>
      </c>
      <c r="CJ78" s="237">
        <v>0</v>
      </c>
      <c r="CK78" s="237">
        <v>0</v>
      </c>
      <c r="CL78" s="237">
        <v>0</v>
      </c>
      <c r="CM78" s="236">
        <v>-856.55833333333339</v>
      </c>
      <c r="CN78" s="236">
        <v>-516.74670833333334</v>
      </c>
      <c r="CO78" s="237">
        <v>-789.25</v>
      </c>
      <c r="CP78" s="237">
        <v>0</v>
      </c>
      <c r="CQ78" s="237">
        <v>0</v>
      </c>
      <c r="CR78" s="237"/>
      <c r="CS78" s="236">
        <v>167303.1997552645</v>
      </c>
      <c r="CT78" s="238">
        <v>169465.75479693117</v>
      </c>
      <c r="CU78" s="238">
        <v>0</v>
      </c>
      <c r="CV78" s="239"/>
      <c r="CW78" s="239"/>
      <c r="CX78" s="239"/>
      <c r="CY78" s="239">
        <v>0</v>
      </c>
      <c r="CZ78" s="239">
        <v>0</v>
      </c>
      <c r="DA78" s="239">
        <v>0</v>
      </c>
      <c r="DB78" s="239">
        <v>0</v>
      </c>
      <c r="DC78" s="239">
        <v>0</v>
      </c>
      <c r="DD78" s="238">
        <v>-856.55833333333339</v>
      </c>
      <c r="DE78" s="238">
        <v>-516.74670833333334</v>
      </c>
      <c r="DF78" s="239">
        <v>-789.25</v>
      </c>
      <c r="DG78" s="239">
        <v>0</v>
      </c>
      <c r="DH78" s="239">
        <v>0</v>
      </c>
      <c r="DI78" s="239"/>
      <c r="DJ78" s="238">
        <v>167303.1997552645</v>
      </c>
      <c r="DK78" s="240">
        <v>169465.75479693117</v>
      </c>
      <c r="DL78" s="240">
        <v>0</v>
      </c>
      <c r="DM78" s="241"/>
      <c r="DN78" s="241"/>
      <c r="DO78" s="241"/>
      <c r="DP78" s="241">
        <v>0</v>
      </c>
      <c r="DQ78" s="241">
        <v>0</v>
      </c>
      <c r="DR78" s="241">
        <v>0</v>
      </c>
      <c r="DS78" s="241">
        <v>0</v>
      </c>
      <c r="DT78" s="241">
        <v>0</v>
      </c>
      <c r="DU78" s="240">
        <v>-856.55833333333339</v>
      </c>
      <c r="DV78" s="240">
        <v>-516.74670833333334</v>
      </c>
      <c r="DW78" s="241">
        <v>-789.25</v>
      </c>
      <c r="DX78" s="241">
        <v>0</v>
      </c>
      <c r="DY78" s="241">
        <v>0</v>
      </c>
      <c r="DZ78" s="241"/>
      <c r="EA78" s="240">
        <v>167303.1997552645</v>
      </c>
      <c r="EB78" s="242">
        <v>169465.75479693117</v>
      </c>
      <c r="EC78" s="242">
        <v>0</v>
      </c>
      <c r="ED78" s="243"/>
      <c r="EE78" s="243"/>
      <c r="EF78" s="243"/>
      <c r="EG78" s="243">
        <v>0</v>
      </c>
      <c r="EH78" s="243">
        <v>0</v>
      </c>
      <c r="EI78" s="243">
        <v>0</v>
      </c>
      <c r="EJ78" s="243">
        <v>0</v>
      </c>
      <c r="EK78" s="243">
        <v>0</v>
      </c>
      <c r="EL78" s="242">
        <v>-856.55833333333339</v>
      </c>
      <c r="EM78" s="242">
        <v>-516.74670833333334</v>
      </c>
      <c r="EN78" s="243">
        <v>-3946.25</v>
      </c>
      <c r="EO78" s="243">
        <v>0</v>
      </c>
      <c r="EP78" s="243">
        <v>0</v>
      </c>
      <c r="EQ78" s="243"/>
      <c r="ER78" s="242">
        <v>164146.1997552645</v>
      </c>
      <c r="ES78" s="230">
        <v>169465.75479693117</v>
      </c>
      <c r="ET78" s="230">
        <v>0</v>
      </c>
      <c r="EU78" s="231"/>
      <c r="EV78" s="231"/>
      <c r="EW78" s="231"/>
      <c r="EX78" s="231">
        <v>0</v>
      </c>
      <c r="EY78" s="231">
        <v>0</v>
      </c>
      <c r="EZ78" s="231">
        <v>0</v>
      </c>
      <c r="FA78" s="231">
        <v>0</v>
      </c>
      <c r="FB78" s="231">
        <v>0</v>
      </c>
      <c r="FC78" s="230">
        <v>-856.55833333333339</v>
      </c>
      <c r="FD78" s="230">
        <v>-516.74670833333334</v>
      </c>
      <c r="FE78" s="231"/>
      <c r="FF78" s="231">
        <v>0</v>
      </c>
      <c r="FG78" s="231">
        <v>0</v>
      </c>
      <c r="FH78" s="231"/>
      <c r="FI78" s="230">
        <v>168092.4497552645</v>
      </c>
      <c r="FJ78" s="232">
        <v>169465.75479693117</v>
      </c>
      <c r="FK78" s="232">
        <v>0</v>
      </c>
      <c r="FL78" s="233"/>
      <c r="FM78" s="233"/>
      <c r="FN78" s="233"/>
      <c r="FO78" s="233">
        <v>0</v>
      </c>
      <c r="FP78" s="233">
        <v>0</v>
      </c>
      <c r="FQ78" s="233">
        <v>0</v>
      </c>
      <c r="FR78" s="233">
        <v>0</v>
      </c>
      <c r="FS78" s="233">
        <v>0</v>
      </c>
      <c r="FT78" s="232">
        <v>-856.55833333333339</v>
      </c>
      <c r="FU78" s="232">
        <v>-516.74670833333334</v>
      </c>
      <c r="FV78" s="233"/>
      <c r="FW78" s="233">
        <v>0</v>
      </c>
      <c r="FX78" s="233">
        <v>0</v>
      </c>
      <c r="FY78" s="233">
        <v>-236568.30000000008</v>
      </c>
      <c r="FZ78" s="232">
        <v>-68475.850244735571</v>
      </c>
      <c r="GA78" s="234">
        <v>169465.75479693117</v>
      </c>
      <c r="GB78" s="234">
        <v>0</v>
      </c>
      <c r="GC78" s="235"/>
      <c r="GD78" s="235"/>
      <c r="GE78" s="235"/>
      <c r="GF78" s="235">
        <v>0</v>
      </c>
      <c r="GG78" s="235">
        <v>0</v>
      </c>
      <c r="GH78" s="235">
        <v>0</v>
      </c>
      <c r="GI78" s="235">
        <v>0</v>
      </c>
      <c r="GJ78" s="235">
        <v>0</v>
      </c>
      <c r="GK78" s="234">
        <v>-856.55833333333339</v>
      </c>
      <c r="GL78" s="234">
        <v>-516.74670833333334</v>
      </c>
      <c r="GM78" s="235"/>
      <c r="GN78" s="235">
        <v>0</v>
      </c>
      <c r="GO78" s="235">
        <v>0</v>
      </c>
      <c r="GP78" s="235">
        <v>-145275.55000000002</v>
      </c>
      <c r="GQ78" s="234">
        <v>22816.899755264487</v>
      </c>
      <c r="GR78" s="236">
        <v>169465.75479693117</v>
      </c>
      <c r="GS78" s="236">
        <v>0</v>
      </c>
      <c r="GT78" s="237"/>
      <c r="GU78" s="237"/>
      <c r="GV78" s="237"/>
      <c r="GW78" s="237">
        <v>0</v>
      </c>
      <c r="GX78" s="237">
        <v>0</v>
      </c>
      <c r="GY78" s="237">
        <v>0</v>
      </c>
      <c r="GZ78" s="237">
        <v>0</v>
      </c>
      <c r="HA78" s="237">
        <v>0</v>
      </c>
      <c r="HB78" s="236">
        <v>-856.55833333333339</v>
      </c>
      <c r="HC78" s="236">
        <v>-516.74670833333334</v>
      </c>
      <c r="HD78" s="237"/>
      <c r="HE78" s="237">
        <v>0</v>
      </c>
      <c r="HF78" s="237">
        <v>0</v>
      </c>
      <c r="HG78" s="237"/>
      <c r="HH78" s="236">
        <v>168092.4497552645</v>
      </c>
      <c r="HJ78" s="281">
        <f t="shared" si="10"/>
        <v>2033589.0575631736</v>
      </c>
      <c r="HK78" s="282">
        <f t="shared" si="11"/>
        <v>0</v>
      </c>
      <c r="HL78" s="282">
        <f t="shared" si="12"/>
        <v>0</v>
      </c>
      <c r="HM78" s="282">
        <f t="shared" si="13"/>
        <v>-10278.700000000001</v>
      </c>
      <c r="HN78" s="282">
        <f t="shared" si="14"/>
        <v>-6200.9604999999983</v>
      </c>
      <c r="HO78" s="282">
        <f t="shared" si="15"/>
        <v>-9471</v>
      </c>
      <c r="HP78" s="282">
        <f t="shared" si="16"/>
        <v>0</v>
      </c>
      <c r="HQ78" s="283">
        <f t="shared" si="17"/>
        <v>0</v>
      </c>
      <c r="HR78" s="263"/>
      <c r="HS78" s="277">
        <v>113973</v>
      </c>
      <c r="HT78" s="278">
        <v>0</v>
      </c>
      <c r="HU78" s="278">
        <v>115380</v>
      </c>
      <c r="HV78" s="278">
        <v>5942.57</v>
      </c>
      <c r="HW78" s="278">
        <v>0</v>
      </c>
      <c r="HX78" s="278">
        <v>1864.7999999999993</v>
      </c>
      <c r="HY78" s="278">
        <v>75549</v>
      </c>
      <c r="HZ78" s="279">
        <v>0</v>
      </c>
      <c r="IA78" s="278"/>
      <c r="IB78" s="280">
        <f t="shared" si="18"/>
        <v>2346298.4275631732</v>
      </c>
      <c r="ID78" s="280">
        <f t="shared" si="19"/>
        <v>-25950.660499999998</v>
      </c>
      <c r="IF78" s="280"/>
      <c r="IH78" s="280"/>
      <c r="IJ78" s="280">
        <v>0</v>
      </c>
      <c r="IL78" s="280">
        <v>0</v>
      </c>
      <c r="IN78" s="280">
        <v>67325.46666666666</v>
      </c>
    </row>
    <row r="79" spans="1:248">
      <c r="A79" s="244">
        <v>3367</v>
      </c>
      <c r="B79" s="141">
        <v>103458</v>
      </c>
      <c r="C79" s="141" t="s">
        <v>665</v>
      </c>
      <c r="D79" s="141" t="s">
        <v>461</v>
      </c>
      <c r="E79" s="226" t="s">
        <v>341</v>
      </c>
      <c r="F79" s="245" t="s">
        <v>921</v>
      </c>
      <c r="H79" s="227">
        <v>1142946.6693946486</v>
      </c>
      <c r="I79" s="227">
        <v>-5164.42</v>
      </c>
      <c r="J79" s="227">
        <v>-3141.8193000000001</v>
      </c>
      <c r="K79" s="227">
        <v>1134640.4300946486</v>
      </c>
      <c r="M79" s="228">
        <v>95245.555782887386</v>
      </c>
      <c r="N79" s="228">
        <v>8960.7553333333326</v>
      </c>
      <c r="O79" s="229"/>
      <c r="P79" s="229"/>
      <c r="Q79" s="229"/>
      <c r="R79" s="229">
        <v>0</v>
      </c>
      <c r="S79" s="229"/>
      <c r="T79" s="229">
        <v>0</v>
      </c>
      <c r="U79" s="229">
        <v>0</v>
      </c>
      <c r="V79" s="229"/>
      <c r="W79" s="228">
        <v>-430.36833333333334</v>
      </c>
      <c r="X79" s="228">
        <v>-261.81827500000003</v>
      </c>
      <c r="Y79" s="229">
        <v>-428.3125</v>
      </c>
      <c r="Z79" s="229">
        <v>0</v>
      </c>
      <c r="AA79" s="229">
        <v>0</v>
      </c>
      <c r="AB79" s="229"/>
      <c r="AC79" s="228">
        <v>103085.81200788739</v>
      </c>
      <c r="AD79" s="230">
        <v>95245.555782887386</v>
      </c>
      <c r="AE79" s="230">
        <v>8960.7553333333326</v>
      </c>
      <c r="AF79" s="231"/>
      <c r="AG79" s="231"/>
      <c r="AH79" s="231"/>
      <c r="AI79" s="231">
        <v>0</v>
      </c>
      <c r="AJ79" s="231"/>
      <c r="AK79" s="231">
        <v>0</v>
      </c>
      <c r="AL79" s="231">
        <v>0</v>
      </c>
      <c r="AM79" s="231"/>
      <c r="AN79" s="230">
        <v>-430.36833333333334</v>
      </c>
      <c r="AO79" s="230">
        <v>-261.81827500000003</v>
      </c>
      <c r="AP79" s="231">
        <v>-428.3125</v>
      </c>
      <c r="AQ79" s="231">
        <v>0</v>
      </c>
      <c r="AR79" s="231">
        <v>0</v>
      </c>
      <c r="AS79" s="231"/>
      <c r="AT79" s="230">
        <v>103085.81200788739</v>
      </c>
      <c r="AU79" s="232">
        <v>95245.555782887386</v>
      </c>
      <c r="AV79" s="232">
        <v>8960.7553333333326</v>
      </c>
      <c r="AW79" s="233"/>
      <c r="AX79" s="233"/>
      <c r="AY79" s="233"/>
      <c r="AZ79" s="233">
        <v>0</v>
      </c>
      <c r="BA79" s="233"/>
      <c r="BB79" s="233">
        <v>0</v>
      </c>
      <c r="BC79" s="233">
        <v>0</v>
      </c>
      <c r="BD79" s="233"/>
      <c r="BE79" s="232">
        <v>-430.36833333333334</v>
      </c>
      <c r="BF79" s="232">
        <v>-261.81827500000003</v>
      </c>
      <c r="BG79" s="233">
        <v>-428.3125</v>
      </c>
      <c r="BH79" s="233">
        <v>0</v>
      </c>
      <c r="BI79" s="233">
        <v>0</v>
      </c>
      <c r="BJ79" s="233"/>
      <c r="BK79" s="232">
        <v>103085.81200788739</v>
      </c>
      <c r="BL79" s="234">
        <v>95245.555782887386</v>
      </c>
      <c r="BM79" s="234">
        <v>10980.092666666667</v>
      </c>
      <c r="BN79" s="235"/>
      <c r="BO79" s="235"/>
      <c r="BP79" s="235"/>
      <c r="BQ79" s="235">
        <v>0</v>
      </c>
      <c r="BR79" s="235">
        <v>0</v>
      </c>
      <c r="BS79" s="235">
        <v>0</v>
      </c>
      <c r="BT79" s="235">
        <v>0</v>
      </c>
      <c r="BU79" s="235">
        <v>0</v>
      </c>
      <c r="BV79" s="234">
        <v>-430.36833333333334</v>
      </c>
      <c r="BW79" s="234">
        <v>-261.81827500000003</v>
      </c>
      <c r="BX79" s="235">
        <v>-428.3125</v>
      </c>
      <c r="BY79" s="235">
        <v>0</v>
      </c>
      <c r="BZ79" s="235">
        <v>0</v>
      </c>
      <c r="CA79" s="235"/>
      <c r="CB79" s="234">
        <v>105105.14934122072</v>
      </c>
      <c r="CC79" s="236">
        <v>95245.555782887386</v>
      </c>
      <c r="CD79" s="236">
        <v>10980.092666666667</v>
      </c>
      <c r="CE79" s="237"/>
      <c r="CF79" s="237"/>
      <c r="CG79" s="237"/>
      <c r="CH79" s="237">
        <v>0</v>
      </c>
      <c r="CI79" s="237">
        <v>0</v>
      </c>
      <c r="CJ79" s="237">
        <v>0</v>
      </c>
      <c r="CK79" s="237">
        <v>0</v>
      </c>
      <c r="CL79" s="237">
        <v>0</v>
      </c>
      <c r="CM79" s="236">
        <v>-430.36833333333334</v>
      </c>
      <c r="CN79" s="236">
        <v>-261.81827500000003</v>
      </c>
      <c r="CO79" s="237">
        <v>-428.3125</v>
      </c>
      <c r="CP79" s="237">
        <v>0</v>
      </c>
      <c r="CQ79" s="237">
        <v>0</v>
      </c>
      <c r="CR79" s="237"/>
      <c r="CS79" s="236">
        <v>105105.14934122072</v>
      </c>
      <c r="CT79" s="238">
        <v>95245.555782887386</v>
      </c>
      <c r="CU79" s="238">
        <v>10980.092666666667</v>
      </c>
      <c r="CV79" s="239"/>
      <c r="CW79" s="239"/>
      <c r="CX79" s="239"/>
      <c r="CY79" s="239">
        <v>0</v>
      </c>
      <c r="CZ79" s="239">
        <v>0</v>
      </c>
      <c r="DA79" s="239">
        <v>0</v>
      </c>
      <c r="DB79" s="239">
        <v>0</v>
      </c>
      <c r="DC79" s="239">
        <v>0</v>
      </c>
      <c r="DD79" s="238">
        <v>-430.36833333333334</v>
      </c>
      <c r="DE79" s="238">
        <v>-261.81827500000003</v>
      </c>
      <c r="DF79" s="239">
        <v>-428.3125</v>
      </c>
      <c r="DG79" s="239">
        <v>0</v>
      </c>
      <c r="DH79" s="239">
        <v>0</v>
      </c>
      <c r="DI79" s="239"/>
      <c r="DJ79" s="238">
        <v>105105.14934122072</v>
      </c>
      <c r="DK79" s="240">
        <v>95245.555782887386</v>
      </c>
      <c r="DL79" s="240">
        <v>10980.092666666667</v>
      </c>
      <c r="DM79" s="241"/>
      <c r="DN79" s="241"/>
      <c r="DO79" s="241"/>
      <c r="DP79" s="241">
        <v>0</v>
      </c>
      <c r="DQ79" s="241">
        <v>0</v>
      </c>
      <c r="DR79" s="241">
        <v>0</v>
      </c>
      <c r="DS79" s="241">
        <v>0</v>
      </c>
      <c r="DT79" s="241">
        <v>0</v>
      </c>
      <c r="DU79" s="240">
        <v>-430.36833333333334</v>
      </c>
      <c r="DV79" s="240">
        <v>-261.81827500000003</v>
      </c>
      <c r="DW79" s="241">
        <v>-428.3125</v>
      </c>
      <c r="DX79" s="241">
        <v>0</v>
      </c>
      <c r="DY79" s="241">
        <v>0</v>
      </c>
      <c r="DZ79" s="241"/>
      <c r="EA79" s="240">
        <v>105105.14934122072</v>
      </c>
      <c r="EB79" s="242">
        <v>95245.555782887386</v>
      </c>
      <c r="EC79" s="242">
        <v>9758.615017543867</v>
      </c>
      <c r="ED79" s="243"/>
      <c r="EE79" s="243"/>
      <c r="EF79" s="243"/>
      <c r="EG79" s="243">
        <v>0</v>
      </c>
      <c r="EH79" s="243">
        <v>0</v>
      </c>
      <c r="EI79" s="243">
        <v>0</v>
      </c>
      <c r="EJ79" s="243">
        <v>0</v>
      </c>
      <c r="EK79" s="243">
        <v>0</v>
      </c>
      <c r="EL79" s="242">
        <v>-430.36833333333334</v>
      </c>
      <c r="EM79" s="242">
        <v>-261.81827500000003</v>
      </c>
      <c r="EN79" s="243">
        <v>-2141.5625</v>
      </c>
      <c r="EO79" s="243">
        <v>0</v>
      </c>
      <c r="EP79" s="243">
        <v>0</v>
      </c>
      <c r="EQ79" s="243"/>
      <c r="ER79" s="242">
        <v>102170.42169209792</v>
      </c>
      <c r="ES79" s="230">
        <v>95245.555782887386</v>
      </c>
      <c r="ET79" s="230">
        <v>10980.092666666667</v>
      </c>
      <c r="EU79" s="231"/>
      <c r="EV79" s="231"/>
      <c r="EW79" s="231"/>
      <c r="EX79" s="231">
        <v>0</v>
      </c>
      <c r="EY79" s="231">
        <v>0</v>
      </c>
      <c r="EZ79" s="231">
        <v>0</v>
      </c>
      <c r="FA79" s="231">
        <v>0</v>
      </c>
      <c r="FB79" s="231">
        <v>0</v>
      </c>
      <c r="FC79" s="230">
        <v>-430.36833333333334</v>
      </c>
      <c r="FD79" s="230">
        <v>-261.81827500000003</v>
      </c>
      <c r="FE79" s="231"/>
      <c r="FF79" s="231">
        <v>0</v>
      </c>
      <c r="FG79" s="231">
        <v>0</v>
      </c>
      <c r="FH79" s="231"/>
      <c r="FI79" s="230">
        <v>105533.46184122072</v>
      </c>
      <c r="FJ79" s="232">
        <v>95245.555782887386</v>
      </c>
      <c r="FK79" s="232">
        <v>10980.092666666667</v>
      </c>
      <c r="FL79" s="233"/>
      <c r="FM79" s="233"/>
      <c r="FN79" s="233"/>
      <c r="FO79" s="233">
        <v>0</v>
      </c>
      <c r="FP79" s="233">
        <v>0</v>
      </c>
      <c r="FQ79" s="233">
        <v>0</v>
      </c>
      <c r="FR79" s="233">
        <v>0</v>
      </c>
      <c r="FS79" s="233">
        <v>0</v>
      </c>
      <c r="FT79" s="232">
        <v>-430.36833333333334</v>
      </c>
      <c r="FU79" s="232">
        <v>-261.81827500000003</v>
      </c>
      <c r="FV79" s="233"/>
      <c r="FW79" s="233">
        <v>0</v>
      </c>
      <c r="FX79" s="233">
        <v>0</v>
      </c>
      <c r="FY79" s="233">
        <v>-169183.76999999996</v>
      </c>
      <c r="FZ79" s="232">
        <v>-63650.30815877924</v>
      </c>
      <c r="GA79" s="234">
        <v>95245.555782887386</v>
      </c>
      <c r="GB79" s="234">
        <v>10980.092666666667</v>
      </c>
      <c r="GC79" s="235"/>
      <c r="GD79" s="235"/>
      <c r="GE79" s="235"/>
      <c r="GF79" s="235">
        <v>0</v>
      </c>
      <c r="GG79" s="235">
        <v>0</v>
      </c>
      <c r="GH79" s="235">
        <v>0</v>
      </c>
      <c r="GI79" s="235">
        <v>0</v>
      </c>
      <c r="GJ79" s="235">
        <v>0</v>
      </c>
      <c r="GK79" s="234">
        <v>-430.36833333333334</v>
      </c>
      <c r="GL79" s="234">
        <v>-261.81827500000003</v>
      </c>
      <c r="GM79" s="235"/>
      <c r="GN79" s="235">
        <v>0</v>
      </c>
      <c r="GO79" s="235">
        <v>0</v>
      </c>
      <c r="GP79" s="235">
        <v>-106613.32000000002</v>
      </c>
      <c r="GQ79" s="234">
        <v>-1079.8581587793014</v>
      </c>
      <c r="GR79" s="236">
        <v>95245.555782887386</v>
      </c>
      <c r="GS79" s="236">
        <v>10980.092666666667</v>
      </c>
      <c r="GT79" s="237"/>
      <c r="GU79" s="237"/>
      <c r="GV79" s="237"/>
      <c r="GW79" s="237">
        <v>0</v>
      </c>
      <c r="GX79" s="237">
        <v>0</v>
      </c>
      <c r="GY79" s="237">
        <v>0</v>
      </c>
      <c r="GZ79" s="237">
        <v>0</v>
      </c>
      <c r="HA79" s="237">
        <v>0</v>
      </c>
      <c r="HB79" s="236">
        <v>-430.36833333333334</v>
      </c>
      <c r="HC79" s="236">
        <v>-261.81827500000003</v>
      </c>
      <c r="HD79" s="237"/>
      <c r="HE79" s="237">
        <v>0</v>
      </c>
      <c r="HF79" s="237">
        <v>0</v>
      </c>
      <c r="HG79" s="237"/>
      <c r="HH79" s="236">
        <v>105533.46184122072</v>
      </c>
      <c r="HJ79" s="281">
        <f t="shared" si="10"/>
        <v>1274870.5917455263</v>
      </c>
      <c r="HK79" s="282">
        <f t="shared" si="11"/>
        <v>0</v>
      </c>
      <c r="HL79" s="282">
        <f t="shared" si="12"/>
        <v>0</v>
      </c>
      <c r="HM79" s="282">
        <f t="shared" si="13"/>
        <v>-5164.42</v>
      </c>
      <c r="HN79" s="282">
        <f t="shared" si="14"/>
        <v>-3141.8193000000006</v>
      </c>
      <c r="HO79" s="282">
        <f t="shared" si="15"/>
        <v>-5139.75</v>
      </c>
      <c r="HP79" s="282">
        <f t="shared" si="16"/>
        <v>0</v>
      </c>
      <c r="HQ79" s="283">
        <f t="shared" si="17"/>
        <v>0</v>
      </c>
      <c r="HR79" s="263"/>
      <c r="HS79" s="277">
        <v>70947</v>
      </c>
      <c r="HT79" s="278">
        <v>0</v>
      </c>
      <c r="HU79" s="278">
        <v>95691</v>
      </c>
      <c r="HV79" s="278">
        <v>856.93</v>
      </c>
      <c r="HW79" s="278">
        <v>0</v>
      </c>
      <c r="HX79" s="278">
        <v>2055.63</v>
      </c>
      <c r="HY79" s="278">
        <v>37824</v>
      </c>
      <c r="HZ79" s="279">
        <v>0</v>
      </c>
      <c r="IA79" s="278"/>
      <c r="IB79" s="280">
        <f t="shared" si="18"/>
        <v>1482245.1517455261</v>
      </c>
      <c r="ID79" s="280">
        <f t="shared" si="19"/>
        <v>-13445.989300000001</v>
      </c>
      <c r="IF79" s="280"/>
      <c r="IH79" s="280"/>
      <c r="IJ79" s="280">
        <v>0</v>
      </c>
      <c r="IL79" s="280">
        <v>7442.3000000000029</v>
      </c>
      <c r="IN79" s="280">
        <v>22026.27</v>
      </c>
    </row>
    <row r="80" spans="1:248">
      <c r="A80" s="244">
        <v>3344</v>
      </c>
      <c r="B80" s="141">
        <v>103438</v>
      </c>
      <c r="C80" s="141" t="s">
        <v>667</v>
      </c>
      <c r="D80" s="141" t="s">
        <v>463</v>
      </c>
      <c r="E80" s="226" t="s">
        <v>341</v>
      </c>
      <c r="F80" s="245" t="s">
        <v>921</v>
      </c>
      <c r="H80" s="227">
        <v>1988189.2001935667</v>
      </c>
      <c r="I80" s="227">
        <v>-10429.120000000001</v>
      </c>
      <c r="J80" s="227">
        <v>-3047.4816000000001</v>
      </c>
      <c r="K80" s="227">
        <v>1974712.5985935666</v>
      </c>
      <c r="M80" s="228">
        <v>165682.43334946388</v>
      </c>
      <c r="N80" s="228">
        <v>0</v>
      </c>
      <c r="O80" s="229"/>
      <c r="P80" s="229"/>
      <c r="Q80" s="229"/>
      <c r="R80" s="229">
        <v>0</v>
      </c>
      <c r="S80" s="229"/>
      <c r="T80" s="229">
        <v>0</v>
      </c>
      <c r="U80" s="229">
        <v>0</v>
      </c>
      <c r="V80" s="229"/>
      <c r="W80" s="228">
        <v>-869.09333333333336</v>
      </c>
      <c r="X80" s="228">
        <v>-253.95680000000002</v>
      </c>
      <c r="Y80" s="229">
        <v>-789.25</v>
      </c>
      <c r="Z80" s="229">
        <v>0</v>
      </c>
      <c r="AA80" s="229">
        <v>0</v>
      </c>
      <c r="AB80" s="229"/>
      <c r="AC80" s="228">
        <v>163770.13321613055</v>
      </c>
      <c r="AD80" s="230">
        <v>165682.43334946388</v>
      </c>
      <c r="AE80" s="230">
        <v>0</v>
      </c>
      <c r="AF80" s="231"/>
      <c r="AG80" s="231"/>
      <c r="AH80" s="231"/>
      <c r="AI80" s="231">
        <v>0</v>
      </c>
      <c r="AJ80" s="231"/>
      <c r="AK80" s="231">
        <v>0</v>
      </c>
      <c r="AL80" s="231">
        <v>0</v>
      </c>
      <c r="AM80" s="231"/>
      <c r="AN80" s="230">
        <v>-869.09333333333336</v>
      </c>
      <c r="AO80" s="230">
        <v>-253.95680000000002</v>
      </c>
      <c r="AP80" s="231">
        <v>-789.25</v>
      </c>
      <c r="AQ80" s="231">
        <v>0</v>
      </c>
      <c r="AR80" s="231">
        <v>0</v>
      </c>
      <c r="AS80" s="231"/>
      <c r="AT80" s="230">
        <v>163770.13321613055</v>
      </c>
      <c r="AU80" s="232">
        <v>165682.43334946388</v>
      </c>
      <c r="AV80" s="232">
        <v>0</v>
      </c>
      <c r="AW80" s="233"/>
      <c r="AX80" s="233"/>
      <c r="AY80" s="233"/>
      <c r="AZ80" s="233">
        <v>0</v>
      </c>
      <c r="BA80" s="233"/>
      <c r="BB80" s="233">
        <v>0</v>
      </c>
      <c r="BC80" s="233">
        <v>0</v>
      </c>
      <c r="BD80" s="233"/>
      <c r="BE80" s="232">
        <v>-869.09333333333336</v>
      </c>
      <c r="BF80" s="232">
        <v>-253.95680000000002</v>
      </c>
      <c r="BG80" s="233">
        <v>-789.25</v>
      </c>
      <c r="BH80" s="233">
        <v>0</v>
      </c>
      <c r="BI80" s="233">
        <v>0</v>
      </c>
      <c r="BJ80" s="233"/>
      <c r="BK80" s="232">
        <v>163770.13321613055</v>
      </c>
      <c r="BL80" s="234">
        <v>165682.43334946388</v>
      </c>
      <c r="BM80" s="234">
        <v>0</v>
      </c>
      <c r="BN80" s="235"/>
      <c r="BO80" s="235"/>
      <c r="BP80" s="235"/>
      <c r="BQ80" s="235">
        <v>0</v>
      </c>
      <c r="BR80" s="235">
        <v>0</v>
      </c>
      <c r="BS80" s="235">
        <v>0</v>
      </c>
      <c r="BT80" s="235">
        <v>0</v>
      </c>
      <c r="BU80" s="235">
        <v>0</v>
      </c>
      <c r="BV80" s="234">
        <v>-869.09333333333336</v>
      </c>
      <c r="BW80" s="234">
        <v>-253.95680000000002</v>
      </c>
      <c r="BX80" s="235">
        <v>-789.25</v>
      </c>
      <c r="BY80" s="235">
        <v>0</v>
      </c>
      <c r="BZ80" s="235">
        <v>0</v>
      </c>
      <c r="CA80" s="235"/>
      <c r="CB80" s="234">
        <v>163770.13321613055</v>
      </c>
      <c r="CC80" s="236">
        <v>165682.43334946388</v>
      </c>
      <c r="CD80" s="236">
        <v>0</v>
      </c>
      <c r="CE80" s="237"/>
      <c r="CF80" s="237"/>
      <c r="CG80" s="237"/>
      <c r="CH80" s="237">
        <v>0</v>
      </c>
      <c r="CI80" s="237">
        <v>0</v>
      </c>
      <c r="CJ80" s="237">
        <v>0</v>
      </c>
      <c r="CK80" s="237">
        <v>0</v>
      </c>
      <c r="CL80" s="237">
        <v>0</v>
      </c>
      <c r="CM80" s="236">
        <v>-869.09333333333336</v>
      </c>
      <c r="CN80" s="236">
        <v>-253.95680000000002</v>
      </c>
      <c r="CO80" s="237">
        <v>-789.25</v>
      </c>
      <c r="CP80" s="237">
        <v>0</v>
      </c>
      <c r="CQ80" s="237">
        <v>0</v>
      </c>
      <c r="CR80" s="237"/>
      <c r="CS80" s="236">
        <v>163770.13321613055</v>
      </c>
      <c r="CT80" s="238">
        <v>165682.43334946388</v>
      </c>
      <c r="CU80" s="238">
        <v>0</v>
      </c>
      <c r="CV80" s="239"/>
      <c r="CW80" s="239"/>
      <c r="CX80" s="239"/>
      <c r="CY80" s="239">
        <v>0</v>
      </c>
      <c r="CZ80" s="239">
        <v>0</v>
      </c>
      <c r="DA80" s="239">
        <v>0</v>
      </c>
      <c r="DB80" s="239">
        <v>0</v>
      </c>
      <c r="DC80" s="239">
        <v>0</v>
      </c>
      <c r="DD80" s="238">
        <v>-869.09333333333336</v>
      </c>
      <c r="DE80" s="238">
        <v>-253.95680000000002</v>
      </c>
      <c r="DF80" s="239">
        <v>-789.25</v>
      </c>
      <c r="DG80" s="239">
        <v>0</v>
      </c>
      <c r="DH80" s="239">
        <v>0</v>
      </c>
      <c r="DI80" s="239"/>
      <c r="DJ80" s="238">
        <v>163770.13321613055</v>
      </c>
      <c r="DK80" s="240">
        <v>165682.43334946388</v>
      </c>
      <c r="DL80" s="240">
        <v>0</v>
      </c>
      <c r="DM80" s="241"/>
      <c r="DN80" s="241"/>
      <c r="DO80" s="241"/>
      <c r="DP80" s="241">
        <v>0</v>
      </c>
      <c r="DQ80" s="241">
        <v>0</v>
      </c>
      <c r="DR80" s="241">
        <v>0</v>
      </c>
      <c r="DS80" s="241">
        <v>0</v>
      </c>
      <c r="DT80" s="241">
        <v>0</v>
      </c>
      <c r="DU80" s="240">
        <v>-869.09333333333336</v>
      </c>
      <c r="DV80" s="240">
        <v>-253.95680000000002</v>
      </c>
      <c r="DW80" s="241">
        <v>-789.25</v>
      </c>
      <c r="DX80" s="241">
        <v>0</v>
      </c>
      <c r="DY80" s="241">
        <v>0</v>
      </c>
      <c r="DZ80" s="241"/>
      <c r="EA80" s="240">
        <v>163770.13321613055</v>
      </c>
      <c r="EB80" s="242">
        <v>165682.43334946388</v>
      </c>
      <c r="EC80" s="242">
        <v>0</v>
      </c>
      <c r="ED80" s="243"/>
      <c r="EE80" s="243"/>
      <c r="EF80" s="243"/>
      <c r="EG80" s="243">
        <v>0</v>
      </c>
      <c r="EH80" s="243">
        <v>0</v>
      </c>
      <c r="EI80" s="243">
        <v>0</v>
      </c>
      <c r="EJ80" s="243">
        <v>0</v>
      </c>
      <c r="EK80" s="243">
        <v>0</v>
      </c>
      <c r="EL80" s="242">
        <v>-869.09333333333336</v>
      </c>
      <c r="EM80" s="242">
        <v>-253.95680000000002</v>
      </c>
      <c r="EN80" s="243">
        <v>-3946.25</v>
      </c>
      <c r="EO80" s="243">
        <v>0</v>
      </c>
      <c r="EP80" s="243">
        <v>0</v>
      </c>
      <c r="EQ80" s="243"/>
      <c r="ER80" s="242">
        <v>160613.13321613055</v>
      </c>
      <c r="ES80" s="230">
        <v>165682.43334946388</v>
      </c>
      <c r="ET80" s="230">
        <v>0</v>
      </c>
      <c r="EU80" s="231"/>
      <c r="EV80" s="231"/>
      <c r="EW80" s="231"/>
      <c r="EX80" s="231">
        <v>0</v>
      </c>
      <c r="EY80" s="231">
        <v>0</v>
      </c>
      <c r="EZ80" s="231">
        <v>0</v>
      </c>
      <c r="FA80" s="231">
        <v>0</v>
      </c>
      <c r="FB80" s="231">
        <v>0</v>
      </c>
      <c r="FC80" s="230">
        <v>-869.09333333333336</v>
      </c>
      <c r="FD80" s="230">
        <v>-253.95680000000002</v>
      </c>
      <c r="FE80" s="231"/>
      <c r="FF80" s="231">
        <v>0</v>
      </c>
      <c r="FG80" s="231">
        <v>0</v>
      </c>
      <c r="FH80" s="231"/>
      <c r="FI80" s="230">
        <v>164559.38321613055</v>
      </c>
      <c r="FJ80" s="232">
        <v>165682.43334946388</v>
      </c>
      <c r="FK80" s="232">
        <v>0</v>
      </c>
      <c r="FL80" s="233"/>
      <c r="FM80" s="233"/>
      <c r="FN80" s="233"/>
      <c r="FO80" s="233">
        <v>0</v>
      </c>
      <c r="FP80" s="233">
        <v>0</v>
      </c>
      <c r="FQ80" s="233">
        <v>0</v>
      </c>
      <c r="FR80" s="233">
        <v>0</v>
      </c>
      <c r="FS80" s="233">
        <v>0</v>
      </c>
      <c r="FT80" s="232">
        <v>-869.09333333333336</v>
      </c>
      <c r="FU80" s="232">
        <v>-253.95680000000002</v>
      </c>
      <c r="FV80" s="233"/>
      <c r="FW80" s="233">
        <v>0</v>
      </c>
      <c r="FX80" s="233">
        <v>0</v>
      </c>
      <c r="FY80" s="233">
        <v>-213592.2</v>
      </c>
      <c r="FZ80" s="232">
        <v>-49032.816783869464</v>
      </c>
      <c r="GA80" s="234">
        <v>165682.43334946388</v>
      </c>
      <c r="GB80" s="234">
        <v>0</v>
      </c>
      <c r="GC80" s="235"/>
      <c r="GD80" s="235"/>
      <c r="GE80" s="235"/>
      <c r="GF80" s="235">
        <v>0</v>
      </c>
      <c r="GG80" s="235">
        <v>0</v>
      </c>
      <c r="GH80" s="235">
        <v>0</v>
      </c>
      <c r="GI80" s="235">
        <v>0</v>
      </c>
      <c r="GJ80" s="235">
        <v>0</v>
      </c>
      <c r="GK80" s="234">
        <v>-869.09333333333336</v>
      </c>
      <c r="GL80" s="234">
        <v>-253.95680000000002</v>
      </c>
      <c r="GM80" s="235"/>
      <c r="GN80" s="235">
        <v>0</v>
      </c>
      <c r="GO80" s="235">
        <v>0</v>
      </c>
      <c r="GP80" s="235">
        <v>-175624.62999999998</v>
      </c>
      <c r="GQ80" s="234">
        <v>-11065.246783869428</v>
      </c>
      <c r="GR80" s="236">
        <v>165682.43334946388</v>
      </c>
      <c r="GS80" s="236">
        <v>0</v>
      </c>
      <c r="GT80" s="237"/>
      <c r="GU80" s="237"/>
      <c r="GV80" s="237"/>
      <c r="GW80" s="237">
        <v>0</v>
      </c>
      <c r="GX80" s="237">
        <v>0</v>
      </c>
      <c r="GY80" s="237">
        <v>0</v>
      </c>
      <c r="GZ80" s="237">
        <v>0</v>
      </c>
      <c r="HA80" s="237">
        <v>0</v>
      </c>
      <c r="HB80" s="236">
        <v>-869.09333333333336</v>
      </c>
      <c r="HC80" s="236">
        <v>-253.95680000000002</v>
      </c>
      <c r="HD80" s="237"/>
      <c r="HE80" s="237">
        <v>0</v>
      </c>
      <c r="HF80" s="237">
        <v>0</v>
      </c>
      <c r="HG80" s="237"/>
      <c r="HH80" s="236">
        <v>164559.38321613055</v>
      </c>
      <c r="HJ80" s="281">
        <f t="shared" si="10"/>
        <v>1988189.2001935665</v>
      </c>
      <c r="HK80" s="282">
        <f t="shared" si="11"/>
        <v>0</v>
      </c>
      <c r="HL80" s="282">
        <f t="shared" si="12"/>
        <v>0</v>
      </c>
      <c r="HM80" s="282">
        <f t="shared" si="13"/>
        <v>-10429.120000000003</v>
      </c>
      <c r="HN80" s="282">
        <f t="shared" si="14"/>
        <v>-3047.4815999999996</v>
      </c>
      <c r="HO80" s="282">
        <f t="shared" si="15"/>
        <v>-9471</v>
      </c>
      <c r="HP80" s="282">
        <f t="shared" si="16"/>
        <v>0</v>
      </c>
      <c r="HQ80" s="283">
        <f t="shared" si="17"/>
        <v>0</v>
      </c>
      <c r="HR80" s="263"/>
      <c r="HS80" s="277">
        <v>111292</v>
      </c>
      <c r="HT80" s="278">
        <v>0</v>
      </c>
      <c r="HU80" s="278">
        <v>87051</v>
      </c>
      <c r="HV80" s="278">
        <v>1085.6399999999999</v>
      </c>
      <c r="HW80" s="278">
        <v>0</v>
      </c>
      <c r="HX80" s="278">
        <v>1941.46</v>
      </c>
      <c r="HY80" s="278">
        <v>82186</v>
      </c>
      <c r="HZ80" s="279">
        <v>0</v>
      </c>
      <c r="IA80" s="278"/>
      <c r="IB80" s="280">
        <f t="shared" si="18"/>
        <v>2271745.3001935664</v>
      </c>
      <c r="ID80" s="280">
        <f t="shared" si="19"/>
        <v>-22947.601600000002</v>
      </c>
      <c r="IF80" s="280"/>
      <c r="IH80" s="280"/>
      <c r="IJ80" s="280">
        <v>0</v>
      </c>
      <c r="IL80" s="280">
        <v>0</v>
      </c>
      <c r="IN80" s="280">
        <v>49507.66</v>
      </c>
    </row>
    <row r="81" spans="1:248">
      <c r="A81" s="244">
        <v>2278</v>
      </c>
      <c r="B81" s="141">
        <v>103310</v>
      </c>
      <c r="C81" s="141" t="s">
        <v>679</v>
      </c>
      <c r="D81" s="141" t="s">
        <v>475</v>
      </c>
      <c r="E81" s="226" t="s">
        <v>341</v>
      </c>
      <c r="F81" s="245" t="s">
        <v>921</v>
      </c>
      <c r="H81" s="227">
        <v>2320175.3489103774</v>
      </c>
      <c r="I81" s="227">
        <v>-10128.280000000001</v>
      </c>
      <c r="J81" s="227">
        <v>-24535.640299999999</v>
      </c>
      <c r="K81" s="227">
        <v>2285511.4286103775</v>
      </c>
      <c r="M81" s="228">
        <v>193347.94574253145</v>
      </c>
      <c r="N81" s="228">
        <v>0</v>
      </c>
      <c r="O81" s="229"/>
      <c r="P81" s="229"/>
      <c r="Q81" s="229"/>
      <c r="R81" s="229">
        <v>0</v>
      </c>
      <c r="S81" s="229"/>
      <c r="T81" s="229">
        <v>0</v>
      </c>
      <c r="U81" s="229">
        <v>0</v>
      </c>
      <c r="V81" s="229"/>
      <c r="W81" s="228">
        <v>-844.02333333333343</v>
      </c>
      <c r="X81" s="228">
        <v>-2044.6366916666666</v>
      </c>
      <c r="Y81" s="229">
        <v>-789.25</v>
      </c>
      <c r="Z81" s="229">
        <v>0</v>
      </c>
      <c r="AA81" s="229">
        <v>0</v>
      </c>
      <c r="AB81" s="229"/>
      <c r="AC81" s="228">
        <v>189670.03571753143</v>
      </c>
      <c r="AD81" s="230">
        <v>193347.94574253145</v>
      </c>
      <c r="AE81" s="230">
        <v>0</v>
      </c>
      <c r="AF81" s="231"/>
      <c r="AG81" s="231"/>
      <c r="AH81" s="231"/>
      <c r="AI81" s="231">
        <v>0</v>
      </c>
      <c r="AJ81" s="231"/>
      <c r="AK81" s="231">
        <v>0</v>
      </c>
      <c r="AL81" s="231">
        <v>0</v>
      </c>
      <c r="AM81" s="231"/>
      <c r="AN81" s="230">
        <v>-844.02333333333343</v>
      </c>
      <c r="AO81" s="230">
        <v>-2044.6366916666666</v>
      </c>
      <c r="AP81" s="231">
        <v>-789.25</v>
      </c>
      <c r="AQ81" s="231">
        <v>0</v>
      </c>
      <c r="AR81" s="231">
        <v>0</v>
      </c>
      <c r="AS81" s="231"/>
      <c r="AT81" s="230">
        <v>189670.03571753143</v>
      </c>
      <c r="AU81" s="232">
        <v>193347.94574253145</v>
      </c>
      <c r="AV81" s="232">
        <v>0</v>
      </c>
      <c r="AW81" s="233"/>
      <c r="AX81" s="233"/>
      <c r="AY81" s="233"/>
      <c r="AZ81" s="233">
        <v>0</v>
      </c>
      <c r="BA81" s="233"/>
      <c r="BB81" s="233">
        <v>0</v>
      </c>
      <c r="BC81" s="233">
        <v>0</v>
      </c>
      <c r="BD81" s="233"/>
      <c r="BE81" s="232">
        <v>-844.02333333333343</v>
      </c>
      <c r="BF81" s="232">
        <v>-2044.6366916666666</v>
      </c>
      <c r="BG81" s="233">
        <v>-789.25</v>
      </c>
      <c r="BH81" s="233">
        <v>0</v>
      </c>
      <c r="BI81" s="233">
        <v>0</v>
      </c>
      <c r="BJ81" s="233"/>
      <c r="BK81" s="232">
        <v>189670.03571753143</v>
      </c>
      <c r="BL81" s="234">
        <v>193347.94574253145</v>
      </c>
      <c r="BM81" s="234">
        <v>0</v>
      </c>
      <c r="BN81" s="235"/>
      <c r="BO81" s="235"/>
      <c r="BP81" s="235"/>
      <c r="BQ81" s="235">
        <v>0</v>
      </c>
      <c r="BR81" s="235">
        <v>0</v>
      </c>
      <c r="BS81" s="235">
        <v>0</v>
      </c>
      <c r="BT81" s="235">
        <v>0</v>
      </c>
      <c r="BU81" s="235">
        <v>0</v>
      </c>
      <c r="BV81" s="234">
        <v>-844.02333333333343</v>
      </c>
      <c r="BW81" s="234">
        <v>-2044.6366916666666</v>
      </c>
      <c r="BX81" s="235">
        <v>-789.25</v>
      </c>
      <c r="BY81" s="235">
        <v>0</v>
      </c>
      <c r="BZ81" s="235">
        <v>0</v>
      </c>
      <c r="CA81" s="235"/>
      <c r="CB81" s="234">
        <v>189670.03571753143</v>
      </c>
      <c r="CC81" s="236">
        <v>193347.94574253145</v>
      </c>
      <c r="CD81" s="236">
        <v>0</v>
      </c>
      <c r="CE81" s="237"/>
      <c r="CF81" s="237"/>
      <c r="CG81" s="237"/>
      <c r="CH81" s="237">
        <v>0</v>
      </c>
      <c r="CI81" s="237">
        <v>0</v>
      </c>
      <c r="CJ81" s="237">
        <v>0</v>
      </c>
      <c r="CK81" s="237">
        <v>0</v>
      </c>
      <c r="CL81" s="237">
        <v>0</v>
      </c>
      <c r="CM81" s="236">
        <v>-844.02333333333343</v>
      </c>
      <c r="CN81" s="236">
        <v>-2044.6366916666666</v>
      </c>
      <c r="CO81" s="237">
        <v>-789.25</v>
      </c>
      <c r="CP81" s="237">
        <v>0</v>
      </c>
      <c r="CQ81" s="237">
        <v>0</v>
      </c>
      <c r="CR81" s="237"/>
      <c r="CS81" s="236">
        <v>189670.03571753143</v>
      </c>
      <c r="CT81" s="238">
        <v>193347.94574253145</v>
      </c>
      <c r="CU81" s="238">
        <v>0</v>
      </c>
      <c r="CV81" s="239"/>
      <c r="CW81" s="239"/>
      <c r="CX81" s="239"/>
      <c r="CY81" s="239">
        <v>0</v>
      </c>
      <c r="CZ81" s="239">
        <v>0</v>
      </c>
      <c r="DA81" s="239">
        <v>0</v>
      </c>
      <c r="DB81" s="239">
        <v>0</v>
      </c>
      <c r="DC81" s="239">
        <v>0</v>
      </c>
      <c r="DD81" s="238">
        <v>-844.02333333333343</v>
      </c>
      <c r="DE81" s="238">
        <v>-2044.6366916666666</v>
      </c>
      <c r="DF81" s="239">
        <v>-789.25</v>
      </c>
      <c r="DG81" s="239">
        <v>0</v>
      </c>
      <c r="DH81" s="239">
        <v>0</v>
      </c>
      <c r="DI81" s="239"/>
      <c r="DJ81" s="238">
        <v>189670.03571753143</v>
      </c>
      <c r="DK81" s="240">
        <v>193347.94574253145</v>
      </c>
      <c r="DL81" s="240">
        <v>0</v>
      </c>
      <c r="DM81" s="241"/>
      <c r="DN81" s="241"/>
      <c r="DO81" s="241"/>
      <c r="DP81" s="241">
        <v>0</v>
      </c>
      <c r="DQ81" s="241">
        <v>0</v>
      </c>
      <c r="DR81" s="241">
        <v>0</v>
      </c>
      <c r="DS81" s="241">
        <v>0</v>
      </c>
      <c r="DT81" s="241">
        <v>0</v>
      </c>
      <c r="DU81" s="240">
        <v>-844.02333333333343</v>
      </c>
      <c r="DV81" s="240">
        <v>-2044.6366916666666</v>
      </c>
      <c r="DW81" s="241">
        <v>-789.25</v>
      </c>
      <c r="DX81" s="241">
        <v>0</v>
      </c>
      <c r="DY81" s="241">
        <v>0</v>
      </c>
      <c r="DZ81" s="241"/>
      <c r="EA81" s="240">
        <v>189670.03571753143</v>
      </c>
      <c r="EB81" s="242">
        <v>193347.94574253145</v>
      </c>
      <c r="EC81" s="242">
        <v>0</v>
      </c>
      <c r="ED81" s="243"/>
      <c r="EE81" s="243"/>
      <c r="EF81" s="243"/>
      <c r="EG81" s="243">
        <v>0</v>
      </c>
      <c r="EH81" s="243">
        <v>0</v>
      </c>
      <c r="EI81" s="243">
        <v>0</v>
      </c>
      <c r="EJ81" s="243">
        <v>0</v>
      </c>
      <c r="EK81" s="243">
        <v>0</v>
      </c>
      <c r="EL81" s="242">
        <v>-844.02333333333343</v>
      </c>
      <c r="EM81" s="242">
        <v>-2044.6366916666666</v>
      </c>
      <c r="EN81" s="243">
        <v>-3946.25</v>
      </c>
      <c r="EO81" s="243">
        <v>0</v>
      </c>
      <c r="EP81" s="243">
        <v>0</v>
      </c>
      <c r="EQ81" s="243"/>
      <c r="ER81" s="242">
        <v>186513.03571753143</v>
      </c>
      <c r="ES81" s="230">
        <v>193347.94574253145</v>
      </c>
      <c r="ET81" s="230">
        <v>0</v>
      </c>
      <c r="EU81" s="231"/>
      <c r="EV81" s="231"/>
      <c r="EW81" s="231"/>
      <c r="EX81" s="231">
        <v>0</v>
      </c>
      <c r="EY81" s="231">
        <v>0</v>
      </c>
      <c r="EZ81" s="231">
        <v>0</v>
      </c>
      <c r="FA81" s="231">
        <v>0</v>
      </c>
      <c r="FB81" s="231">
        <v>0</v>
      </c>
      <c r="FC81" s="230">
        <v>-844.02333333333343</v>
      </c>
      <c r="FD81" s="230">
        <v>-2044.6366916666666</v>
      </c>
      <c r="FE81" s="231"/>
      <c r="FF81" s="231">
        <v>0</v>
      </c>
      <c r="FG81" s="231">
        <v>0</v>
      </c>
      <c r="FH81" s="231"/>
      <c r="FI81" s="230">
        <v>190459.28571753143</v>
      </c>
      <c r="FJ81" s="232">
        <v>193347.94574253145</v>
      </c>
      <c r="FK81" s="232">
        <v>0</v>
      </c>
      <c r="FL81" s="233"/>
      <c r="FM81" s="233"/>
      <c r="FN81" s="233"/>
      <c r="FO81" s="233">
        <v>0</v>
      </c>
      <c r="FP81" s="233">
        <v>0</v>
      </c>
      <c r="FQ81" s="233">
        <v>0</v>
      </c>
      <c r="FR81" s="233">
        <v>0</v>
      </c>
      <c r="FS81" s="233">
        <v>0</v>
      </c>
      <c r="FT81" s="232">
        <v>-844.02333333333343</v>
      </c>
      <c r="FU81" s="232">
        <v>-2044.6366916666666</v>
      </c>
      <c r="FV81" s="233"/>
      <c r="FW81" s="233">
        <v>0</v>
      </c>
      <c r="FX81" s="233">
        <v>0</v>
      </c>
      <c r="FY81" s="233">
        <v>-254533.10999999996</v>
      </c>
      <c r="FZ81" s="232">
        <v>-64073.824282468529</v>
      </c>
      <c r="GA81" s="234">
        <v>193347.94574253145</v>
      </c>
      <c r="GB81" s="234">
        <v>0</v>
      </c>
      <c r="GC81" s="235"/>
      <c r="GD81" s="235"/>
      <c r="GE81" s="235"/>
      <c r="GF81" s="235">
        <v>0</v>
      </c>
      <c r="GG81" s="235">
        <v>0</v>
      </c>
      <c r="GH81" s="235">
        <v>0</v>
      </c>
      <c r="GI81" s="235">
        <v>0</v>
      </c>
      <c r="GJ81" s="235">
        <v>0</v>
      </c>
      <c r="GK81" s="234">
        <v>-844.02333333333343</v>
      </c>
      <c r="GL81" s="234">
        <v>-2044.6366916666666</v>
      </c>
      <c r="GM81" s="235"/>
      <c r="GN81" s="235">
        <v>0</v>
      </c>
      <c r="GO81" s="235">
        <v>0</v>
      </c>
      <c r="GP81" s="235">
        <v>-260220.59000000003</v>
      </c>
      <c r="GQ81" s="234">
        <v>-69761.304282468598</v>
      </c>
      <c r="GR81" s="236">
        <v>193347.94574253145</v>
      </c>
      <c r="GS81" s="236">
        <v>0</v>
      </c>
      <c r="GT81" s="237"/>
      <c r="GU81" s="237"/>
      <c r="GV81" s="237"/>
      <c r="GW81" s="237">
        <v>0</v>
      </c>
      <c r="GX81" s="237">
        <v>0</v>
      </c>
      <c r="GY81" s="237">
        <v>0</v>
      </c>
      <c r="GZ81" s="237">
        <v>0</v>
      </c>
      <c r="HA81" s="237">
        <v>0</v>
      </c>
      <c r="HB81" s="236">
        <v>-844.02333333333343</v>
      </c>
      <c r="HC81" s="236">
        <v>-2044.6366916666666</v>
      </c>
      <c r="HD81" s="237"/>
      <c r="HE81" s="237">
        <v>0</v>
      </c>
      <c r="HF81" s="237">
        <v>0</v>
      </c>
      <c r="HG81" s="237"/>
      <c r="HH81" s="236">
        <v>190459.28571753143</v>
      </c>
      <c r="HJ81" s="281">
        <f t="shared" si="10"/>
        <v>2320175.3489103774</v>
      </c>
      <c r="HK81" s="282">
        <f t="shared" si="11"/>
        <v>0</v>
      </c>
      <c r="HL81" s="282">
        <f t="shared" si="12"/>
        <v>0</v>
      </c>
      <c r="HM81" s="282">
        <f t="shared" si="13"/>
        <v>-10128.279999999999</v>
      </c>
      <c r="HN81" s="282">
        <f t="shared" si="14"/>
        <v>-24535.640299999999</v>
      </c>
      <c r="HO81" s="282">
        <f t="shared" si="15"/>
        <v>-9471</v>
      </c>
      <c r="HP81" s="282">
        <f t="shared" si="16"/>
        <v>0</v>
      </c>
      <c r="HQ81" s="283">
        <f t="shared" si="17"/>
        <v>0</v>
      </c>
      <c r="HR81" s="263"/>
      <c r="HS81" s="277">
        <v>139481</v>
      </c>
      <c r="HT81" s="278">
        <v>0</v>
      </c>
      <c r="HU81" s="278">
        <v>269145</v>
      </c>
      <c r="HV81" s="278">
        <v>1256.9299999999998</v>
      </c>
      <c r="HW81" s="278">
        <v>0</v>
      </c>
      <c r="HX81" s="278">
        <v>5884.380000000001</v>
      </c>
      <c r="HY81" s="278">
        <v>45635</v>
      </c>
      <c r="HZ81" s="279">
        <v>8545</v>
      </c>
      <c r="IA81" s="278"/>
      <c r="IB81" s="280">
        <f t="shared" si="18"/>
        <v>2790122.6589103774</v>
      </c>
      <c r="ID81" s="280">
        <f t="shared" si="19"/>
        <v>-44134.920299999998</v>
      </c>
      <c r="IF81" s="280"/>
      <c r="IH81" s="280"/>
      <c r="IJ81" s="280">
        <v>0</v>
      </c>
      <c r="IL81" s="280">
        <v>0</v>
      </c>
      <c r="IN81" s="280">
        <v>160375.12666666668</v>
      </c>
    </row>
    <row r="82" spans="1:248">
      <c r="A82" s="244">
        <v>2317</v>
      </c>
      <c r="B82" s="141">
        <v>103337</v>
      </c>
      <c r="C82" s="141" t="s">
        <v>680</v>
      </c>
      <c r="D82" s="141" t="s">
        <v>476</v>
      </c>
      <c r="E82" s="226" t="s">
        <v>341</v>
      </c>
      <c r="F82" s="245" t="s">
        <v>921</v>
      </c>
      <c r="H82" s="227">
        <v>1450391.0850722471</v>
      </c>
      <c r="I82" s="227">
        <v>-6392.85</v>
      </c>
      <c r="J82" s="227">
        <v>-15383.153</v>
      </c>
      <c r="K82" s="227">
        <v>1428615.0820722471</v>
      </c>
      <c r="M82" s="228">
        <v>120865.92375602059</v>
      </c>
      <c r="N82" s="228">
        <v>19035.063461538462</v>
      </c>
      <c r="O82" s="229"/>
      <c r="P82" s="229"/>
      <c r="Q82" s="229"/>
      <c r="R82" s="229">
        <v>0</v>
      </c>
      <c r="S82" s="229"/>
      <c r="T82" s="229">
        <v>0</v>
      </c>
      <c r="U82" s="229">
        <v>0</v>
      </c>
      <c r="V82" s="229"/>
      <c r="W82" s="228">
        <v>-532.73750000000007</v>
      </c>
      <c r="X82" s="228">
        <v>-1281.9294166666666</v>
      </c>
      <c r="Y82" s="229">
        <v>-428.3125</v>
      </c>
      <c r="Z82" s="229">
        <v>0</v>
      </c>
      <c r="AA82" s="229">
        <v>0</v>
      </c>
      <c r="AB82" s="229"/>
      <c r="AC82" s="228">
        <v>137658.0078008924</v>
      </c>
      <c r="AD82" s="230">
        <v>120865.92375602059</v>
      </c>
      <c r="AE82" s="230">
        <v>19035.063461538462</v>
      </c>
      <c r="AF82" s="231"/>
      <c r="AG82" s="231"/>
      <c r="AH82" s="231"/>
      <c r="AI82" s="231">
        <v>0</v>
      </c>
      <c r="AJ82" s="231"/>
      <c r="AK82" s="231">
        <v>0</v>
      </c>
      <c r="AL82" s="231">
        <v>0</v>
      </c>
      <c r="AM82" s="231"/>
      <c r="AN82" s="230">
        <v>-532.73750000000007</v>
      </c>
      <c r="AO82" s="230">
        <v>-1281.9294166666666</v>
      </c>
      <c r="AP82" s="231">
        <v>-428.3125</v>
      </c>
      <c r="AQ82" s="231">
        <v>0</v>
      </c>
      <c r="AR82" s="231">
        <v>0</v>
      </c>
      <c r="AS82" s="231"/>
      <c r="AT82" s="230">
        <v>137658.0078008924</v>
      </c>
      <c r="AU82" s="232">
        <v>120865.92375602059</v>
      </c>
      <c r="AV82" s="232">
        <v>19035.063461538462</v>
      </c>
      <c r="AW82" s="233"/>
      <c r="AX82" s="233"/>
      <c r="AY82" s="233"/>
      <c r="AZ82" s="233">
        <v>0</v>
      </c>
      <c r="BA82" s="233"/>
      <c r="BB82" s="233">
        <v>0</v>
      </c>
      <c r="BC82" s="233">
        <v>0</v>
      </c>
      <c r="BD82" s="233"/>
      <c r="BE82" s="232">
        <v>-532.73750000000007</v>
      </c>
      <c r="BF82" s="232">
        <v>-1281.9294166666666</v>
      </c>
      <c r="BG82" s="233">
        <v>-428.3125</v>
      </c>
      <c r="BH82" s="233">
        <v>0</v>
      </c>
      <c r="BI82" s="233">
        <v>0</v>
      </c>
      <c r="BJ82" s="233"/>
      <c r="BK82" s="232">
        <v>137658.0078008924</v>
      </c>
      <c r="BL82" s="234">
        <v>120865.92375602059</v>
      </c>
      <c r="BM82" s="234">
        <v>21241.81217948718</v>
      </c>
      <c r="BN82" s="235"/>
      <c r="BO82" s="235"/>
      <c r="BP82" s="235"/>
      <c r="BQ82" s="235">
        <v>0</v>
      </c>
      <c r="BR82" s="235">
        <v>131236</v>
      </c>
      <c r="BS82" s="235">
        <v>0</v>
      </c>
      <c r="BT82" s="235">
        <v>0</v>
      </c>
      <c r="BU82" s="235">
        <v>1514.4230769230769</v>
      </c>
      <c r="BV82" s="234">
        <v>-532.73750000000007</v>
      </c>
      <c r="BW82" s="234">
        <v>-1281.9294166666666</v>
      </c>
      <c r="BX82" s="235">
        <v>-428.3125</v>
      </c>
      <c r="BY82" s="235">
        <v>0</v>
      </c>
      <c r="BZ82" s="235">
        <v>0</v>
      </c>
      <c r="CA82" s="235"/>
      <c r="CB82" s="234">
        <v>272615.1795957642</v>
      </c>
      <c r="CC82" s="236">
        <v>120865.92375602059</v>
      </c>
      <c r="CD82" s="236">
        <v>21241.81217948718</v>
      </c>
      <c r="CE82" s="237"/>
      <c r="CF82" s="237"/>
      <c r="CG82" s="237"/>
      <c r="CH82" s="237">
        <v>0</v>
      </c>
      <c r="CI82" s="237">
        <v>2500</v>
      </c>
      <c r="CJ82" s="237">
        <v>0</v>
      </c>
      <c r="CK82" s="237">
        <v>0</v>
      </c>
      <c r="CL82" s="237">
        <v>378.60576923076917</v>
      </c>
      <c r="CM82" s="236">
        <v>-532.73750000000007</v>
      </c>
      <c r="CN82" s="236">
        <v>-1281.9294166666666</v>
      </c>
      <c r="CO82" s="237">
        <v>-428.3125</v>
      </c>
      <c r="CP82" s="237">
        <v>0</v>
      </c>
      <c r="CQ82" s="237">
        <v>0</v>
      </c>
      <c r="CR82" s="237"/>
      <c r="CS82" s="236">
        <v>142743.36228807189</v>
      </c>
      <c r="CT82" s="238">
        <v>120865.92375602059</v>
      </c>
      <c r="CU82" s="238">
        <v>21241.81217948718</v>
      </c>
      <c r="CV82" s="239"/>
      <c r="CW82" s="239"/>
      <c r="CX82" s="239"/>
      <c r="CY82" s="239">
        <v>0</v>
      </c>
      <c r="CZ82" s="239">
        <v>2500</v>
      </c>
      <c r="DA82" s="239">
        <v>0</v>
      </c>
      <c r="DB82" s="239">
        <v>0</v>
      </c>
      <c r="DC82" s="239">
        <v>378.60576923076917</v>
      </c>
      <c r="DD82" s="238">
        <v>-532.73750000000007</v>
      </c>
      <c r="DE82" s="238">
        <v>-1281.9294166666666</v>
      </c>
      <c r="DF82" s="239">
        <v>-428.3125</v>
      </c>
      <c r="DG82" s="239">
        <v>0</v>
      </c>
      <c r="DH82" s="239">
        <v>0</v>
      </c>
      <c r="DI82" s="239"/>
      <c r="DJ82" s="238">
        <v>142743.36228807189</v>
      </c>
      <c r="DK82" s="240">
        <v>120865.92375602059</v>
      </c>
      <c r="DL82" s="240">
        <v>21241.81217948718</v>
      </c>
      <c r="DM82" s="241"/>
      <c r="DN82" s="241"/>
      <c r="DO82" s="241"/>
      <c r="DP82" s="241">
        <v>0</v>
      </c>
      <c r="DQ82" s="241">
        <v>2500</v>
      </c>
      <c r="DR82" s="241">
        <v>0</v>
      </c>
      <c r="DS82" s="241">
        <v>0</v>
      </c>
      <c r="DT82" s="241">
        <v>378.60576923076917</v>
      </c>
      <c r="DU82" s="240">
        <v>-532.73750000000007</v>
      </c>
      <c r="DV82" s="240">
        <v>-1281.9294166666666</v>
      </c>
      <c r="DW82" s="241">
        <v>-428.3125</v>
      </c>
      <c r="DX82" s="241">
        <v>0</v>
      </c>
      <c r="DY82" s="241">
        <v>0</v>
      </c>
      <c r="DZ82" s="241"/>
      <c r="EA82" s="240">
        <v>142743.36228807189</v>
      </c>
      <c r="EB82" s="242">
        <v>120865.92375602059</v>
      </c>
      <c r="EC82" s="242">
        <v>4412.1053306342692</v>
      </c>
      <c r="ED82" s="243"/>
      <c r="EE82" s="243"/>
      <c r="EF82" s="243"/>
      <c r="EG82" s="243">
        <v>0</v>
      </c>
      <c r="EH82" s="243">
        <v>2500</v>
      </c>
      <c r="EI82" s="243">
        <v>0</v>
      </c>
      <c r="EJ82" s="243">
        <v>0</v>
      </c>
      <c r="EK82" s="243">
        <v>378.60576923076917</v>
      </c>
      <c r="EL82" s="242">
        <v>-532.73750000000007</v>
      </c>
      <c r="EM82" s="242">
        <v>-1281.9294166666666</v>
      </c>
      <c r="EN82" s="243">
        <v>-2141.5625</v>
      </c>
      <c r="EO82" s="243">
        <v>0</v>
      </c>
      <c r="EP82" s="243">
        <v>0</v>
      </c>
      <c r="EQ82" s="243"/>
      <c r="ER82" s="242">
        <v>124200.40543921896</v>
      </c>
      <c r="ES82" s="230">
        <v>120865.92375602059</v>
      </c>
      <c r="ET82" s="230">
        <v>21241.81217948718</v>
      </c>
      <c r="EU82" s="231"/>
      <c r="EV82" s="231"/>
      <c r="EW82" s="231"/>
      <c r="EX82" s="231">
        <v>0</v>
      </c>
      <c r="EY82" s="231">
        <v>2500</v>
      </c>
      <c r="EZ82" s="231">
        <v>0</v>
      </c>
      <c r="FA82" s="231">
        <v>0</v>
      </c>
      <c r="FB82" s="231">
        <v>378.60576923076917</v>
      </c>
      <c r="FC82" s="230">
        <v>-532.73750000000007</v>
      </c>
      <c r="FD82" s="230">
        <v>-1281.9294166666666</v>
      </c>
      <c r="FE82" s="231"/>
      <c r="FF82" s="231">
        <v>0</v>
      </c>
      <c r="FG82" s="231">
        <v>0</v>
      </c>
      <c r="FH82" s="231"/>
      <c r="FI82" s="230">
        <v>143171.67478807189</v>
      </c>
      <c r="FJ82" s="232">
        <v>120865.92375602059</v>
      </c>
      <c r="FK82" s="232">
        <v>21241.81217948718</v>
      </c>
      <c r="FL82" s="233"/>
      <c r="FM82" s="233"/>
      <c r="FN82" s="233"/>
      <c r="FO82" s="233">
        <v>0</v>
      </c>
      <c r="FP82" s="233">
        <v>2500</v>
      </c>
      <c r="FQ82" s="233">
        <v>0</v>
      </c>
      <c r="FR82" s="233">
        <v>0</v>
      </c>
      <c r="FS82" s="233">
        <v>378.60576923076917</v>
      </c>
      <c r="FT82" s="232">
        <v>-532.73750000000007</v>
      </c>
      <c r="FU82" s="232">
        <v>-1281.9294166666666</v>
      </c>
      <c r="FV82" s="233"/>
      <c r="FW82" s="233">
        <v>0</v>
      </c>
      <c r="FX82" s="233">
        <v>0</v>
      </c>
      <c r="FY82" s="233">
        <v>-227706.86000000002</v>
      </c>
      <c r="FZ82" s="232">
        <v>-84535.185211928125</v>
      </c>
      <c r="GA82" s="234">
        <v>120865.92375602059</v>
      </c>
      <c r="GB82" s="234">
        <v>21241.81217948718</v>
      </c>
      <c r="GC82" s="235"/>
      <c r="GD82" s="235"/>
      <c r="GE82" s="235"/>
      <c r="GF82" s="235">
        <v>0</v>
      </c>
      <c r="GG82" s="235">
        <v>2500</v>
      </c>
      <c r="GH82" s="235">
        <v>0</v>
      </c>
      <c r="GI82" s="235">
        <v>0</v>
      </c>
      <c r="GJ82" s="235">
        <v>378.60576923076917</v>
      </c>
      <c r="GK82" s="234">
        <v>-532.73750000000007</v>
      </c>
      <c r="GL82" s="234">
        <v>-1281.9294166666666</v>
      </c>
      <c r="GM82" s="235"/>
      <c r="GN82" s="235">
        <v>0</v>
      </c>
      <c r="GO82" s="235">
        <v>0</v>
      </c>
      <c r="GP82" s="235">
        <v>-125004.95999999999</v>
      </c>
      <c r="GQ82" s="234">
        <v>18166.714788071899</v>
      </c>
      <c r="GR82" s="236">
        <v>120865.92375602059</v>
      </c>
      <c r="GS82" s="236">
        <v>21241.81217948718</v>
      </c>
      <c r="GT82" s="237"/>
      <c r="GU82" s="237"/>
      <c r="GV82" s="237"/>
      <c r="GW82" s="237">
        <v>0</v>
      </c>
      <c r="GX82" s="237">
        <v>2500</v>
      </c>
      <c r="GY82" s="237">
        <v>0</v>
      </c>
      <c r="GZ82" s="237">
        <v>0</v>
      </c>
      <c r="HA82" s="237">
        <v>378.60576923076917</v>
      </c>
      <c r="HB82" s="236">
        <v>-532.73750000000007</v>
      </c>
      <c r="HC82" s="236">
        <v>-1281.9294166666666</v>
      </c>
      <c r="HD82" s="237"/>
      <c r="HE82" s="237">
        <v>0</v>
      </c>
      <c r="HF82" s="237">
        <v>0</v>
      </c>
      <c r="HG82" s="237"/>
      <c r="HH82" s="236">
        <v>143171.67478807189</v>
      </c>
      <c r="HJ82" s="281">
        <f t="shared" si="10"/>
        <v>1850645.3605310866</v>
      </c>
      <c r="HK82" s="282">
        <f t="shared" si="11"/>
        <v>0</v>
      </c>
      <c r="HL82" s="282">
        <f t="shared" si="12"/>
        <v>4543.2692307692305</v>
      </c>
      <c r="HM82" s="282">
        <f t="shared" si="13"/>
        <v>-6392.8500000000013</v>
      </c>
      <c r="HN82" s="282">
        <f t="shared" si="14"/>
        <v>-15383.152999999997</v>
      </c>
      <c r="HO82" s="282">
        <f t="shared" si="15"/>
        <v>-5139.75</v>
      </c>
      <c r="HP82" s="282">
        <f t="shared" si="16"/>
        <v>0</v>
      </c>
      <c r="HQ82" s="283">
        <f t="shared" si="17"/>
        <v>0</v>
      </c>
      <c r="HR82" s="263"/>
      <c r="HS82" s="277">
        <v>79521</v>
      </c>
      <c r="HT82" s="278">
        <v>0</v>
      </c>
      <c r="HU82" s="278">
        <v>101535</v>
      </c>
      <c r="HV82" s="278">
        <v>0</v>
      </c>
      <c r="HW82" s="278">
        <v>0</v>
      </c>
      <c r="HX82" s="278">
        <v>3215.1100000000006</v>
      </c>
      <c r="HY82" s="278">
        <v>84974</v>
      </c>
      <c r="HZ82" s="279">
        <v>7543.75</v>
      </c>
      <c r="IA82" s="278"/>
      <c r="IB82" s="280">
        <f t="shared" si="18"/>
        <v>2131977.4897618559</v>
      </c>
      <c r="ID82" s="280">
        <f t="shared" si="19"/>
        <v>-26915.752999999997</v>
      </c>
      <c r="IF82" s="280"/>
      <c r="IH82" s="280"/>
      <c r="IJ82" s="280">
        <v>0</v>
      </c>
      <c r="IL82" s="280">
        <v>17566.482307692306</v>
      </c>
      <c r="IN82" s="280">
        <v>60328.73</v>
      </c>
    </row>
    <row r="83" spans="1:248">
      <c r="A83" s="244">
        <v>3421</v>
      </c>
      <c r="B83" s="141">
        <v>133996</v>
      </c>
      <c r="C83" s="141" t="s">
        <v>681</v>
      </c>
      <c r="D83" s="141" t="s">
        <v>477</v>
      </c>
      <c r="E83" s="226" t="s">
        <v>341</v>
      </c>
      <c r="F83" s="245" t="s">
        <v>921</v>
      </c>
      <c r="H83" s="227">
        <v>4035551.9390033823</v>
      </c>
      <c r="I83" s="227">
        <v>-20833.170000000002</v>
      </c>
      <c r="J83" s="227">
        <v>-32542.0157</v>
      </c>
      <c r="K83" s="227">
        <v>3982176.7533033825</v>
      </c>
      <c r="M83" s="228">
        <v>336295.99491694855</v>
      </c>
      <c r="N83" s="228">
        <v>0</v>
      </c>
      <c r="O83" s="229"/>
      <c r="P83" s="229"/>
      <c r="Q83" s="229"/>
      <c r="R83" s="229">
        <v>0</v>
      </c>
      <c r="S83" s="229"/>
      <c r="T83" s="229">
        <v>0</v>
      </c>
      <c r="U83" s="229">
        <v>0</v>
      </c>
      <c r="V83" s="229"/>
      <c r="W83" s="228">
        <v>-1736.0975000000001</v>
      </c>
      <c r="X83" s="228">
        <v>-2711.8346416666668</v>
      </c>
      <c r="Y83" s="229">
        <v>-2026.0625</v>
      </c>
      <c r="Z83" s="229">
        <v>0</v>
      </c>
      <c r="AA83" s="229">
        <v>0</v>
      </c>
      <c r="AB83" s="229"/>
      <c r="AC83" s="228">
        <v>329822.0002752819</v>
      </c>
      <c r="AD83" s="230">
        <v>336295.99491694855</v>
      </c>
      <c r="AE83" s="230">
        <v>0</v>
      </c>
      <c r="AF83" s="231"/>
      <c r="AG83" s="231"/>
      <c r="AH83" s="231"/>
      <c r="AI83" s="231">
        <v>0</v>
      </c>
      <c r="AJ83" s="231"/>
      <c r="AK83" s="231">
        <v>0</v>
      </c>
      <c r="AL83" s="231">
        <v>0</v>
      </c>
      <c r="AM83" s="231"/>
      <c r="AN83" s="230">
        <v>-1736.0975000000001</v>
      </c>
      <c r="AO83" s="230">
        <v>-2711.8346416666668</v>
      </c>
      <c r="AP83" s="231">
        <v>-2026.0625</v>
      </c>
      <c r="AQ83" s="231">
        <v>0</v>
      </c>
      <c r="AR83" s="231">
        <v>0</v>
      </c>
      <c r="AS83" s="231"/>
      <c r="AT83" s="230">
        <v>329822.0002752819</v>
      </c>
      <c r="AU83" s="232">
        <v>336295.99491694855</v>
      </c>
      <c r="AV83" s="232">
        <v>0</v>
      </c>
      <c r="AW83" s="233"/>
      <c r="AX83" s="233"/>
      <c r="AY83" s="233"/>
      <c r="AZ83" s="233">
        <v>0</v>
      </c>
      <c r="BA83" s="233"/>
      <c r="BB83" s="233">
        <v>0</v>
      </c>
      <c r="BC83" s="233">
        <v>0</v>
      </c>
      <c r="BD83" s="233"/>
      <c r="BE83" s="232">
        <v>-1736.0975000000001</v>
      </c>
      <c r="BF83" s="232">
        <v>-2711.8346416666668</v>
      </c>
      <c r="BG83" s="233">
        <v>-2026.0625</v>
      </c>
      <c r="BH83" s="233">
        <v>0</v>
      </c>
      <c r="BI83" s="233">
        <v>0</v>
      </c>
      <c r="BJ83" s="233"/>
      <c r="BK83" s="232">
        <v>329822.0002752819</v>
      </c>
      <c r="BL83" s="234">
        <v>336295.99491694855</v>
      </c>
      <c r="BM83" s="234">
        <v>0</v>
      </c>
      <c r="BN83" s="235"/>
      <c r="BO83" s="235"/>
      <c r="BP83" s="235"/>
      <c r="BQ83" s="235">
        <v>0</v>
      </c>
      <c r="BR83" s="235">
        <v>0</v>
      </c>
      <c r="BS83" s="235">
        <v>0</v>
      </c>
      <c r="BT83" s="235">
        <v>0</v>
      </c>
      <c r="BU83" s="235">
        <v>0</v>
      </c>
      <c r="BV83" s="234">
        <v>-1736.0975000000001</v>
      </c>
      <c r="BW83" s="234">
        <v>-2711.8346416666668</v>
      </c>
      <c r="BX83" s="235">
        <v>-2026.0625</v>
      </c>
      <c r="BY83" s="235">
        <v>0</v>
      </c>
      <c r="BZ83" s="235">
        <v>0</v>
      </c>
      <c r="CA83" s="235"/>
      <c r="CB83" s="234">
        <v>329822.0002752819</v>
      </c>
      <c r="CC83" s="236">
        <v>336295.99491694855</v>
      </c>
      <c r="CD83" s="236">
        <v>0</v>
      </c>
      <c r="CE83" s="237"/>
      <c r="CF83" s="237"/>
      <c r="CG83" s="237"/>
      <c r="CH83" s="237">
        <v>0</v>
      </c>
      <c r="CI83" s="237">
        <v>0</v>
      </c>
      <c r="CJ83" s="237">
        <v>0</v>
      </c>
      <c r="CK83" s="237">
        <v>0</v>
      </c>
      <c r="CL83" s="237">
        <v>0</v>
      </c>
      <c r="CM83" s="236">
        <v>-1736.0975000000001</v>
      </c>
      <c r="CN83" s="236">
        <v>-2711.8346416666668</v>
      </c>
      <c r="CO83" s="237">
        <v>-2026.0625</v>
      </c>
      <c r="CP83" s="237">
        <v>0</v>
      </c>
      <c r="CQ83" s="237">
        <v>0</v>
      </c>
      <c r="CR83" s="237"/>
      <c r="CS83" s="236">
        <v>329822.0002752819</v>
      </c>
      <c r="CT83" s="238">
        <v>336295.99491694855</v>
      </c>
      <c r="CU83" s="238">
        <v>0</v>
      </c>
      <c r="CV83" s="239"/>
      <c r="CW83" s="239"/>
      <c r="CX83" s="239"/>
      <c r="CY83" s="239">
        <v>0</v>
      </c>
      <c r="CZ83" s="239">
        <v>0</v>
      </c>
      <c r="DA83" s="239">
        <v>0</v>
      </c>
      <c r="DB83" s="239">
        <v>0</v>
      </c>
      <c r="DC83" s="239">
        <v>0</v>
      </c>
      <c r="DD83" s="238">
        <v>-1736.0975000000001</v>
      </c>
      <c r="DE83" s="238">
        <v>-2711.8346416666668</v>
      </c>
      <c r="DF83" s="239">
        <v>-2026.0625</v>
      </c>
      <c r="DG83" s="239">
        <v>0</v>
      </c>
      <c r="DH83" s="239">
        <v>0</v>
      </c>
      <c r="DI83" s="239"/>
      <c r="DJ83" s="238">
        <v>329822.0002752819</v>
      </c>
      <c r="DK83" s="240">
        <v>336295.99491694855</v>
      </c>
      <c r="DL83" s="240">
        <v>0</v>
      </c>
      <c r="DM83" s="241"/>
      <c r="DN83" s="241"/>
      <c r="DO83" s="241"/>
      <c r="DP83" s="241">
        <v>0</v>
      </c>
      <c r="DQ83" s="241">
        <v>0</v>
      </c>
      <c r="DR83" s="241">
        <v>0</v>
      </c>
      <c r="DS83" s="241">
        <v>0</v>
      </c>
      <c r="DT83" s="241">
        <v>0</v>
      </c>
      <c r="DU83" s="240">
        <v>-1736.0975000000001</v>
      </c>
      <c r="DV83" s="240">
        <v>-2711.8346416666668</v>
      </c>
      <c r="DW83" s="241">
        <v>-2026.0625</v>
      </c>
      <c r="DX83" s="241">
        <v>0</v>
      </c>
      <c r="DY83" s="241">
        <v>0</v>
      </c>
      <c r="DZ83" s="241"/>
      <c r="EA83" s="240">
        <v>329822.0002752819</v>
      </c>
      <c r="EB83" s="242">
        <v>336295.99491694855</v>
      </c>
      <c r="EC83" s="242">
        <v>0</v>
      </c>
      <c r="ED83" s="243"/>
      <c r="EE83" s="243"/>
      <c r="EF83" s="243"/>
      <c r="EG83" s="243">
        <v>0</v>
      </c>
      <c r="EH83" s="243">
        <v>0</v>
      </c>
      <c r="EI83" s="243">
        <v>0</v>
      </c>
      <c r="EJ83" s="243">
        <v>0</v>
      </c>
      <c r="EK83" s="243">
        <v>0</v>
      </c>
      <c r="EL83" s="242">
        <v>-1736.0975000000001</v>
      </c>
      <c r="EM83" s="242">
        <v>-2711.8346416666668</v>
      </c>
      <c r="EN83" s="243">
        <v>-10130.3125</v>
      </c>
      <c r="EO83" s="243">
        <v>0</v>
      </c>
      <c r="EP83" s="243">
        <v>0</v>
      </c>
      <c r="EQ83" s="243"/>
      <c r="ER83" s="242">
        <v>321717.7502752819</v>
      </c>
      <c r="ES83" s="230">
        <v>336295.99491694855</v>
      </c>
      <c r="ET83" s="230">
        <v>0</v>
      </c>
      <c r="EU83" s="231"/>
      <c r="EV83" s="231"/>
      <c r="EW83" s="231"/>
      <c r="EX83" s="231">
        <v>0</v>
      </c>
      <c r="EY83" s="231">
        <v>0</v>
      </c>
      <c r="EZ83" s="231">
        <v>0</v>
      </c>
      <c r="FA83" s="231">
        <v>0</v>
      </c>
      <c r="FB83" s="231">
        <v>0</v>
      </c>
      <c r="FC83" s="230">
        <v>-1736.0975000000001</v>
      </c>
      <c r="FD83" s="230">
        <v>-2711.8346416666668</v>
      </c>
      <c r="FE83" s="231"/>
      <c r="FF83" s="231">
        <v>0</v>
      </c>
      <c r="FG83" s="231">
        <v>0</v>
      </c>
      <c r="FH83" s="231"/>
      <c r="FI83" s="230">
        <v>331848.0627752819</v>
      </c>
      <c r="FJ83" s="232">
        <v>336295.99491694855</v>
      </c>
      <c r="FK83" s="232">
        <v>0</v>
      </c>
      <c r="FL83" s="233"/>
      <c r="FM83" s="233"/>
      <c r="FN83" s="233"/>
      <c r="FO83" s="233">
        <v>0</v>
      </c>
      <c r="FP83" s="233">
        <v>0</v>
      </c>
      <c r="FQ83" s="233">
        <v>0</v>
      </c>
      <c r="FR83" s="233">
        <v>0</v>
      </c>
      <c r="FS83" s="233">
        <v>0</v>
      </c>
      <c r="FT83" s="232">
        <v>-1736.0975000000001</v>
      </c>
      <c r="FU83" s="232">
        <v>-2711.8346416666668</v>
      </c>
      <c r="FV83" s="233"/>
      <c r="FW83" s="233">
        <v>0</v>
      </c>
      <c r="FX83" s="233">
        <v>0</v>
      </c>
      <c r="FY83" s="233">
        <v>-446870.38999999984</v>
      </c>
      <c r="FZ83" s="232">
        <v>-115022.32722471794</v>
      </c>
      <c r="GA83" s="234">
        <v>336295.99491694855</v>
      </c>
      <c r="GB83" s="234">
        <v>0</v>
      </c>
      <c r="GC83" s="235"/>
      <c r="GD83" s="235"/>
      <c r="GE83" s="235"/>
      <c r="GF83" s="235">
        <v>0</v>
      </c>
      <c r="GG83" s="235">
        <v>0</v>
      </c>
      <c r="GH83" s="235">
        <v>0</v>
      </c>
      <c r="GI83" s="235">
        <v>0</v>
      </c>
      <c r="GJ83" s="235">
        <v>0</v>
      </c>
      <c r="GK83" s="234">
        <v>-1736.0975000000001</v>
      </c>
      <c r="GL83" s="234">
        <v>-2711.8346416666668</v>
      </c>
      <c r="GM83" s="235"/>
      <c r="GN83" s="235">
        <v>0</v>
      </c>
      <c r="GO83" s="235">
        <v>0</v>
      </c>
      <c r="GP83" s="235">
        <v>-497606.04</v>
      </c>
      <c r="GQ83" s="234">
        <v>-165757.97722471808</v>
      </c>
      <c r="GR83" s="236">
        <v>336295.99491694855</v>
      </c>
      <c r="GS83" s="236">
        <v>0</v>
      </c>
      <c r="GT83" s="237"/>
      <c r="GU83" s="237"/>
      <c r="GV83" s="237"/>
      <c r="GW83" s="237">
        <v>0</v>
      </c>
      <c r="GX83" s="237">
        <v>0</v>
      </c>
      <c r="GY83" s="237">
        <v>0</v>
      </c>
      <c r="GZ83" s="237">
        <v>0</v>
      </c>
      <c r="HA83" s="237">
        <v>0</v>
      </c>
      <c r="HB83" s="236">
        <v>-1736.0975000000001</v>
      </c>
      <c r="HC83" s="236">
        <v>-2711.8346416666668</v>
      </c>
      <c r="HD83" s="237"/>
      <c r="HE83" s="237">
        <v>0</v>
      </c>
      <c r="HF83" s="237">
        <v>0</v>
      </c>
      <c r="HG83" s="237"/>
      <c r="HH83" s="236">
        <v>331848.0627752819</v>
      </c>
      <c r="HJ83" s="281">
        <f t="shared" si="10"/>
        <v>4035551.9390033823</v>
      </c>
      <c r="HK83" s="282">
        <f t="shared" si="11"/>
        <v>0</v>
      </c>
      <c r="HL83" s="282">
        <f t="shared" si="12"/>
        <v>0</v>
      </c>
      <c r="HM83" s="282">
        <f t="shared" si="13"/>
        <v>-20833.170000000002</v>
      </c>
      <c r="HN83" s="282">
        <f t="shared" si="14"/>
        <v>-32542.015700000007</v>
      </c>
      <c r="HO83" s="282">
        <f t="shared" si="15"/>
        <v>-24312.75</v>
      </c>
      <c r="HP83" s="282">
        <f t="shared" si="16"/>
        <v>0</v>
      </c>
      <c r="HQ83" s="283">
        <f t="shared" si="17"/>
        <v>0</v>
      </c>
      <c r="HR83" s="263"/>
      <c r="HS83" s="277">
        <v>239054</v>
      </c>
      <c r="HT83" s="278">
        <v>0</v>
      </c>
      <c r="HU83" s="278">
        <v>312726</v>
      </c>
      <c r="HV83" s="278">
        <v>3942.5699999999997</v>
      </c>
      <c r="HW83" s="278">
        <v>0</v>
      </c>
      <c r="HX83" s="278">
        <v>24353.96</v>
      </c>
      <c r="HY83" s="278">
        <v>123790</v>
      </c>
      <c r="HZ83" s="279">
        <v>13438.75</v>
      </c>
      <c r="IA83" s="278"/>
      <c r="IB83" s="280">
        <f t="shared" si="18"/>
        <v>4752857.2190033821</v>
      </c>
      <c r="ID83" s="280">
        <f t="shared" si="19"/>
        <v>-77687.935700000002</v>
      </c>
      <c r="IF83" s="280"/>
      <c r="IH83" s="280"/>
      <c r="IJ83" s="280">
        <v>0</v>
      </c>
      <c r="IL83" s="280">
        <v>0</v>
      </c>
      <c r="IN83" s="280">
        <v>84261.69</v>
      </c>
    </row>
    <row r="84" spans="1:248">
      <c r="A84" s="244">
        <v>5949</v>
      </c>
      <c r="B84" s="141">
        <v>131465</v>
      </c>
      <c r="C84" s="141" t="s">
        <v>685</v>
      </c>
      <c r="D84" s="141" t="s">
        <v>481</v>
      </c>
      <c r="E84" s="226" t="s">
        <v>341</v>
      </c>
      <c r="F84" s="245" t="s">
        <v>921</v>
      </c>
      <c r="H84" s="227">
        <v>3299660.9949954045</v>
      </c>
      <c r="I84" s="227">
        <v>-15718.89</v>
      </c>
      <c r="J84" s="227">
        <v>-69242.6976</v>
      </c>
      <c r="K84" s="227">
        <v>3214699.4073954043</v>
      </c>
      <c r="M84" s="228">
        <v>274971.74958295038</v>
      </c>
      <c r="N84" s="228">
        <v>0</v>
      </c>
      <c r="O84" s="229"/>
      <c r="P84" s="229"/>
      <c r="Q84" s="229"/>
      <c r="R84" s="229">
        <v>0</v>
      </c>
      <c r="S84" s="229"/>
      <c r="T84" s="229">
        <v>0</v>
      </c>
      <c r="U84" s="229">
        <v>0</v>
      </c>
      <c r="V84" s="229"/>
      <c r="W84" s="228">
        <v>-1309.9075</v>
      </c>
      <c r="X84" s="228">
        <v>-5770.2248</v>
      </c>
      <c r="Y84" s="229">
        <v>-1562.1375</v>
      </c>
      <c r="Z84" s="229">
        <v>0</v>
      </c>
      <c r="AA84" s="229">
        <v>0</v>
      </c>
      <c r="AB84" s="229"/>
      <c r="AC84" s="228">
        <v>266329.47978295037</v>
      </c>
      <c r="AD84" s="230">
        <v>274971.74958295038</v>
      </c>
      <c r="AE84" s="230">
        <v>0</v>
      </c>
      <c r="AF84" s="231"/>
      <c r="AG84" s="231"/>
      <c r="AH84" s="231"/>
      <c r="AI84" s="231">
        <v>0</v>
      </c>
      <c r="AJ84" s="231"/>
      <c r="AK84" s="231">
        <v>0</v>
      </c>
      <c r="AL84" s="231">
        <v>0</v>
      </c>
      <c r="AM84" s="231"/>
      <c r="AN84" s="230">
        <v>-1309.9075</v>
      </c>
      <c r="AO84" s="230">
        <v>-5770.2248</v>
      </c>
      <c r="AP84" s="231">
        <v>-1562.1375</v>
      </c>
      <c r="AQ84" s="231">
        <v>0</v>
      </c>
      <c r="AR84" s="231">
        <v>0</v>
      </c>
      <c r="AS84" s="231"/>
      <c r="AT84" s="230">
        <v>266329.47978295037</v>
      </c>
      <c r="AU84" s="232">
        <v>274971.74958295038</v>
      </c>
      <c r="AV84" s="232">
        <v>0</v>
      </c>
      <c r="AW84" s="233"/>
      <c r="AX84" s="233"/>
      <c r="AY84" s="233"/>
      <c r="AZ84" s="233">
        <v>0</v>
      </c>
      <c r="BA84" s="233"/>
      <c r="BB84" s="233">
        <v>0</v>
      </c>
      <c r="BC84" s="233">
        <v>0</v>
      </c>
      <c r="BD84" s="233"/>
      <c r="BE84" s="232">
        <v>-1309.9075</v>
      </c>
      <c r="BF84" s="232">
        <v>-5770.2248</v>
      </c>
      <c r="BG84" s="233">
        <v>-1562.1375</v>
      </c>
      <c r="BH84" s="233">
        <v>0</v>
      </c>
      <c r="BI84" s="233">
        <v>0</v>
      </c>
      <c r="BJ84" s="233"/>
      <c r="BK84" s="232">
        <v>266329.47978295037</v>
      </c>
      <c r="BL84" s="234">
        <v>274971.74958295038</v>
      </c>
      <c r="BM84" s="234">
        <v>0</v>
      </c>
      <c r="BN84" s="235"/>
      <c r="BO84" s="235"/>
      <c r="BP84" s="235"/>
      <c r="BQ84" s="235">
        <v>0</v>
      </c>
      <c r="BR84" s="235">
        <v>0</v>
      </c>
      <c r="BS84" s="235">
        <v>0</v>
      </c>
      <c r="BT84" s="235">
        <v>0</v>
      </c>
      <c r="BU84" s="235">
        <v>0</v>
      </c>
      <c r="BV84" s="234">
        <v>-1309.9075</v>
      </c>
      <c r="BW84" s="234">
        <v>-5770.2248</v>
      </c>
      <c r="BX84" s="235">
        <v>-1562.1375</v>
      </c>
      <c r="BY84" s="235">
        <v>0</v>
      </c>
      <c r="BZ84" s="235">
        <v>0</v>
      </c>
      <c r="CA84" s="235"/>
      <c r="CB84" s="234">
        <v>266329.47978295037</v>
      </c>
      <c r="CC84" s="236">
        <v>274971.74958295038</v>
      </c>
      <c r="CD84" s="236">
        <v>0</v>
      </c>
      <c r="CE84" s="237"/>
      <c r="CF84" s="237"/>
      <c r="CG84" s="237"/>
      <c r="CH84" s="237">
        <v>0</v>
      </c>
      <c r="CI84" s="237">
        <v>0</v>
      </c>
      <c r="CJ84" s="237">
        <v>0</v>
      </c>
      <c r="CK84" s="237">
        <v>0</v>
      </c>
      <c r="CL84" s="237">
        <v>0</v>
      </c>
      <c r="CM84" s="236">
        <v>-1309.9075</v>
      </c>
      <c r="CN84" s="236">
        <v>-5770.2248</v>
      </c>
      <c r="CO84" s="237">
        <v>-1562.1375</v>
      </c>
      <c r="CP84" s="237">
        <v>0</v>
      </c>
      <c r="CQ84" s="237">
        <v>0</v>
      </c>
      <c r="CR84" s="237"/>
      <c r="CS84" s="236">
        <v>266329.47978295037</v>
      </c>
      <c r="CT84" s="238">
        <v>274971.74958295038</v>
      </c>
      <c r="CU84" s="238">
        <v>0</v>
      </c>
      <c r="CV84" s="239"/>
      <c r="CW84" s="239"/>
      <c r="CX84" s="239"/>
      <c r="CY84" s="239">
        <v>0</v>
      </c>
      <c r="CZ84" s="239">
        <v>0</v>
      </c>
      <c r="DA84" s="239">
        <v>0</v>
      </c>
      <c r="DB84" s="239">
        <v>0</v>
      </c>
      <c r="DC84" s="239">
        <v>0</v>
      </c>
      <c r="DD84" s="238">
        <v>-1309.9075</v>
      </c>
      <c r="DE84" s="238">
        <v>-5770.2248</v>
      </c>
      <c r="DF84" s="239">
        <v>-1562.1375</v>
      </c>
      <c r="DG84" s="239">
        <v>0</v>
      </c>
      <c r="DH84" s="239">
        <v>0</v>
      </c>
      <c r="DI84" s="239"/>
      <c r="DJ84" s="238">
        <v>266329.47978295037</v>
      </c>
      <c r="DK84" s="240">
        <v>274971.74958295038</v>
      </c>
      <c r="DL84" s="240">
        <v>0</v>
      </c>
      <c r="DM84" s="241"/>
      <c r="DN84" s="241"/>
      <c r="DO84" s="241"/>
      <c r="DP84" s="241">
        <v>0</v>
      </c>
      <c r="DQ84" s="241">
        <v>0</v>
      </c>
      <c r="DR84" s="241">
        <v>0</v>
      </c>
      <c r="DS84" s="241">
        <v>0</v>
      </c>
      <c r="DT84" s="241">
        <v>0</v>
      </c>
      <c r="DU84" s="240">
        <v>-1309.9075</v>
      </c>
      <c r="DV84" s="240">
        <v>-5770.2248</v>
      </c>
      <c r="DW84" s="241">
        <v>-1562.1375</v>
      </c>
      <c r="DX84" s="241">
        <v>0</v>
      </c>
      <c r="DY84" s="241">
        <v>0</v>
      </c>
      <c r="DZ84" s="241"/>
      <c r="EA84" s="240">
        <v>266329.47978295037</v>
      </c>
      <c r="EB84" s="242">
        <v>274971.74958295038</v>
      </c>
      <c r="EC84" s="242">
        <v>0</v>
      </c>
      <c r="ED84" s="243"/>
      <c r="EE84" s="243"/>
      <c r="EF84" s="243"/>
      <c r="EG84" s="243">
        <v>0</v>
      </c>
      <c r="EH84" s="243">
        <v>0</v>
      </c>
      <c r="EI84" s="243">
        <v>0</v>
      </c>
      <c r="EJ84" s="243">
        <v>0</v>
      </c>
      <c r="EK84" s="243">
        <v>0</v>
      </c>
      <c r="EL84" s="242">
        <v>-1309.9075</v>
      </c>
      <c r="EM84" s="242">
        <v>-5770.2248</v>
      </c>
      <c r="EN84" s="243">
        <v>-7810.6874999999973</v>
      </c>
      <c r="EO84" s="243">
        <v>0</v>
      </c>
      <c r="EP84" s="243">
        <v>0</v>
      </c>
      <c r="EQ84" s="243"/>
      <c r="ER84" s="242">
        <v>260080.92978295038</v>
      </c>
      <c r="ES84" s="230">
        <v>274971.74958295038</v>
      </c>
      <c r="ET84" s="230">
        <v>0</v>
      </c>
      <c r="EU84" s="231"/>
      <c r="EV84" s="231"/>
      <c r="EW84" s="231"/>
      <c r="EX84" s="231">
        <v>0</v>
      </c>
      <c r="EY84" s="231">
        <v>0</v>
      </c>
      <c r="EZ84" s="231">
        <v>0</v>
      </c>
      <c r="FA84" s="231">
        <v>0</v>
      </c>
      <c r="FB84" s="231">
        <v>0</v>
      </c>
      <c r="FC84" s="230">
        <v>-1309.9075</v>
      </c>
      <c r="FD84" s="230">
        <v>-5770.2248</v>
      </c>
      <c r="FE84" s="231"/>
      <c r="FF84" s="231">
        <v>0</v>
      </c>
      <c r="FG84" s="231">
        <v>0</v>
      </c>
      <c r="FH84" s="231"/>
      <c r="FI84" s="230">
        <v>267891.61728295038</v>
      </c>
      <c r="FJ84" s="232">
        <v>274971.74958295038</v>
      </c>
      <c r="FK84" s="232">
        <v>0</v>
      </c>
      <c r="FL84" s="233"/>
      <c r="FM84" s="233"/>
      <c r="FN84" s="233"/>
      <c r="FO84" s="233">
        <v>0</v>
      </c>
      <c r="FP84" s="233">
        <v>0</v>
      </c>
      <c r="FQ84" s="233">
        <v>0</v>
      </c>
      <c r="FR84" s="233">
        <v>0</v>
      </c>
      <c r="FS84" s="233">
        <v>0</v>
      </c>
      <c r="FT84" s="232">
        <v>-1309.9075</v>
      </c>
      <c r="FU84" s="232">
        <v>-5770.2248</v>
      </c>
      <c r="FV84" s="233"/>
      <c r="FW84" s="233">
        <v>0</v>
      </c>
      <c r="FX84" s="233">
        <v>0</v>
      </c>
      <c r="FY84" s="233"/>
      <c r="FZ84" s="232">
        <v>267891.61728295038</v>
      </c>
      <c r="GA84" s="234">
        <v>274971.74958295038</v>
      </c>
      <c r="GB84" s="234">
        <v>0</v>
      </c>
      <c r="GC84" s="235"/>
      <c r="GD84" s="235"/>
      <c r="GE84" s="235"/>
      <c r="GF84" s="235">
        <v>0</v>
      </c>
      <c r="GG84" s="235">
        <v>0</v>
      </c>
      <c r="GH84" s="235">
        <v>0</v>
      </c>
      <c r="GI84" s="235">
        <v>0</v>
      </c>
      <c r="GJ84" s="235">
        <v>0</v>
      </c>
      <c r="GK84" s="234">
        <v>-1309.9075</v>
      </c>
      <c r="GL84" s="234">
        <v>-5770.2248</v>
      </c>
      <c r="GM84" s="235"/>
      <c r="GN84" s="235">
        <v>0</v>
      </c>
      <c r="GO84" s="235">
        <v>0</v>
      </c>
      <c r="GP84" s="235">
        <v>-269994.21000000002</v>
      </c>
      <c r="GQ84" s="234">
        <v>-2102.5927170496434</v>
      </c>
      <c r="GR84" s="236">
        <v>274971.74958295038</v>
      </c>
      <c r="GS84" s="236">
        <v>0</v>
      </c>
      <c r="GT84" s="237"/>
      <c r="GU84" s="237"/>
      <c r="GV84" s="237"/>
      <c r="GW84" s="237">
        <v>0</v>
      </c>
      <c r="GX84" s="237">
        <v>0</v>
      </c>
      <c r="GY84" s="237">
        <v>0</v>
      </c>
      <c r="GZ84" s="237">
        <v>0</v>
      </c>
      <c r="HA84" s="237">
        <v>0</v>
      </c>
      <c r="HB84" s="236">
        <v>-1309.9075</v>
      </c>
      <c r="HC84" s="236">
        <v>-5770.2248</v>
      </c>
      <c r="HD84" s="237"/>
      <c r="HE84" s="237">
        <v>0</v>
      </c>
      <c r="HF84" s="237">
        <v>0</v>
      </c>
      <c r="HG84" s="237"/>
      <c r="HH84" s="236">
        <v>267891.61728295038</v>
      </c>
      <c r="HJ84" s="281">
        <f t="shared" si="10"/>
        <v>3299660.9949954054</v>
      </c>
      <c r="HK84" s="282">
        <f t="shared" si="11"/>
        <v>0</v>
      </c>
      <c r="HL84" s="282">
        <f t="shared" si="12"/>
        <v>0</v>
      </c>
      <c r="HM84" s="282">
        <f t="shared" si="13"/>
        <v>-15718.889999999998</v>
      </c>
      <c r="HN84" s="282">
        <f t="shared" si="14"/>
        <v>-69242.697599999985</v>
      </c>
      <c r="HO84" s="282">
        <f t="shared" si="15"/>
        <v>-18745.649999999998</v>
      </c>
      <c r="HP84" s="282">
        <f t="shared" si="16"/>
        <v>0</v>
      </c>
      <c r="HQ84" s="283">
        <f t="shared" si="17"/>
        <v>0</v>
      </c>
      <c r="HR84" s="263"/>
      <c r="HS84" s="277">
        <v>185450</v>
      </c>
      <c r="HT84" s="278">
        <v>0</v>
      </c>
      <c r="HU84" s="278">
        <v>257226</v>
      </c>
      <c r="HV84" s="278">
        <v>5942.57</v>
      </c>
      <c r="HW84" s="278">
        <v>0</v>
      </c>
      <c r="HX84" s="278">
        <v>5246.25</v>
      </c>
      <c r="HY84" s="278">
        <v>113795</v>
      </c>
      <c r="HZ84" s="279">
        <v>11065</v>
      </c>
      <c r="IA84" s="278"/>
      <c r="IB84" s="280">
        <f t="shared" si="18"/>
        <v>3878385.8149954053</v>
      </c>
      <c r="ID84" s="280">
        <f t="shared" si="19"/>
        <v>-103707.23759999998</v>
      </c>
      <c r="IF84" s="280"/>
      <c r="IH84" s="280"/>
      <c r="IJ84" s="280">
        <v>0</v>
      </c>
      <c r="IL84" s="280">
        <v>0</v>
      </c>
      <c r="IN84" s="280">
        <v>91458.16333333333</v>
      </c>
    </row>
    <row r="85" spans="1:248">
      <c r="A85" s="244">
        <v>2153</v>
      </c>
      <c r="B85" s="141">
        <v>103243</v>
      </c>
      <c r="C85" s="141" t="s">
        <v>630</v>
      </c>
      <c r="D85" s="141" t="s">
        <v>427</v>
      </c>
      <c r="E85" s="226" t="s">
        <v>341</v>
      </c>
      <c r="F85" s="245" t="s">
        <v>921</v>
      </c>
      <c r="H85" s="227">
        <v>2380767.8051763223</v>
      </c>
      <c r="I85" s="227">
        <v>-10378.98</v>
      </c>
      <c r="J85" s="227">
        <v>-24708.453699999998</v>
      </c>
      <c r="K85" s="227">
        <v>2345680.3714763224</v>
      </c>
      <c r="M85" s="228">
        <v>198397.31709802686</v>
      </c>
      <c r="N85" s="228">
        <v>0</v>
      </c>
      <c r="O85" s="229"/>
      <c r="P85" s="229"/>
      <c r="Q85" s="229"/>
      <c r="R85" s="229">
        <v>0</v>
      </c>
      <c r="S85" s="229"/>
      <c r="T85" s="229">
        <v>0</v>
      </c>
      <c r="U85" s="229">
        <v>0</v>
      </c>
      <c r="V85" s="229"/>
      <c r="W85" s="228">
        <v>-864.91499999999996</v>
      </c>
      <c r="X85" s="228">
        <v>-2059.037808333333</v>
      </c>
      <c r="Y85" s="229">
        <v>-789.25</v>
      </c>
      <c r="Z85" s="229">
        <v>0</v>
      </c>
      <c r="AA85" s="229">
        <v>0</v>
      </c>
      <c r="AB85" s="229"/>
      <c r="AC85" s="228">
        <v>194684.11428969353</v>
      </c>
      <c r="AD85" s="230">
        <v>198397.31709802686</v>
      </c>
      <c r="AE85" s="230">
        <v>0</v>
      </c>
      <c r="AF85" s="231"/>
      <c r="AG85" s="231"/>
      <c r="AH85" s="231"/>
      <c r="AI85" s="231">
        <v>0</v>
      </c>
      <c r="AJ85" s="231"/>
      <c r="AK85" s="231">
        <v>0</v>
      </c>
      <c r="AL85" s="231">
        <v>0</v>
      </c>
      <c r="AM85" s="231"/>
      <c r="AN85" s="230">
        <v>-864.91499999999996</v>
      </c>
      <c r="AO85" s="230">
        <v>-2059.037808333333</v>
      </c>
      <c r="AP85" s="231">
        <v>-789.25</v>
      </c>
      <c r="AQ85" s="231">
        <v>0</v>
      </c>
      <c r="AR85" s="231">
        <v>0</v>
      </c>
      <c r="AS85" s="231"/>
      <c r="AT85" s="230">
        <v>194684.11428969353</v>
      </c>
      <c r="AU85" s="232">
        <v>198397.31709802686</v>
      </c>
      <c r="AV85" s="232">
        <v>0</v>
      </c>
      <c r="AW85" s="233"/>
      <c r="AX85" s="233"/>
      <c r="AY85" s="233"/>
      <c r="AZ85" s="233">
        <v>0</v>
      </c>
      <c r="BA85" s="233"/>
      <c r="BB85" s="233">
        <v>0</v>
      </c>
      <c r="BC85" s="233">
        <v>0</v>
      </c>
      <c r="BD85" s="233"/>
      <c r="BE85" s="232">
        <v>-864.91499999999996</v>
      </c>
      <c r="BF85" s="232">
        <v>-2059.037808333333</v>
      </c>
      <c r="BG85" s="233">
        <v>-789.25</v>
      </c>
      <c r="BH85" s="233">
        <v>0</v>
      </c>
      <c r="BI85" s="233">
        <v>0</v>
      </c>
      <c r="BJ85" s="233"/>
      <c r="BK85" s="232">
        <v>194684.11428969353</v>
      </c>
      <c r="BL85" s="234">
        <v>198397.31709802686</v>
      </c>
      <c r="BM85" s="234">
        <v>0</v>
      </c>
      <c r="BN85" s="235"/>
      <c r="BO85" s="235"/>
      <c r="BP85" s="235"/>
      <c r="BQ85" s="235">
        <v>0</v>
      </c>
      <c r="BR85" s="235">
        <v>82666.666666666672</v>
      </c>
      <c r="BS85" s="235">
        <v>0</v>
      </c>
      <c r="BT85" s="235">
        <v>0</v>
      </c>
      <c r="BU85" s="235">
        <v>132396.47435897437</v>
      </c>
      <c r="BV85" s="234">
        <v>-864.91499999999996</v>
      </c>
      <c r="BW85" s="234">
        <v>-2059.037808333333</v>
      </c>
      <c r="BX85" s="235">
        <v>-789.25</v>
      </c>
      <c r="BY85" s="235">
        <v>0</v>
      </c>
      <c r="BZ85" s="235">
        <v>0</v>
      </c>
      <c r="CA85" s="235"/>
      <c r="CB85" s="234">
        <v>409747.25531533459</v>
      </c>
      <c r="CC85" s="236">
        <v>198397.31709802686</v>
      </c>
      <c r="CD85" s="236">
        <v>0</v>
      </c>
      <c r="CE85" s="237"/>
      <c r="CF85" s="237"/>
      <c r="CG85" s="237"/>
      <c r="CH85" s="237">
        <v>0</v>
      </c>
      <c r="CI85" s="237">
        <v>20666.666666666664</v>
      </c>
      <c r="CJ85" s="237">
        <v>0</v>
      </c>
      <c r="CK85" s="237">
        <v>0</v>
      </c>
      <c r="CL85" s="237">
        <v>33099.118589743593</v>
      </c>
      <c r="CM85" s="236">
        <v>-864.91499999999996</v>
      </c>
      <c r="CN85" s="236">
        <v>-2059.037808333333</v>
      </c>
      <c r="CO85" s="237">
        <v>-789.25</v>
      </c>
      <c r="CP85" s="237">
        <v>0</v>
      </c>
      <c r="CQ85" s="237">
        <v>0</v>
      </c>
      <c r="CR85" s="237"/>
      <c r="CS85" s="236">
        <v>248449.89954610378</v>
      </c>
      <c r="CT85" s="238">
        <v>198397.31709802686</v>
      </c>
      <c r="CU85" s="238">
        <v>0</v>
      </c>
      <c r="CV85" s="239"/>
      <c r="CW85" s="239"/>
      <c r="CX85" s="239"/>
      <c r="CY85" s="239">
        <v>0</v>
      </c>
      <c r="CZ85" s="239">
        <v>20666.666666666664</v>
      </c>
      <c r="DA85" s="239">
        <v>0</v>
      </c>
      <c r="DB85" s="239">
        <v>0</v>
      </c>
      <c r="DC85" s="239">
        <v>33099.118589743593</v>
      </c>
      <c r="DD85" s="238">
        <v>-864.91499999999996</v>
      </c>
      <c r="DE85" s="238">
        <v>-2059.037808333333</v>
      </c>
      <c r="DF85" s="239">
        <v>-789.25</v>
      </c>
      <c r="DG85" s="239">
        <v>0</v>
      </c>
      <c r="DH85" s="239">
        <v>0</v>
      </c>
      <c r="DI85" s="239"/>
      <c r="DJ85" s="238">
        <v>248449.89954610378</v>
      </c>
      <c r="DK85" s="240">
        <v>198397.31709802686</v>
      </c>
      <c r="DL85" s="240">
        <v>0</v>
      </c>
      <c r="DM85" s="241"/>
      <c r="DN85" s="241"/>
      <c r="DO85" s="241"/>
      <c r="DP85" s="241">
        <v>0</v>
      </c>
      <c r="DQ85" s="241">
        <v>20666.666666666664</v>
      </c>
      <c r="DR85" s="241">
        <v>0</v>
      </c>
      <c r="DS85" s="241">
        <v>0</v>
      </c>
      <c r="DT85" s="241">
        <v>33099.118589743593</v>
      </c>
      <c r="DU85" s="240">
        <v>-864.91499999999996</v>
      </c>
      <c r="DV85" s="240">
        <v>-2059.037808333333</v>
      </c>
      <c r="DW85" s="241">
        <v>-789.25</v>
      </c>
      <c r="DX85" s="241">
        <v>0</v>
      </c>
      <c r="DY85" s="241">
        <v>0</v>
      </c>
      <c r="DZ85" s="241"/>
      <c r="EA85" s="240">
        <v>248449.89954610378</v>
      </c>
      <c r="EB85" s="242">
        <v>198397.31709802686</v>
      </c>
      <c r="EC85" s="242">
        <v>0</v>
      </c>
      <c r="ED85" s="243"/>
      <c r="EE85" s="243"/>
      <c r="EF85" s="243"/>
      <c r="EG85" s="243">
        <v>0</v>
      </c>
      <c r="EH85" s="243">
        <v>20666.666666666664</v>
      </c>
      <c r="EI85" s="243">
        <v>0</v>
      </c>
      <c r="EJ85" s="243">
        <v>0</v>
      </c>
      <c r="EK85" s="243">
        <v>6835.6570512820326</v>
      </c>
      <c r="EL85" s="242">
        <v>-864.91499999999996</v>
      </c>
      <c r="EM85" s="242">
        <v>-2059.037808333333</v>
      </c>
      <c r="EN85" s="243">
        <v>-3946.25</v>
      </c>
      <c r="EO85" s="243">
        <v>0</v>
      </c>
      <c r="EP85" s="243">
        <v>0</v>
      </c>
      <c r="EQ85" s="243"/>
      <c r="ER85" s="242">
        <v>219029.43800764222</v>
      </c>
      <c r="ES85" s="230">
        <v>198397.31709802686</v>
      </c>
      <c r="ET85" s="230">
        <v>0</v>
      </c>
      <c r="EU85" s="231"/>
      <c r="EV85" s="231"/>
      <c r="EW85" s="231"/>
      <c r="EX85" s="231">
        <v>0</v>
      </c>
      <c r="EY85" s="231">
        <v>20666.666666666664</v>
      </c>
      <c r="EZ85" s="231">
        <v>0</v>
      </c>
      <c r="FA85" s="231">
        <v>0</v>
      </c>
      <c r="FB85" s="231">
        <v>33099.118589743593</v>
      </c>
      <c r="FC85" s="230">
        <v>-864.91499999999996</v>
      </c>
      <c r="FD85" s="230">
        <v>-2059.037808333333</v>
      </c>
      <c r="FE85" s="231"/>
      <c r="FF85" s="231">
        <v>0</v>
      </c>
      <c r="FG85" s="231">
        <v>0</v>
      </c>
      <c r="FH85" s="231"/>
      <c r="FI85" s="230">
        <v>249239.14954610378</v>
      </c>
      <c r="FJ85" s="232">
        <v>198397.31709802686</v>
      </c>
      <c r="FK85" s="232">
        <v>0</v>
      </c>
      <c r="FL85" s="233"/>
      <c r="FM85" s="233"/>
      <c r="FN85" s="233"/>
      <c r="FO85" s="233">
        <v>0</v>
      </c>
      <c r="FP85" s="233">
        <v>20666.666666666664</v>
      </c>
      <c r="FQ85" s="233">
        <v>0</v>
      </c>
      <c r="FR85" s="233">
        <v>0</v>
      </c>
      <c r="FS85" s="233">
        <v>33099.118589743593</v>
      </c>
      <c r="FT85" s="232">
        <v>-864.91499999999996</v>
      </c>
      <c r="FU85" s="232">
        <v>-2059.037808333333</v>
      </c>
      <c r="FV85" s="233"/>
      <c r="FW85" s="233">
        <v>0</v>
      </c>
      <c r="FX85" s="233">
        <v>0</v>
      </c>
      <c r="FY85" s="233"/>
      <c r="FZ85" s="232">
        <v>249239.14954610378</v>
      </c>
      <c r="GA85" s="234">
        <v>198397.31709802686</v>
      </c>
      <c r="GB85" s="234">
        <v>0</v>
      </c>
      <c r="GC85" s="235"/>
      <c r="GD85" s="235"/>
      <c r="GE85" s="235"/>
      <c r="GF85" s="235">
        <v>0</v>
      </c>
      <c r="GG85" s="235">
        <v>20666.666666666664</v>
      </c>
      <c r="GH85" s="235">
        <v>0</v>
      </c>
      <c r="GI85" s="235">
        <v>0</v>
      </c>
      <c r="GJ85" s="235">
        <v>33099.118589743593</v>
      </c>
      <c r="GK85" s="234">
        <v>-864.91499999999996</v>
      </c>
      <c r="GL85" s="234">
        <v>-2059.037808333333</v>
      </c>
      <c r="GM85" s="235"/>
      <c r="GN85" s="235">
        <v>0</v>
      </c>
      <c r="GO85" s="235">
        <v>0</v>
      </c>
      <c r="GP85" s="235">
        <v>-314246.42999999988</v>
      </c>
      <c r="GQ85" s="234">
        <v>-65007.280453896092</v>
      </c>
      <c r="GR85" s="236">
        <v>198397.31709802686</v>
      </c>
      <c r="GS85" s="236">
        <v>0</v>
      </c>
      <c r="GT85" s="237"/>
      <c r="GU85" s="237"/>
      <c r="GV85" s="237"/>
      <c r="GW85" s="237">
        <v>0</v>
      </c>
      <c r="GX85" s="237">
        <v>20666.666666666664</v>
      </c>
      <c r="GY85" s="237">
        <v>0</v>
      </c>
      <c r="GZ85" s="237">
        <v>0</v>
      </c>
      <c r="HA85" s="237">
        <v>33099.118589743593</v>
      </c>
      <c r="HB85" s="236">
        <v>-864.91499999999996</v>
      </c>
      <c r="HC85" s="236">
        <v>-2059.037808333333</v>
      </c>
      <c r="HD85" s="237"/>
      <c r="HE85" s="237">
        <v>0</v>
      </c>
      <c r="HF85" s="237">
        <v>0</v>
      </c>
      <c r="HG85" s="237"/>
      <c r="HH85" s="236">
        <v>249239.14954610378</v>
      </c>
      <c r="HJ85" s="281">
        <f t="shared" si="10"/>
        <v>2628767.8051763219</v>
      </c>
      <c r="HK85" s="282">
        <f t="shared" si="11"/>
        <v>0</v>
      </c>
      <c r="HL85" s="282">
        <f t="shared" si="12"/>
        <v>370925.96153846162</v>
      </c>
      <c r="HM85" s="282">
        <f t="shared" si="13"/>
        <v>-10378.98</v>
      </c>
      <c r="HN85" s="282">
        <f t="shared" si="14"/>
        <v>-24708.453700000002</v>
      </c>
      <c r="HO85" s="282">
        <f t="shared" si="15"/>
        <v>-9471</v>
      </c>
      <c r="HP85" s="282">
        <f t="shared" si="16"/>
        <v>0</v>
      </c>
      <c r="HQ85" s="283">
        <f t="shared" si="17"/>
        <v>0</v>
      </c>
      <c r="HR85" s="263"/>
      <c r="HS85" s="277">
        <v>138977</v>
      </c>
      <c r="HT85" s="278">
        <v>0</v>
      </c>
      <c r="HU85" s="278">
        <v>259386</v>
      </c>
      <c r="HV85" s="278">
        <v>3000</v>
      </c>
      <c r="HW85" s="278">
        <v>0</v>
      </c>
      <c r="HX85" s="278">
        <v>17816.800000000003</v>
      </c>
      <c r="HY85" s="278">
        <v>52288</v>
      </c>
      <c r="HZ85" s="279">
        <v>8691.25</v>
      </c>
      <c r="IA85" s="278"/>
      <c r="IB85" s="280">
        <f t="shared" si="18"/>
        <v>3479852.8167147832</v>
      </c>
      <c r="ID85" s="280">
        <f t="shared" si="19"/>
        <v>-44558.433700000001</v>
      </c>
      <c r="IF85" s="280"/>
      <c r="IH85" s="280"/>
      <c r="IJ85" s="280">
        <v>0</v>
      </c>
      <c r="IL85" s="280">
        <v>0</v>
      </c>
      <c r="IN85" s="280">
        <v>53572.566666666666</v>
      </c>
    </row>
    <row r="86" spans="1:248">
      <c r="A86" s="244">
        <v>2479</v>
      </c>
      <c r="B86" s="141">
        <v>132074</v>
      </c>
      <c r="C86" s="141" t="s">
        <v>631</v>
      </c>
      <c r="D86" s="141" t="s">
        <v>428</v>
      </c>
      <c r="E86" s="226" t="s">
        <v>341</v>
      </c>
      <c r="F86" s="245" t="s">
        <v>921</v>
      </c>
      <c r="H86" s="227">
        <v>3648230.6968243695</v>
      </c>
      <c r="I86" s="227">
        <v>-16170.15</v>
      </c>
      <c r="J86" s="227">
        <v>-31269.8112</v>
      </c>
      <c r="K86" s="227">
        <v>3600790.7356243697</v>
      </c>
      <c r="M86" s="228">
        <v>304019.22473536414</v>
      </c>
      <c r="N86" s="228">
        <v>21354.668934599154</v>
      </c>
      <c r="O86" s="229"/>
      <c r="P86" s="229"/>
      <c r="Q86" s="229"/>
      <c r="R86" s="229">
        <v>0</v>
      </c>
      <c r="S86" s="229"/>
      <c r="T86" s="229">
        <v>0</v>
      </c>
      <c r="U86" s="229">
        <v>0</v>
      </c>
      <c r="V86" s="229"/>
      <c r="W86" s="228">
        <v>-1347.5125</v>
      </c>
      <c r="X86" s="228">
        <v>-2605.8175999999999</v>
      </c>
      <c r="Y86" s="229">
        <v>-1562.1375</v>
      </c>
      <c r="Z86" s="229">
        <v>0</v>
      </c>
      <c r="AA86" s="229">
        <v>0</v>
      </c>
      <c r="AB86" s="229"/>
      <c r="AC86" s="228">
        <v>319858.42606996326</v>
      </c>
      <c r="AD86" s="230">
        <v>304019.22473536414</v>
      </c>
      <c r="AE86" s="230">
        <v>21354.668934599154</v>
      </c>
      <c r="AF86" s="231"/>
      <c r="AG86" s="231"/>
      <c r="AH86" s="231"/>
      <c r="AI86" s="231">
        <v>0</v>
      </c>
      <c r="AJ86" s="231"/>
      <c r="AK86" s="231">
        <v>0</v>
      </c>
      <c r="AL86" s="231">
        <v>0</v>
      </c>
      <c r="AM86" s="231"/>
      <c r="AN86" s="230">
        <v>-1347.5125</v>
      </c>
      <c r="AO86" s="230">
        <v>-2605.8175999999999</v>
      </c>
      <c r="AP86" s="231">
        <v>-1562.1375</v>
      </c>
      <c r="AQ86" s="231">
        <v>0</v>
      </c>
      <c r="AR86" s="231">
        <v>0</v>
      </c>
      <c r="AS86" s="231"/>
      <c r="AT86" s="230">
        <v>319858.42606996326</v>
      </c>
      <c r="AU86" s="232">
        <v>304019.22473536414</v>
      </c>
      <c r="AV86" s="232">
        <v>21354.668934599154</v>
      </c>
      <c r="AW86" s="233"/>
      <c r="AX86" s="233"/>
      <c r="AY86" s="233"/>
      <c r="AZ86" s="233">
        <v>0</v>
      </c>
      <c r="BA86" s="233"/>
      <c r="BB86" s="233">
        <v>0</v>
      </c>
      <c r="BC86" s="233">
        <v>0</v>
      </c>
      <c r="BD86" s="233"/>
      <c r="BE86" s="232">
        <v>-1347.5125</v>
      </c>
      <c r="BF86" s="232">
        <v>-2605.8175999999999</v>
      </c>
      <c r="BG86" s="233">
        <v>-1562.1375</v>
      </c>
      <c r="BH86" s="233">
        <v>0</v>
      </c>
      <c r="BI86" s="233">
        <v>0</v>
      </c>
      <c r="BJ86" s="233"/>
      <c r="BK86" s="232">
        <v>319858.42606996326</v>
      </c>
      <c r="BL86" s="234">
        <v>304019.22473536414</v>
      </c>
      <c r="BM86" s="234">
        <v>21907.488132911389</v>
      </c>
      <c r="BN86" s="235"/>
      <c r="BO86" s="235"/>
      <c r="BP86" s="235"/>
      <c r="BQ86" s="235">
        <v>0</v>
      </c>
      <c r="BR86" s="235">
        <v>21333.333333333332</v>
      </c>
      <c r="BS86" s="235">
        <v>0</v>
      </c>
      <c r="BT86" s="235">
        <v>0</v>
      </c>
      <c r="BU86" s="235">
        <v>33892.756153846152</v>
      </c>
      <c r="BV86" s="234">
        <v>-1347.5125</v>
      </c>
      <c r="BW86" s="234">
        <v>-2605.8175999999999</v>
      </c>
      <c r="BX86" s="235">
        <v>-1562.1375</v>
      </c>
      <c r="BY86" s="235">
        <v>0</v>
      </c>
      <c r="BZ86" s="235">
        <v>0</v>
      </c>
      <c r="CA86" s="235"/>
      <c r="CB86" s="234">
        <v>375637.33475545497</v>
      </c>
      <c r="CC86" s="236">
        <v>304019.22473536414</v>
      </c>
      <c r="CD86" s="236">
        <v>21907.488132911389</v>
      </c>
      <c r="CE86" s="237"/>
      <c r="CF86" s="237"/>
      <c r="CG86" s="237"/>
      <c r="CH86" s="237">
        <v>0</v>
      </c>
      <c r="CI86" s="237">
        <v>5333.3333333333339</v>
      </c>
      <c r="CJ86" s="237">
        <v>0</v>
      </c>
      <c r="CK86" s="237">
        <v>0</v>
      </c>
      <c r="CL86" s="237">
        <v>8473.1890384615363</v>
      </c>
      <c r="CM86" s="236">
        <v>-1347.5125</v>
      </c>
      <c r="CN86" s="236">
        <v>-2605.8175999999999</v>
      </c>
      <c r="CO86" s="237">
        <v>-1562.1375</v>
      </c>
      <c r="CP86" s="237">
        <v>0</v>
      </c>
      <c r="CQ86" s="237">
        <v>0</v>
      </c>
      <c r="CR86" s="237"/>
      <c r="CS86" s="236">
        <v>334217.76764007035</v>
      </c>
      <c r="CT86" s="238">
        <v>304019.22473536414</v>
      </c>
      <c r="CU86" s="238">
        <v>21907.488132911389</v>
      </c>
      <c r="CV86" s="239"/>
      <c r="CW86" s="239"/>
      <c r="CX86" s="239"/>
      <c r="CY86" s="239">
        <v>0</v>
      </c>
      <c r="CZ86" s="239">
        <v>5333.3333333333339</v>
      </c>
      <c r="DA86" s="239">
        <v>0</v>
      </c>
      <c r="DB86" s="239">
        <v>0</v>
      </c>
      <c r="DC86" s="239">
        <v>8473.1890384615363</v>
      </c>
      <c r="DD86" s="238">
        <v>-1347.5125</v>
      </c>
      <c r="DE86" s="238">
        <v>-2605.8175999999999</v>
      </c>
      <c r="DF86" s="239">
        <v>-1562.1375</v>
      </c>
      <c r="DG86" s="239">
        <v>0</v>
      </c>
      <c r="DH86" s="239">
        <v>0</v>
      </c>
      <c r="DI86" s="239"/>
      <c r="DJ86" s="238">
        <v>334217.76764007035</v>
      </c>
      <c r="DK86" s="240">
        <v>304019.22473536414</v>
      </c>
      <c r="DL86" s="240">
        <v>21907.488132911389</v>
      </c>
      <c r="DM86" s="241"/>
      <c r="DN86" s="241"/>
      <c r="DO86" s="241"/>
      <c r="DP86" s="241">
        <v>0</v>
      </c>
      <c r="DQ86" s="241">
        <v>5333.3333333333339</v>
      </c>
      <c r="DR86" s="241">
        <v>0</v>
      </c>
      <c r="DS86" s="241">
        <v>0</v>
      </c>
      <c r="DT86" s="241">
        <v>8473.1890384615363</v>
      </c>
      <c r="DU86" s="240">
        <v>-1347.5125</v>
      </c>
      <c r="DV86" s="240">
        <v>-2605.8175999999999</v>
      </c>
      <c r="DW86" s="241">
        <v>-1562.1375</v>
      </c>
      <c r="DX86" s="241">
        <v>0</v>
      </c>
      <c r="DY86" s="241">
        <v>0</v>
      </c>
      <c r="DZ86" s="241"/>
      <c r="EA86" s="240">
        <v>334217.76764007035</v>
      </c>
      <c r="EB86" s="242">
        <v>304019.22473536414</v>
      </c>
      <c r="EC86" s="242">
        <v>30393.794536975336</v>
      </c>
      <c r="ED86" s="243"/>
      <c r="EE86" s="243"/>
      <c r="EF86" s="243"/>
      <c r="EG86" s="243">
        <v>0</v>
      </c>
      <c r="EH86" s="243">
        <v>5333.3333333333339</v>
      </c>
      <c r="EI86" s="243">
        <v>0</v>
      </c>
      <c r="EJ86" s="243">
        <v>0</v>
      </c>
      <c r="EK86" s="243">
        <v>28347.70903846154</v>
      </c>
      <c r="EL86" s="242">
        <v>-1347.5125</v>
      </c>
      <c r="EM86" s="242">
        <v>-2605.8175999999999</v>
      </c>
      <c r="EN86" s="243">
        <v>-7810.6874999999973</v>
      </c>
      <c r="EO86" s="243">
        <v>0</v>
      </c>
      <c r="EP86" s="243">
        <v>0</v>
      </c>
      <c r="EQ86" s="243"/>
      <c r="ER86" s="242">
        <v>356330.04404413432</v>
      </c>
      <c r="ES86" s="230">
        <v>304019.22473536414</v>
      </c>
      <c r="ET86" s="230">
        <v>21907.488132911389</v>
      </c>
      <c r="EU86" s="231"/>
      <c r="EV86" s="231"/>
      <c r="EW86" s="231"/>
      <c r="EX86" s="231">
        <v>0</v>
      </c>
      <c r="EY86" s="231">
        <v>5333.3333333333339</v>
      </c>
      <c r="EZ86" s="231">
        <v>0</v>
      </c>
      <c r="FA86" s="231">
        <v>0</v>
      </c>
      <c r="FB86" s="231">
        <v>8473.1890384615363</v>
      </c>
      <c r="FC86" s="230">
        <v>-1347.5125</v>
      </c>
      <c r="FD86" s="230">
        <v>-2605.8175999999999</v>
      </c>
      <c r="FE86" s="231"/>
      <c r="FF86" s="231">
        <v>0</v>
      </c>
      <c r="FG86" s="231">
        <v>0</v>
      </c>
      <c r="FH86" s="231"/>
      <c r="FI86" s="230">
        <v>335779.90514007036</v>
      </c>
      <c r="FJ86" s="232">
        <v>304019.22473536414</v>
      </c>
      <c r="FK86" s="232">
        <v>21907.488132911389</v>
      </c>
      <c r="FL86" s="233"/>
      <c r="FM86" s="233"/>
      <c r="FN86" s="233"/>
      <c r="FO86" s="233">
        <v>0</v>
      </c>
      <c r="FP86" s="233">
        <v>5333.3333333333339</v>
      </c>
      <c r="FQ86" s="233">
        <v>0</v>
      </c>
      <c r="FR86" s="233">
        <v>0</v>
      </c>
      <c r="FS86" s="233">
        <v>8473.1890384615363</v>
      </c>
      <c r="FT86" s="232">
        <v>-1347.5125</v>
      </c>
      <c r="FU86" s="232">
        <v>-2605.8175999999999</v>
      </c>
      <c r="FV86" s="233"/>
      <c r="FW86" s="233">
        <v>0</v>
      </c>
      <c r="FX86" s="233">
        <v>0</v>
      </c>
      <c r="FY86" s="233"/>
      <c r="FZ86" s="232">
        <v>335779.90514007036</v>
      </c>
      <c r="GA86" s="234">
        <v>304019.22473536414</v>
      </c>
      <c r="GB86" s="234">
        <v>21907.488132911389</v>
      </c>
      <c r="GC86" s="235"/>
      <c r="GD86" s="235"/>
      <c r="GE86" s="235"/>
      <c r="GF86" s="235">
        <v>0</v>
      </c>
      <c r="GG86" s="235">
        <v>5333.3333333333339</v>
      </c>
      <c r="GH86" s="235">
        <v>0</v>
      </c>
      <c r="GI86" s="235">
        <v>0</v>
      </c>
      <c r="GJ86" s="235">
        <v>8473.1890384615363</v>
      </c>
      <c r="GK86" s="234">
        <v>-1347.5125</v>
      </c>
      <c r="GL86" s="234">
        <v>-2605.8175999999999</v>
      </c>
      <c r="GM86" s="235"/>
      <c r="GN86" s="235">
        <v>0</v>
      </c>
      <c r="GO86" s="235">
        <v>0</v>
      </c>
      <c r="GP86" s="235">
        <v>-379772.47999999981</v>
      </c>
      <c r="GQ86" s="234">
        <v>-43992.574859929446</v>
      </c>
      <c r="GR86" s="236">
        <v>304019.22473536414</v>
      </c>
      <c r="GS86" s="236">
        <v>21907.488132911389</v>
      </c>
      <c r="GT86" s="237"/>
      <c r="GU86" s="237"/>
      <c r="GV86" s="237"/>
      <c r="GW86" s="237">
        <v>0</v>
      </c>
      <c r="GX86" s="237">
        <v>5333.3333333333339</v>
      </c>
      <c r="GY86" s="237">
        <v>0</v>
      </c>
      <c r="GZ86" s="237">
        <v>0</v>
      </c>
      <c r="HA86" s="237">
        <v>8473.1890384615363</v>
      </c>
      <c r="HB86" s="236">
        <v>-1347.5125</v>
      </c>
      <c r="HC86" s="236">
        <v>-2605.8175999999999</v>
      </c>
      <c r="HD86" s="237"/>
      <c r="HE86" s="237">
        <v>0</v>
      </c>
      <c r="HF86" s="237">
        <v>0</v>
      </c>
      <c r="HG86" s="237"/>
      <c r="HH86" s="236">
        <v>335779.90514007036</v>
      </c>
      <c r="HJ86" s="281">
        <f t="shared" si="10"/>
        <v>3997130.9432284348</v>
      </c>
      <c r="HK86" s="282">
        <f t="shared" si="11"/>
        <v>0</v>
      </c>
      <c r="HL86" s="282">
        <f t="shared" si="12"/>
        <v>121552.78846153847</v>
      </c>
      <c r="HM86" s="282">
        <f t="shared" si="13"/>
        <v>-16170.150000000003</v>
      </c>
      <c r="HN86" s="282">
        <f t="shared" si="14"/>
        <v>-31269.811199999993</v>
      </c>
      <c r="HO86" s="282">
        <f t="shared" si="15"/>
        <v>-18745.649999999998</v>
      </c>
      <c r="HP86" s="282">
        <f t="shared" si="16"/>
        <v>0</v>
      </c>
      <c r="HQ86" s="283">
        <f t="shared" si="17"/>
        <v>0</v>
      </c>
      <c r="HR86" s="263"/>
      <c r="HS86" s="277">
        <v>206655</v>
      </c>
      <c r="HT86" s="278">
        <v>0</v>
      </c>
      <c r="HU86" s="278">
        <v>357420</v>
      </c>
      <c r="HV86" s="278">
        <v>9113.86</v>
      </c>
      <c r="HW86" s="278">
        <v>0</v>
      </c>
      <c r="HX86" s="278">
        <v>27255.550000000003</v>
      </c>
      <c r="HY86" s="278">
        <v>89576</v>
      </c>
      <c r="HZ86" s="279">
        <v>11987.5</v>
      </c>
      <c r="IA86" s="278"/>
      <c r="IB86" s="280">
        <f t="shared" si="18"/>
        <v>4820691.641689973</v>
      </c>
      <c r="ID86" s="280">
        <f t="shared" si="19"/>
        <v>-66185.611199999999</v>
      </c>
      <c r="IF86" s="280"/>
      <c r="IH86" s="280"/>
      <c r="IJ86" s="280">
        <v>0</v>
      </c>
      <c r="IL86" s="280">
        <v>15182.539999999999</v>
      </c>
      <c r="IN86" s="280">
        <v>72289.53</v>
      </c>
    </row>
    <row r="87" spans="1:248">
      <c r="A87" s="244">
        <v>2465</v>
      </c>
      <c r="B87" s="141">
        <v>103391</v>
      </c>
      <c r="C87" s="141" t="s">
        <v>636</v>
      </c>
      <c r="D87" s="141" t="s">
        <v>433</v>
      </c>
      <c r="E87" s="226" t="s">
        <v>341</v>
      </c>
      <c r="F87" s="245" t="s">
        <v>921</v>
      </c>
      <c r="H87" s="227">
        <v>2549901.2151818629</v>
      </c>
      <c r="I87" s="227">
        <v>-10554.47</v>
      </c>
      <c r="J87" s="227">
        <v>-46033.171999999999</v>
      </c>
      <c r="K87" s="227">
        <v>2493313.5731818629</v>
      </c>
      <c r="M87" s="228">
        <v>212491.7679318219</v>
      </c>
      <c r="N87" s="228">
        <v>8830.1999999999989</v>
      </c>
      <c r="O87" s="229"/>
      <c r="P87" s="229"/>
      <c r="Q87" s="229"/>
      <c r="R87" s="229">
        <v>0</v>
      </c>
      <c r="S87" s="229"/>
      <c r="T87" s="229">
        <v>0</v>
      </c>
      <c r="U87" s="229">
        <v>0</v>
      </c>
      <c r="V87" s="229"/>
      <c r="W87" s="228">
        <v>-879.53916666666657</v>
      </c>
      <c r="X87" s="228">
        <v>-3836.0976666666666</v>
      </c>
      <c r="Y87" s="229">
        <v>-789.25</v>
      </c>
      <c r="Z87" s="229">
        <v>0</v>
      </c>
      <c r="AA87" s="229">
        <v>0</v>
      </c>
      <c r="AB87" s="229"/>
      <c r="AC87" s="228">
        <v>215817.08109848859</v>
      </c>
      <c r="AD87" s="230">
        <v>212491.7679318219</v>
      </c>
      <c r="AE87" s="230">
        <v>8830.1999999999989</v>
      </c>
      <c r="AF87" s="231"/>
      <c r="AG87" s="231"/>
      <c r="AH87" s="231"/>
      <c r="AI87" s="231">
        <v>0</v>
      </c>
      <c r="AJ87" s="231"/>
      <c r="AK87" s="231">
        <v>0</v>
      </c>
      <c r="AL87" s="231">
        <v>0</v>
      </c>
      <c r="AM87" s="231"/>
      <c r="AN87" s="230">
        <v>-879.53916666666657</v>
      </c>
      <c r="AO87" s="230">
        <v>-3836.0976666666666</v>
      </c>
      <c r="AP87" s="231">
        <v>-789.25</v>
      </c>
      <c r="AQ87" s="231">
        <v>0</v>
      </c>
      <c r="AR87" s="231">
        <v>0</v>
      </c>
      <c r="AS87" s="231"/>
      <c r="AT87" s="230">
        <v>215817.08109848859</v>
      </c>
      <c r="AU87" s="232">
        <v>212491.7679318219</v>
      </c>
      <c r="AV87" s="232">
        <v>8830.1999999999989</v>
      </c>
      <c r="AW87" s="233"/>
      <c r="AX87" s="233"/>
      <c r="AY87" s="233"/>
      <c r="AZ87" s="233">
        <v>0</v>
      </c>
      <c r="BA87" s="233"/>
      <c r="BB87" s="233">
        <v>0</v>
      </c>
      <c r="BC87" s="233">
        <v>0</v>
      </c>
      <c r="BD87" s="233"/>
      <c r="BE87" s="232">
        <v>-879.53916666666657</v>
      </c>
      <c r="BF87" s="232">
        <v>-3836.0976666666666</v>
      </c>
      <c r="BG87" s="233">
        <v>-789.25</v>
      </c>
      <c r="BH87" s="233">
        <v>0</v>
      </c>
      <c r="BI87" s="233">
        <v>0</v>
      </c>
      <c r="BJ87" s="233"/>
      <c r="BK87" s="232">
        <v>215817.08109848859</v>
      </c>
      <c r="BL87" s="234">
        <v>212491.7679318219</v>
      </c>
      <c r="BM87" s="234">
        <v>10914.033333333333</v>
      </c>
      <c r="BN87" s="235"/>
      <c r="BO87" s="235"/>
      <c r="BP87" s="235"/>
      <c r="BQ87" s="235">
        <v>0</v>
      </c>
      <c r="BR87" s="235">
        <v>0</v>
      </c>
      <c r="BS87" s="235">
        <v>0</v>
      </c>
      <c r="BT87" s="235">
        <v>0</v>
      </c>
      <c r="BU87" s="235">
        <v>0</v>
      </c>
      <c r="BV87" s="234">
        <v>-879.53916666666657</v>
      </c>
      <c r="BW87" s="234">
        <v>-3836.0976666666666</v>
      </c>
      <c r="BX87" s="235">
        <v>-789.25</v>
      </c>
      <c r="BY87" s="235">
        <v>0</v>
      </c>
      <c r="BZ87" s="235">
        <v>0</v>
      </c>
      <c r="CA87" s="235"/>
      <c r="CB87" s="234">
        <v>217900.9144318219</v>
      </c>
      <c r="CC87" s="236">
        <v>212491.7679318219</v>
      </c>
      <c r="CD87" s="236">
        <v>10914.033333333333</v>
      </c>
      <c r="CE87" s="237"/>
      <c r="CF87" s="237"/>
      <c r="CG87" s="237"/>
      <c r="CH87" s="237">
        <v>0</v>
      </c>
      <c r="CI87" s="237">
        <v>0</v>
      </c>
      <c r="CJ87" s="237">
        <v>0</v>
      </c>
      <c r="CK87" s="237">
        <v>0</v>
      </c>
      <c r="CL87" s="237">
        <v>0</v>
      </c>
      <c r="CM87" s="236">
        <v>-879.53916666666657</v>
      </c>
      <c r="CN87" s="236">
        <v>-3836.0976666666666</v>
      </c>
      <c r="CO87" s="237">
        <v>-789.25</v>
      </c>
      <c r="CP87" s="237">
        <v>0</v>
      </c>
      <c r="CQ87" s="237">
        <v>0</v>
      </c>
      <c r="CR87" s="237"/>
      <c r="CS87" s="236">
        <v>217900.9144318219</v>
      </c>
      <c r="CT87" s="238">
        <v>212491.7679318219</v>
      </c>
      <c r="CU87" s="238">
        <v>10914.033333333333</v>
      </c>
      <c r="CV87" s="239"/>
      <c r="CW87" s="239"/>
      <c r="CX87" s="239"/>
      <c r="CY87" s="239">
        <v>0</v>
      </c>
      <c r="CZ87" s="239">
        <v>0</v>
      </c>
      <c r="DA87" s="239">
        <v>0</v>
      </c>
      <c r="DB87" s="239">
        <v>0</v>
      </c>
      <c r="DC87" s="239">
        <v>0</v>
      </c>
      <c r="DD87" s="238">
        <v>-879.53916666666657</v>
      </c>
      <c r="DE87" s="238">
        <v>-3836.0976666666666</v>
      </c>
      <c r="DF87" s="239">
        <v>-789.25</v>
      </c>
      <c r="DG87" s="239">
        <v>0</v>
      </c>
      <c r="DH87" s="239">
        <v>0</v>
      </c>
      <c r="DI87" s="239"/>
      <c r="DJ87" s="238">
        <v>217900.9144318219</v>
      </c>
      <c r="DK87" s="240">
        <v>212491.7679318219</v>
      </c>
      <c r="DL87" s="240">
        <v>10914.033333333333</v>
      </c>
      <c r="DM87" s="241"/>
      <c r="DN87" s="241"/>
      <c r="DO87" s="241"/>
      <c r="DP87" s="241">
        <v>0</v>
      </c>
      <c r="DQ87" s="241">
        <v>0</v>
      </c>
      <c r="DR87" s="241">
        <v>0</v>
      </c>
      <c r="DS87" s="241">
        <v>0</v>
      </c>
      <c r="DT87" s="241">
        <v>0</v>
      </c>
      <c r="DU87" s="240">
        <v>-879.53916666666657</v>
      </c>
      <c r="DV87" s="240">
        <v>-3836.0976666666666</v>
      </c>
      <c r="DW87" s="241">
        <v>-789.25</v>
      </c>
      <c r="DX87" s="241">
        <v>0</v>
      </c>
      <c r="DY87" s="241">
        <v>0</v>
      </c>
      <c r="DZ87" s="241"/>
      <c r="EA87" s="240">
        <v>217900.9144318219</v>
      </c>
      <c r="EB87" s="242">
        <v>212491.7679318219</v>
      </c>
      <c r="EC87" s="242">
        <v>8765.5166666666664</v>
      </c>
      <c r="ED87" s="243"/>
      <c r="EE87" s="243"/>
      <c r="EF87" s="243"/>
      <c r="EG87" s="243">
        <v>0</v>
      </c>
      <c r="EH87" s="243">
        <v>0</v>
      </c>
      <c r="EI87" s="243">
        <v>0</v>
      </c>
      <c r="EJ87" s="243">
        <v>0</v>
      </c>
      <c r="EK87" s="243">
        <v>0</v>
      </c>
      <c r="EL87" s="242">
        <v>-879.53916666666657</v>
      </c>
      <c r="EM87" s="242">
        <v>-3836.0976666666666</v>
      </c>
      <c r="EN87" s="243">
        <v>-3946.25</v>
      </c>
      <c r="EO87" s="243">
        <v>0</v>
      </c>
      <c r="EP87" s="243">
        <v>0</v>
      </c>
      <c r="EQ87" s="243"/>
      <c r="ER87" s="242">
        <v>212595.39776515524</v>
      </c>
      <c r="ES87" s="230">
        <v>212491.7679318219</v>
      </c>
      <c r="ET87" s="230">
        <v>10914.033333333333</v>
      </c>
      <c r="EU87" s="231"/>
      <c r="EV87" s="231"/>
      <c r="EW87" s="231"/>
      <c r="EX87" s="231">
        <v>0</v>
      </c>
      <c r="EY87" s="231">
        <v>0</v>
      </c>
      <c r="EZ87" s="231">
        <v>0</v>
      </c>
      <c r="FA87" s="231">
        <v>0</v>
      </c>
      <c r="FB87" s="231">
        <v>0</v>
      </c>
      <c r="FC87" s="230">
        <v>-879.53916666666657</v>
      </c>
      <c r="FD87" s="230">
        <v>-3836.0976666666666</v>
      </c>
      <c r="FE87" s="231"/>
      <c r="FF87" s="231">
        <v>0</v>
      </c>
      <c r="FG87" s="231">
        <v>0</v>
      </c>
      <c r="FH87" s="231"/>
      <c r="FI87" s="230">
        <v>218690.1644318219</v>
      </c>
      <c r="FJ87" s="232">
        <v>212491.7679318219</v>
      </c>
      <c r="FK87" s="232">
        <v>10914.033333333333</v>
      </c>
      <c r="FL87" s="233"/>
      <c r="FM87" s="233"/>
      <c r="FN87" s="233"/>
      <c r="FO87" s="233">
        <v>0</v>
      </c>
      <c r="FP87" s="233">
        <v>0</v>
      </c>
      <c r="FQ87" s="233">
        <v>0</v>
      </c>
      <c r="FR87" s="233">
        <v>0</v>
      </c>
      <c r="FS87" s="233">
        <v>0</v>
      </c>
      <c r="FT87" s="232">
        <v>-879.53916666666657</v>
      </c>
      <c r="FU87" s="232">
        <v>-3836.0976666666666</v>
      </c>
      <c r="FV87" s="233"/>
      <c r="FW87" s="233">
        <v>0</v>
      </c>
      <c r="FX87" s="233">
        <v>0</v>
      </c>
      <c r="FY87" s="233"/>
      <c r="FZ87" s="232">
        <v>218690.1644318219</v>
      </c>
      <c r="GA87" s="234">
        <v>212491.7679318219</v>
      </c>
      <c r="GB87" s="234">
        <v>10914.033333333333</v>
      </c>
      <c r="GC87" s="235"/>
      <c r="GD87" s="235"/>
      <c r="GE87" s="235"/>
      <c r="GF87" s="235">
        <v>0</v>
      </c>
      <c r="GG87" s="235">
        <v>0</v>
      </c>
      <c r="GH87" s="235">
        <v>0</v>
      </c>
      <c r="GI87" s="235">
        <v>0</v>
      </c>
      <c r="GJ87" s="235">
        <v>0</v>
      </c>
      <c r="GK87" s="234">
        <v>-879.53916666666657</v>
      </c>
      <c r="GL87" s="234">
        <v>-3836.0976666666666</v>
      </c>
      <c r="GM87" s="235"/>
      <c r="GN87" s="235">
        <v>0</v>
      </c>
      <c r="GO87" s="235">
        <v>0</v>
      </c>
      <c r="GP87" s="235">
        <v>-230027.94000000009</v>
      </c>
      <c r="GQ87" s="234">
        <v>-11337.775568178185</v>
      </c>
      <c r="GR87" s="236">
        <v>212491.7679318219</v>
      </c>
      <c r="GS87" s="236">
        <v>10914.033333333333</v>
      </c>
      <c r="GT87" s="237"/>
      <c r="GU87" s="237"/>
      <c r="GV87" s="237"/>
      <c r="GW87" s="237">
        <v>0</v>
      </c>
      <c r="GX87" s="237">
        <v>0</v>
      </c>
      <c r="GY87" s="237">
        <v>0</v>
      </c>
      <c r="GZ87" s="237">
        <v>0</v>
      </c>
      <c r="HA87" s="237">
        <v>0</v>
      </c>
      <c r="HB87" s="236">
        <v>-879.53916666666657</v>
      </c>
      <c r="HC87" s="236">
        <v>-3836.0976666666666</v>
      </c>
      <c r="HD87" s="237"/>
      <c r="HE87" s="237">
        <v>0</v>
      </c>
      <c r="HF87" s="237">
        <v>0</v>
      </c>
      <c r="HG87" s="237"/>
      <c r="HH87" s="236">
        <v>218690.1644318219</v>
      </c>
      <c r="HJ87" s="281">
        <f t="shared" si="10"/>
        <v>2680694.9685151963</v>
      </c>
      <c r="HK87" s="282">
        <f t="shared" si="11"/>
        <v>0</v>
      </c>
      <c r="HL87" s="282">
        <f t="shared" si="12"/>
        <v>0</v>
      </c>
      <c r="HM87" s="282">
        <f t="shared" si="13"/>
        <v>-10554.470000000001</v>
      </c>
      <c r="HN87" s="282">
        <f t="shared" si="14"/>
        <v>-46033.172000000013</v>
      </c>
      <c r="HO87" s="282">
        <f t="shared" si="15"/>
        <v>-9471</v>
      </c>
      <c r="HP87" s="282">
        <f t="shared" si="16"/>
        <v>0</v>
      </c>
      <c r="HQ87" s="283">
        <f t="shared" si="17"/>
        <v>0</v>
      </c>
      <c r="HR87" s="263"/>
      <c r="HS87" s="277">
        <v>121984</v>
      </c>
      <c r="HT87" s="278">
        <v>0</v>
      </c>
      <c r="HU87" s="278">
        <v>143421</v>
      </c>
      <c r="HV87" s="278">
        <v>200</v>
      </c>
      <c r="HW87" s="278">
        <v>0</v>
      </c>
      <c r="HX87" s="278">
        <v>9949.17</v>
      </c>
      <c r="HY87" s="278">
        <v>86032</v>
      </c>
      <c r="HZ87" s="279">
        <v>9008.5</v>
      </c>
      <c r="IA87" s="278"/>
      <c r="IB87" s="280">
        <f t="shared" si="18"/>
        <v>3051289.6385151963</v>
      </c>
      <c r="ID87" s="280">
        <f t="shared" si="19"/>
        <v>-66058.642000000022</v>
      </c>
      <c r="IF87" s="280"/>
      <c r="IH87" s="280"/>
      <c r="IJ87" s="280">
        <v>0</v>
      </c>
      <c r="IL87" s="280">
        <v>8225.3699999999972</v>
      </c>
      <c r="IN87" s="280">
        <v>78953.66333333333</v>
      </c>
    </row>
    <row r="88" spans="1:248">
      <c r="A88" s="244">
        <v>1048</v>
      </c>
      <c r="B88" s="141">
        <v>103144</v>
      </c>
      <c r="C88" s="141" t="s">
        <v>697</v>
      </c>
      <c r="D88" s="141" t="s">
        <v>493</v>
      </c>
      <c r="E88" s="226" t="s">
        <v>786</v>
      </c>
      <c r="F88" s="245" t="s">
        <v>921</v>
      </c>
      <c r="H88" s="227">
        <v>0</v>
      </c>
      <c r="I88" s="227">
        <v>0</v>
      </c>
      <c r="J88" s="227">
        <v>0</v>
      </c>
      <c r="K88" s="227">
        <v>0</v>
      </c>
      <c r="M88" s="228">
        <v>0</v>
      </c>
      <c r="N88" s="228">
        <v>69583.760151441034</v>
      </c>
      <c r="O88" s="229"/>
      <c r="P88" s="229"/>
      <c r="Q88" s="229"/>
      <c r="R88" s="229">
        <v>0</v>
      </c>
      <c r="S88" s="229"/>
      <c r="T88" s="229">
        <v>0</v>
      </c>
      <c r="U88" s="229">
        <v>0</v>
      </c>
      <c r="V88" s="229"/>
      <c r="W88" s="228">
        <v>0</v>
      </c>
      <c r="X88" s="228">
        <v>0</v>
      </c>
      <c r="Y88" s="229">
        <v>-274.3125</v>
      </c>
      <c r="Z88" s="229">
        <v>-509.9666666666667</v>
      </c>
      <c r="AA88" s="229">
        <v>0</v>
      </c>
      <c r="AB88" s="229"/>
      <c r="AC88" s="228">
        <v>68799.480984774375</v>
      </c>
      <c r="AD88" s="230">
        <v>0</v>
      </c>
      <c r="AE88" s="230">
        <v>69583.760151441034</v>
      </c>
      <c r="AF88" s="231"/>
      <c r="AG88" s="231"/>
      <c r="AH88" s="231"/>
      <c r="AI88" s="231">
        <v>0</v>
      </c>
      <c r="AJ88" s="231"/>
      <c r="AK88" s="231">
        <v>0</v>
      </c>
      <c r="AL88" s="231">
        <v>0</v>
      </c>
      <c r="AM88" s="231"/>
      <c r="AN88" s="230">
        <v>0</v>
      </c>
      <c r="AO88" s="230">
        <v>0</v>
      </c>
      <c r="AP88" s="231">
        <v>-274.3125</v>
      </c>
      <c r="AQ88" s="231">
        <v>-509.9666666666667</v>
      </c>
      <c r="AR88" s="231">
        <v>0</v>
      </c>
      <c r="AS88" s="231"/>
      <c r="AT88" s="230">
        <v>68799.480984774375</v>
      </c>
      <c r="AU88" s="232">
        <v>0</v>
      </c>
      <c r="AV88" s="232">
        <v>69583.760151441034</v>
      </c>
      <c r="AW88" s="233"/>
      <c r="AX88" s="233"/>
      <c r="AY88" s="233"/>
      <c r="AZ88" s="233">
        <v>0</v>
      </c>
      <c r="BA88" s="233"/>
      <c r="BB88" s="233">
        <v>0</v>
      </c>
      <c r="BC88" s="233">
        <v>0</v>
      </c>
      <c r="BD88" s="233"/>
      <c r="BE88" s="232">
        <v>0</v>
      </c>
      <c r="BF88" s="232">
        <v>0</v>
      </c>
      <c r="BG88" s="233">
        <v>-274.3125</v>
      </c>
      <c r="BH88" s="233">
        <v>-509.9666666666667</v>
      </c>
      <c r="BI88" s="233">
        <v>0</v>
      </c>
      <c r="BJ88" s="233"/>
      <c r="BK88" s="232">
        <v>68799.480984774375</v>
      </c>
      <c r="BL88" s="234">
        <v>0</v>
      </c>
      <c r="BM88" s="234">
        <v>90481.424764334457</v>
      </c>
      <c r="BN88" s="235"/>
      <c r="BO88" s="235"/>
      <c r="BP88" s="235"/>
      <c r="BQ88" s="235">
        <v>0</v>
      </c>
      <c r="BR88" s="235">
        <v>0</v>
      </c>
      <c r="BS88" s="235">
        <v>0</v>
      </c>
      <c r="BT88" s="235">
        <v>1415.5555555555557</v>
      </c>
      <c r="BU88" s="235">
        <v>0</v>
      </c>
      <c r="BV88" s="234">
        <v>0</v>
      </c>
      <c r="BW88" s="234">
        <v>0</v>
      </c>
      <c r="BX88" s="235">
        <v>-274.3125</v>
      </c>
      <c r="BY88" s="235">
        <v>-509.9666666666667</v>
      </c>
      <c r="BZ88" s="235">
        <v>0</v>
      </c>
      <c r="CA88" s="235"/>
      <c r="CB88" s="234">
        <v>91112.701153223359</v>
      </c>
      <c r="CC88" s="236">
        <v>0</v>
      </c>
      <c r="CD88" s="236">
        <v>90481.424764334457</v>
      </c>
      <c r="CE88" s="237"/>
      <c r="CF88" s="237"/>
      <c r="CG88" s="237"/>
      <c r="CH88" s="237">
        <v>0</v>
      </c>
      <c r="CI88" s="237">
        <v>0</v>
      </c>
      <c r="CJ88" s="237">
        <v>0</v>
      </c>
      <c r="CK88" s="237">
        <v>1415.5555555555557</v>
      </c>
      <c r="CL88" s="237">
        <v>0</v>
      </c>
      <c r="CM88" s="236">
        <v>0</v>
      </c>
      <c r="CN88" s="236">
        <v>0</v>
      </c>
      <c r="CO88" s="237">
        <v>-274.3125</v>
      </c>
      <c r="CP88" s="237">
        <v>-509.9666666666667</v>
      </c>
      <c r="CQ88" s="237">
        <v>0</v>
      </c>
      <c r="CR88" s="237"/>
      <c r="CS88" s="236">
        <v>91112.701153223359</v>
      </c>
      <c r="CT88" s="238">
        <v>0</v>
      </c>
      <c r="CU88" s="238">
        <v>90481.424764334457</v>
      </c>
      <c r="CV88" s="239"/>
      <c r="CW88" s="239"/>
      <c r="CX88" s="239"/>
      <c r="CY88" s="239">
        <v>0</v>
      </c>
      <c r="CZ88" s="239">
        <v>0</v>
      </c>
      <c r="DA88" s="239">
        <v>0</v>
      </c>
      <c r="DB88" s="239">
        <v>1415.5555555555557</v>
      </c>
      <c r="DC88" s="239">
        <v>0</v>
      </c>
      <c r="DD88" s="238">
        <v>0</v>
      </c>
      <c r="DE88" s="238">
        <v>0</v>
      </c>
      <c r="DF88" s="239">
        <v>-274.3125</v>
      </c>
      <c r="DG88" s="239">
        <v>-509.9666666666667</v>
      </c>
      <c r="DH88" s="239">
        <v>0</v>
      </c>
      <c r="DI88" s="239"/>
      <c r="DJ88" s="238">
        <v>91112.701153223359</v>
      </c>
      <c r="DK88" s="240">
        <v>0</v>
      </c>
      <c r="DL88" s="240">
        <v>90481.424764334457</v>
      </c>
      <c r="DM88" s="241"/>
      <c r="DN88" s="241"/>
      <c r="DO88" s="241"/>
      <c r="DP88" s="241">
        <v>0</v>
      </c>
      <c r="DQ88" s="241">
        <v>0</v>
      </c>
      <c r="DR88" s="241">
        <v>0</v>
      </c>
      <c r="DS88" s="241">
        <v>1415.5555555555557</v>
      </c>
      <c r="DT88" s="241">
        <v>0</v>
      </c>
      <c r="DU88" s="240">
        <v>0</v>
      </c>
      <c r="DV88" s="240">
        <v>0</v>
      </c>
      <c r="DW88" s="241">
        <v>-274.3125</v>
      </c>
      <c r="DX88" s="241">
        <v>-509.9666666666667</v>
      </c>
      <c r="DY88" s="241">
        <v>0</v>
      </c>
      <c r="DZ88" s="241"/>
      <c r="EA88" s="240">
        <v>91112.701153223359</v>
      </c>
      <c r="EB88" s="242">
        <v>0</v>
      </c>
      <c r="EC88" s="242">
        <v>201726.11546163619</v>
      </c>
      <c r="ED88" s="243"/>
      <c r="EE88" s="243"/>
      <c r="EF88" s="243"/>
      <c r="EG88" s="243">
        <v>0</v>
      </c>
      <c r="EH88" s="243">
        <v>0</v>
      </c>
      <c r="EI88" s="243">
        <v>0</v>
      </c>
      <c r="EJ88" s="243">
        <v>14054.444444444445</v>
      </c>
      <c r="EK88" s="243">
        <v>0</v>
      </c>
      <c r="EL88" s="242">
        <v>0</v>
      </c>
      <c r="EM88" s="242">
        <v>0</v>
      </c>
      <c r="EN88" s="243">
        <v>-1371.5625</v>
      </c>
      <c r="EO88" s="243">
        <v>-509.9666666666667</v>
      </c>
      <c r="EP88" s="243">
        <v>0</v>
      </c>
      <c r="EQ88" s="243"/>
      <c r="ER88" s="242">
        <v>213899.03073941395</v>
      </c>
      <c r="ES88" s="230">
        <v>0</v>
      </c>
      <c r="ET88" s="230">
        <v>90481.424764334457</v>
      </c>
      <c r="EU88" s="231"/>
      <c r="EV88" s="231"/>
      <c r="EW88" s="231"/>
      <c r="EX88" s="231">
        <v>0</v>
      </c>
      <c r="EY88" s="231">
        <v>0</v>
      </c>
      <c r="EZ88" s="231">
        <v>0</v>
      </c>
      <c r="FA88" s="231">
        <v>1415.5555555555557</v>
      </c>
      <c r="FB88" s="231">
        <v>0</v>
      </c>
      <c r="FC88" s="230">
        <v>0</v>
      </c>
      <c r="FD88" s="230">
        <v>0</v>
      </c>
      <c r="FE88" s="231"/>
      <c r="FF88" s="231">
        <v>-2039.8666666666654</v>
      </c>
      <c r="FG88" s="231">
        <v>0</v>
      </c>
      <c r="FH88" s="231"/>
      <c r="FI88" s="230">
        <v>89857.11365322335</v>
      </c>
      <c r="FJ88" s="232">
        <v>0</v>
      </c>
      <c r="FK88" s="232">
        <v>-56717.723003698018</v>
      </c>
      <c r="FL88" s="233"/>
      <c r="FM88" s="233"/>
      <c r="FN88" s="233"/>
      <c r="FO88" s="233">
        <v>0</v>
      </c>
      <c r="FP88" s="233">
        <v>0</v>
      </c>
      <c r="FQ88" s="233">
        <v>0</v>
      </c>
      <c r="FR88" s="233">
        <v>1415.5555555555557</v>
      </c>
      <c r="FS88" s="233">
        <v>0</v>
      </c>
      <c r="FT88" s="232">
        <v>0</v>
      </c>
      <c r="FU88" s="232">
        <v>0</v>
      </c>
      <c r="FV88" s="233"/>
      <c r="FW88" s="233"/>
      <c r="FX88" s="233">
        <v>0</v>
      </c>
      <c r="FY88" s="233"/>
      <c r="FZ88" s="232">
        <v>-55302.167448142463</v>
      </c>
      <c r="GA88" s="234">
        <v>0</v>
      </c>
      <c r="GB88" s="234">
        <v>87671.22619428781</v>
      </c>
      <c r="GC88" s="235"/>
      <c r="GD88" s="235"/>
      <c r="GE88" s="235"/>
      <c r="GF88" s="235">
        <v>0</v>
      </c>
      <c r="GG88" s="235">
        <v>0</v>
      </c>
      <c r="GH88" s="235">
        <v>0</v>
      </c>
      <c r="GI88" s="235">
        <v>1415.5555555555557</v>
      </c>
      <c r="GJ88" s="235">
        <v>0</v>
      </c>
      <c r="GK88" s="234">
        <v>0</v>
      </c>
      <c r="GL88" s="234">
        <v>0</v>
      </c>
      <c r="GM88" s="235"/>
      <c r="GN88" s="235"/>
      <c r="GO88" s="235">
        <v>0</v>
      </c>
      <c r="GP88" s="235">
        <v>-76779.45</v>
      </c>
      <c r="GQ88" s="234">
        <v>12307.331749843375</v>
      </c>
      <c r="GR88" s="236">
        <v>0</v>
      </c>
      <c r="GS88" s="236">
        <v>61041.595210727959</v>
      </c>
      <c r="GT88" s="237"/>
      <c r="GU88" s="237"/>
      <c r="GV88" s="237"/>
      <c r="GW88" s="237">
        <v>0</v>
      </c>
      <c r="GX88" s="237">
        <v>0</v>
      </c>
      <c r="GY88" s="237">
        <v>0</v>
      </c>
      <c r="GZ88" s="237">
        <v>1415.5555555555557</v>
      </c>
      <c r="HA88" s="237">
        <v>0</v>
      </c>
      <c r="HB88" s="236">
        <v>0</v>
      </c>
      <c r="HC88" s="236">
        <v>0</v>
      </c>
      <c r="HD88" s="237"/>
      <c r="HE88" s="237"/>
      <c r="HF88" s="237">
        <v>0</v>
      </c>
      <c r="HG88" s="237"/>
      <c r="HH88" s="236">
        <v>62457.150766283514</v>
      </c>
      <c r="HJ88" s="281">
        <f t="shared" si="10"/>
        <v>971370.65813894942</v>
      </c>
      <c r="HK88" s="282">
        <f t="shared" si="11"/>
        <v>0</v>
      </c>
      <c r="HL88" s="282">
        <f t="shared" si="12"/>
        <v>25378.888888888887</v>
      </c>
      <c r="HM88" s="282">
        <f t="shared" si="13"/>
        <v>0</v>
      </c>
      <c r="HN88" s="282">
        <f t="shared" si="14"/>
        <v>0</v>
      </c>
      <c r="HO88" s="282">
        <f t="shared" si="15"/>
        <v>-3291.75</v>
      </c>
      <c r="HP88" s="282">
        <f t="shared" si="16"/>
        <v>-6119.5999999999985</v>
      </c>
      <c r="HQ88" s="283">
        <f t="shared" si="17"/>
        <v>0</v>
      </c>
      <c r="HR88" s="263"/>
      <c r="HS88" s="277">
        <v>0</v>
      </c>
      <c r="HT88" s="278">
        <v>0</v>
      </c>
      <c r="HU88" s="278">
        <v>0</v>
      </c>
      <c r="HV88" s="278">
        <v>400</v>
      </c>
      <c r="HW88" s="278">
        <v>0</v>
      </c>
      <c r="HX88" s="278">
        <v>0</v>
      </c>
      <c r="HY88" s="278">
        <v>0</v>
      </c>
      <c r="HZ88" s="279">
        <v>5235.25</v>
      </c>
      <c r="IA88" s="278"/>
      <c r="IB88" s="280">
        <f t="shared" si="18"/>
        <v>1002384.7970278383</v>
      </c>
      <c r="ID88" s="280">
        <f t="shared" si="19"/>
        <v>-9411.3499999999985</v>
      </c>
      <c r="IF88" s="280"/>
      <c r="IH88" s="280"/>
      <c r="IJ88" s="280">
        <v>0</v>
      </c>
      <c r="IL88" s="280">
        <v>16491.04</v>
      </c>
      <c r="IN88" s="280">
        <v>91776.11</v>
      </c>
    </row>
    <row r="89" spans="1:248">
      <c r="A89" s="244">
        <v>1100</v>
      </c>
      <c r="B89" s="141">
        <v>103146</v>
      </c>
      <c r="C89" s="141" t="s">
        <v>638</v>
      </c>
      <c r="D89" s="141" t="s">
        <v>435</v>
      </c>
      <c r="E89" s="226" t="s">
        <v>796</v>
      </c>
      <c r="F89" s="245" t="s">
        <v>921</v>
      </c>
      <c r="H89" s="227">
        <v>0</v>
      </c>
      <c r="I89" s="227">
        <v>0</v>
      </c>
      <c r="J89" s="227">
        <v>0</v>
      </c>
      <c r="K89" s="227">
        <v>0</v>
      </c>
      <c r="M89" s="228">
        <v>0</v>
      </c>
      <c r="N89" s="228">
        <v>0</v>
      </c>
      <c r="O89" s="229"/>
      <c r="P89" s="229"/>
      <c r="Q89" s="229"/>
      <c r="R89" s="229">
        <v>0</v>
      </c>
      <c r="S89" s="229"/>
      <c r="T89" s="229">
        <v>0</v>
      </c>
      <c r="U89" s="229">
        <v>0</v>
      </c>
      <c r="V89" s="229"/>
      <c r="W89" s="228">
        <v>0</v>
      </c>
      <c r="X89" s="228">
        <v>0</v>
      </c>
      <c r="Y89" s="229">
        <v>-1047.2</v>
      </c>
      <c r="Z89" s="229">
        <v>0</v>
      </c>
      <c r="AA89" s="229">
        <v>0</v>
      </c>
      <c r="AB89" s="229"/>
      <c r="AC89" s="228">
        <v>-1047.2</v>
      </c>
      <c r="AD89" s="230">
        <v>0</v>
      </c>
      <c r="AE89" s="230">
        <v>0</v>
      </c>
      <c r="AF89" s="231"/>
      <c r="AG89" s="231"/>
      <c r="AH89" s="231"/>
      <c r="AI89" s="231">
        <v>0</v>
      </c>
      <c r="AJ89" s="231"/>
      <c r="AK89" s="231">
        <v>0</v>
      </c>
      <c r="AL89" s="231">
        <v>0</v>
      </c>
      <c r="AM89" s="231"/>
      <c r="AN89" s="230">
        <v>0</v>
      </c>
      <c r="AO89" s="230">
        <v>0</v>
      </c>
      <c r="AP89" s="231">
        <v>-1047.2</v>
      </c>
      <c r="AQ89" s="231">
        <v>0</v>
      </c>
      <c r="AR89" s="231">
        <v>0</v>
      </c>
      <c r="AS89" s="231"/>
      <c r="AT89" s="230">
        <v>-1047.2</v>
      </c>
      <c r="AU89" s="232">
        <v>0</v>
      </c>
      <c r="AV89" s="232">
        <v>0</v>
      </c>
      <c r="AW89" s="233"/>
      <c r="AX89" s="233"/>
      <c r="AY89" s="233"/>
      <c r="AZ89" s="233">
        <v>0</v>
      </c>
      <c r="BA89" s="233"/>
      <c r="BB89" s="233">
        <v>0</v>
      </c>
      <c r="BC89" s="233">
        <v>0</v>
      </c>
      <c r="BD89" s="233"/>
      <c r="BE89" s="232">
        <v>0</v>
      </c>
      <c r="BF89" s="232">
        <v>0</v>
      </c>
      <c r="BG89" s="233">
        <v>-1047.2</v>
      </c>
      <c r="BH89" s="233">
        <v>0</v>
      </c>
      <c r="BI89" s="233">
        <v>0</v>
      </c>
      <c r="BJ89" s="233"/>
      <c r="BK89" s="232">
        <v>-1047.2</v>
      </c>
      <c r="BL89" s="234">
        <v>0</v>
      </c>
      <c r="BM89" s="234">
        <v>0</v>
      </c>
      <c r="BN89" s="235"/>
      <c r="BO89" s="235"/>
      <c r="BP89" s="235"/>
      <c r="BQ89" s="235">
        <v>2200000</v>
      </c>
      <c r="BR89" s="235">
        <v>0</v>
      </c>
      <c r="BS89" s="235">
        <v>0</v>
      </c>
      <c r="BT89" s="235">
        <v>1906728</v>
      </c>
      <c r="BU89" s="235">
        <v>0</v>
      </c>
      <c r="BV89" s="234">
        <v>0</v>
      </c>
      <c r="BW89" s="234">
        <v>0</v>
      </c>
      <c r="BX89" s="235">
        <v>-1047.2</v>
      </c>
      <c r="BY89" s="235">
        <v>0</v>
      </c>
      <c r="BZ89" s="235">
        <v>0</v>
      </c>
      <c r="CA89" s="235"/>
      <c r="CB89" s="234">
        <v>4105680.8</v>
      </c>
      <c r="CC89" s="236">
        <v>0</v>
      </c>
      <c r="CD89" s="236">
        <v>0</v>
      </c>
      <c r="CE89" s="237"/>
      <c r="CF89" s="237"/>
      <c r="CG89" s="237"/>
      <c r="CH89" s="237">
        <v>550000</v>
      </c>
      <c r="CI89" s="237">
        <v>0</v>
      </c>
      <c r="CJ89" s="237">
        <v>0</v>
      </c>
      <c r="CK89" s="237">
        <v>476682</v>
      </c>
      <c r="CL89" s="237">
        <v>0</v>
      </c>
      <c r="CM89" s="236">
        <v>0</v>
      </c>
      <c r="CN89" s="236">
        <v>0</v>
      </c>
      <c r="CO89" s="237">
        <v>-1047.2</v>
      </c>
      <c r="CP89" s="237">
        <v>0</v>
      </c>
      <c r="CQ89" s="237">
        <v>0</v>
      </c>
      <c r="CR89" s="237"/>
      <c r="CS89" s="236">
        <v>1025634.8</v>
      </c>
      <c r="CT89" s="238">
        <v>0</v>
      </c>
      <c r="CU89" s="238">
        <v>0</v>
      </c>
      <c r="CV89" s="239"/>
      <c r="CW89" s="239"/>
      <c r="CX89" s="239"/>
      <c r="CY89" s="239">
        <v>550000</v>
      </c>
      <c r="CZ89" s="239">
        <v>0</v>
      </c>
      <c r="DA89" s="239">
        <v>0</v>
      </c>
      <c r="DB89" s="239">
        <v>476682</v>
      </c>
      <c r="DC89" s="239">
        <v>0</v>
      </c>
      <c r="DD89" s="238">
        <v>0</v>
      </c>
      <c r="DE89" s="238">
        <v>0</v>
      </c>
      <c r="DF89" s="239">
        <v>-1047.2</v>
      </c>
      <c r="DG89" s="239">
        <v>0</v>
      </c>
      <c r="DH89" s="239">
        <v>0</v>
      </c>
      <c r="DI89" s="239"/>
      <c r="DJ89" s="238">
        <v>1025634.8</v>
      </c>
      <c r="DK89" s="240">
        <v>0</v>
      </c>
      <c r="DL89" s="240">
        <v>0</v>
      </c>
      <c r="DM89" s="241"/>
      <c r="DN89" s="241"/>
      <c r="DO89" s="241"/>
      <c r="DP89" s="241">
        <v>550000</v>
      </c>
      <c r="DQ89" s="241">
        <v>0</v>
      </c>
      <c r="DR89" s="241">
        <v>0</v>
      </c>
      <c r="DS89" s="241">
        <v>476682</v>
      </c>
      <c r="DT89" s="241">
        <v>0</v>
      </c>
      <c r="DU89" s="240">
        <v>0</v>
      </c>
      <c r="DV89" s="240">
        <v>0</v>
      </c>
      <c r="DW89" s="241">
        <v>-1047.2</v>
      </c>
      <c r="DX89" s="241">
        <v>0</v>
      </c>
      <c r="DY89" s="241">
        <v>0</v>
      </c>
      <c r="DZ89" s="241"/>
      <c r="EA89" s="240">
        <v>1025634.8</v>
      </c>
      <c r="EB89" s="242">
        <v>0</v>
      </c>
      <c r="EC89" s="242">
        <v>0</v>
      </c>
      <c r="ED89" s="243"/>
      <c r="EE89" s="243"/>
      <c r="EF89" s="243"/>
      <c r="EG89" s="243">
        <v>550000</v>
      </c>
      <c r="EH89" s="243">
        <v>0</v>
      </c>
      <c r="EI89" s="243">
        <v>0</v>
      </c>
      <c r="EJ89" s="243">
        <v>476682</v>
      </c>
      <c r="EK89" s="243">
        <v>0</v>
      </c>
      <c r="EL89" s="242">
        <v>0</v>
      </c>
      <c r="EM89" s="242">
        <v>0</v>
      </c>
      <c r="EN89" s="243">
        <v>-5235.9999999999973</v>
      </c>
      <c r="EO89" s="243">
        <v>0</v>
      </c>
      <c r="EP89" s="243">
        <v>0</v>
      </c>
      <c r="EQ89" s="243"/>
      <c r="ER89" s="242">
        <v>1021446</v>
      </c>
      <c r="ES89" s="230">
        <v>0</v>
      </c>
      <c r="ET89" s="230">
        <v>0</v>
      </c>
      <c r="EU89" s="231"/>
      <c r="EV89" s="231"/>
      <c r="EW89" s="231"/>
      <c r="EX89" s="231">
        <v>550000</v>
      </c>
      <c r="EY89" s="231">
        <v>0</v>
      </c>
      <c r="EZ89" s="231">
        <v>0</v>
      </c>
      <c r="FA89" s="231">
        <v>476682</v>
      </c>
      <c r="FB89" s="231">
        <v>0</v>
      </c>
      <c r="FC89" s="230">
        <v>0</v>
      </c>
      <c r="FD89" s="230">
        <v>0</v>
      </c>
      <c r="FE89" s="231"/>
      <c r="FF89" s="231">
        <v>0</v>
      </c>
      <c r="FG89" s="231">
        <v>0</v>
      </c>
      <c r="FH89" s="231"/>
      <c r="FI89" s="230">
        <v>1026682</v>
      </c>
      <c r="FJ89" s="232">
        <v>0</v>
      </c>
      <c r="FK89" s="232">
        <v>0</v>
      </c>
      <c r="FL89" s="233"/>
      <c r="FM89" s="233"/>
      <c r="FN89" s="233"/>
      <c r="FO89" s="233">
        <v>550000</v>
      </c>
      <c r="FP89" s="233">
        <v>0</v>
      </c>
      <c r="FQ89" s="233">
        <v>0</v>
      </c>
      <c r="FR89" s="233">
        <v>476682</v>
      </c>
      <c r="FS89" s="233">
        <v>0</v>
      </c>
      <c r="FT89" s="232">
        <v>0</v>
      </c>
      <c r="FU89" s="232">
        <v>0</v>
      </c>
      <c r="FV89" s="233"/>
      <c r="FW89" s="233">
        <v>0</v>
      </c>
      <c r="FX89" s="233">
        <v>0</v>
      </c>
      <c r="FY89" s="233"/>
      <c r="FZ89" s="232">
        <v>1026682</v>
      </c>
      <c r="GA89" s="234">
        <v>0</v>
      </c>
      <c r="GB89" s="234">
        <v>0</v>
      </c>
      <c r="GC89" s="235"/>
      <c r="GD89" s="235"/>
      <c r="GE89" s="235"/>
      <c r="GF89" s="235">
        <v>550000</v>
      </c>
      <c r="GG89" s="235">
        <v>0</v>
      </c>
      <c r="GH89" s="235">
        <v>0</v>
      </c>
      <c r="GI89" s="235">
        <v>476682</v>
      </c>
      <c r="GJ89" s="235">
        <v>0</v>
      </c>
      <c r="GK89" s="234">
        <v>0</v>
      </c>
      <c r="GL89" s="234">
        <v>0</v>
      </c>
      <c r="GM89" s="235"/>
      <c r="GN89" s="235">
        <v>0</v>
      </c>
      <c r="GO89" s="235">
        <v>0</v>
      </c>
      <c r="GP89" s="235">
        <v>-864768.65999999992</v>
      </c>
      <c r="GQ89" s="234">
        <v>161913.34000000008</v>
      </c>
      <c r="GR89" s="236">
        <v>0</v>
      </c>
      <c r="GS89" s="236">
        <v>0</v>
      </c>
      <c r="GT89" s="237"/>
      <c r="GU89" s="237"/>
      <c r="GV89" s="237"/>
      <c r="GW89" s="237">
        <v>550000</v>
      </c>
      <c r="GX89" s="237">
        <v>0</v>
      </c>
      <c r="GY89" s="237">
        <v>0</v>
      </c>
      <c r="GZ89" s="237">
        <v>476682</v>
      </c>
      <c r="HA89" s="237">
        <v>0</v>
      </c>
      <c r="HB89" s="236">
        <v>0</v>
      </c>
      <c r="HC89" s="236">
        <v>0</v>
      </c>
      <c r="HD89" s="237"/>
      <c r="HE89" s="237">
        <v>0</v>
      </c>
      <c r="HF89" s="237">
        <v>0</v>
      </c>
      <c r="HG89" s="237"/>
      <c r="HH89" s="236">
        <v>1026682</v>
      </c>
      <c r="HJ89" s="281">
        <f t="shared" si="10"/>
        <v>6600000</v>
      </c>
      <c r="HK89" s="282">
        <f t="shared" si="11"/>
        <v>0</v>
      </c>
      <c r="HL89" s="282">
        <f t="shared" si="12"/>
        <v>5720184</v>
      </c>
      <c r="HM89" s="282">
        <f t="shared" si="13"/>
        <v>0</v>
      </c>
      <c r="HN89" s="282">
        <f t="shared" si="14"/>
        <v>0</v>
      </c>
      <c r="HO89" s="282">
        <f t="shared" si="15"/>
        <v>-12566.399999999998</v>
      </c>
      <c r="HP89" s="282">
        <f t="shared" si="16"/>
        <v>0</v>
      </c>
      <c r="HQ89" s="283">
        <f t="shared" si="17"/>
        <v>0</v>
      </c>
      <c r="HR89" s="263"/>
      <c r="HS89" s="277">
        <v>485575.81999999995</v>
      </c>
      <c r="HT89" s="278">
        <v>0</v>
      </c>
      <c r="HU89" s="278">
        <v>274335</v>
      </c>
      <c r="HV89" s="278">
        <v>5713.86</v>
      </c>
      <c r="HW89" s="278">
        <v>284535.29083665338</v>
      </c>
      <c r="HX89" s="278">
        <v>99475.27</v>
      </c>
      <c r="HY89" s="278">
        <v>16725</v>
      </c>
      <c r="HZ89" s="279">
        <v>20706.25</v>
      </c>
      <c r="IA89" s="278"/>
      <c r="IB89" s="280">
        <f t="shared" si="18"/>
        <v>13507250.490836652</v>
      </c>
      <c r="ID89" s="280">
        <f t="shared" si="19"/>
        <v>-12566.399999999998</v>
      </c>
      <c r="IF89" s="280"/>
      <c r="IH89" s="280"/>
      <c r="IJ89" s="280">
        <v>0</v>
      </c>
      <c r="IL89" s="280">
        <v>0</v>
      </c>
      <c r="IN89" s="280">
        <v>20061.329999999998</v>
      </c>
    </row>
    <row r="90" spans="1:248">
      <c r="A90" s="244">
        <v>3432</v>
      </c>
      <c r="B90" s="141">
        <v>134840</v>
      </c>
      <c r="C90" s="141" t="s">
        <v>639</v>
      </c>
      <c r="D90" s="141" t="s">
        <v>436</v>
      </c>
      <c r="E90" s="226" t="s">
        <v>341</v>
      </c>
      <c r="F90" s="245" t="s">
        <v>921</v>
      </c>
      <c r="H90" s="227">
        <v>5109148.8470742088</v>
      </c>
      <c r="I90" s="227">
        <v>-19755.16</v>
      </c>
      <c r="J90" s="227">
        <v>-32329.804800000002</v>
      </c>
      <c r="K90" s="227">
        <v>5057063.8822742086</v>
      </c>
      <c r="M90" s="228">
        <v>425762.40392285073</v>
      </c>
      <c r="N90" s="228">
        <v>18869.264752252253</v>
      </c>
      <c r="O90" s="229"/>
      <c r="P90" s="229"/>
      <c r="Q90" s="229"/>
      <c r="R90" s="229">
        <v>0</v>
      </c>
      <c r="S90" s="229"/>
      <c r="T90" s="229">
        <v>0</v>
      </c>
      <c r="U90" s="229">
        <v>0</v>
      </c>
      <c r="V90" s="229"/>
      <c r="W90" s="228">
        <v>-1646.2633333333333</v>
      </c>
      <c r="X90" s="228">
        <v>-2694.1504</v>
      </c>
      <c r="Y90" s="229">
        <v>-2026.0625</v>
      </c>
      <c r="Z90" s="229">
        <v>0</v>
      </c>
      <c r="AA90" s="229">
        <v>0</v>
      </c>
      <c r="AB90" s="229"/>
      <c r="AC90" s="228">
        <v>438265.1924417697</v>
      </c>
      <c r="AD90" s="230">
        <v>425762.40392285073</v>
      </c>
      <c r="AE90" s="230">
        <v>18869.264752252253</v>
      </c>
      <c r="AF90" s="231"/>
      <c r="AG90" s="231"/>
      <c r="AH90" s="231"/>
      <c r="AI90" s="231">
        <v>0</v>
      </c>
      <c r="AJ90" s="231"/>
      <c r="AK90" s="231">
        <v>0</v>
      </c>
      <c r="AL90" s="231">
        <v>0</v>
      </c>
      <c r="AM90" s="231"/>
      <c r="AN90" s="230">
        <v>-1646.2633333333333</v>
      </c>
      <c r="AO90" s="230">
        <v>-2694.1504</v>
      </c>
      <c r="AP90" s="231">
        <v>-2026.0625</v>
      </c>
      <c r="AQ90" s="231">
        <v>0</v>
      </c>
      <c r="AR90" s="231">
        <v>0</v>
      </c>
      <c r="AS90" s="231"/>
      <c r="AT90" s="230">
        <v>438265.1924417697</v>
      </c>
      <c r="AU90" s="232">
        <v>425762.40392285073</v>
      </c>
      <c r="AV90" s="232">
        <v>18869.264752252253</v>
      </c>
      <c r="AW90" s="233"/>
      <c r="AX90" s="233"/>
      <c r="AY90" s="233"/>
      <c r="AZ90" s="233">
        <v>0</v>
      </c>
      <c r="BA90" s="233"/>
      <c r="BB90" s="233">
        <v>0</v>
      </c>
      <c r="BC90" s="233">
        <v>0</v>
      </c>
      <c r="BD90" s="233"/>
      <c r="BE90" s="232">
        <v>-1646.2633333333333</v>
      </c>
      <c r="BF90" s="232">
        <v>-2694.1504</v>
      </c>
      <c r="BG90" s="233">
        <v>-2026.0625</v>
      </c>
      <c r="BH90" s="233">
        <v>0</v>
      </c>
      <c r="BI90" s="233">
        <v>0</v>
      </c>
      <c r="BJ90" s="233"/>
      <c r="BK90" s="232">
        <v>438265.1924417697</v>
      </c>
      <c r="BL90" s="234">
        <v>425762.40392285073</v>
      </c>
      <c r="BM90" s="234">
        <v>23782.945082582588</v>
      </c>
      <c r="BN90" s="235"/>
      <c r="BO90" s="235"/>
      <c r="BP90" s="235"/>
      <c r="BQ90" s="235">
        <v>0</v>
      </c>
      <c r="BR90" s="235">
        <v>0</v>
      </c>
      <c r="BS90" s="235">
        <v>0</v>
      </c>
      <c r="BT90" s="235">
        <v>505.55555555555554</v>
      </c>
      <c r="BU90" s="235">
        <v>0</v>
      </c>
      <c r="BV90" s="234">
        <v>-1646.2633333333333</v>
      </c>
      <c r="BW90" s="234">
        <v>-2694.1504</v>
      </c>
      <c r="BX90" s="235">
        <v>-2026.0625</v>
      </c>
      <c r="BY90" s="235">
        <v>0</v>
      </c>
      <c r="BZ90" s="235">
        <v>0</v>
      </c>
      <c r="CA90" s="235"/>
      <c r="CB90" s="234">
        <v>443684.42832765559</v>
      </c>
      <c r="CC90" s="236">
        <v>425762.40392285073</v>
      </c>
      <c r="CD90" s="236">
        <v>23782.945082582588</v>
      </c>
      <c r="CE90" s="237"/>
      <c r="CF90" s="237"/>
      <c r="CG90" s="237"/>
      <c r="CH90" s="237">
        <v>0</v>
      </c>
      <c r="CI90" s="237">
        <v>0</v>
      </c>
      <c r="CJ90" s="237">
        <v>0</v>
      </c>
      <c r="CK90" s="237">
        <v>505.55555555555554</v>
      </c>
      <c r="CL90" s="237">
        <v>0</v>
      </c>
      <c r="CM90" s="236">
        <v>-1646.2633333333333</v>
      </c>
      <c r="CN90" s="236">
        <v>-2694.1504</v>
      </c>
      <c r="CO90" s="237">
        <v>-2026.0625</v>
      </c>
      <c r="CP90" s="237">
        <v>0</v>
      </c>
      <c r="CQ90" s="237">
        <v>0</v>
      </c>
      <c r="CR90" s="237"/>
      <c r="CS90" s="236">
        <v>443684.42832765559</v>
      </c>
      <c r="CT90" s="238">
        <v>425762.40392285073</v>
      </c>
      <c r="CU90" s="238">
        <v>23782.945082582588</v>
      </c>
      <c r="CV90" s="239"/>
      <c r="CW90" s="239"/>
      <c r="CX90" s="239"/>
      <c r="CY90" s="239">
        <v>0</v>
      </c>
      <c r="CZ90" s="239">
        <v>0</v>
      </c>
      <c r="DA90" s="239">
        <v>0</v>
      </c>
      <c r="DB90" s="239">
        <v>505.55555555555554</v>
      </c>
      <c r="DC90" s="239">
        <v>0</v>
      </c>
      <c r="DD90" s="238">
        <v>-1646.2633333333333</v>
      </c>
      <c r="DE90" s="238">
        <v>-2694.1504</v>
      </c>
      <c r="DF90" s="239">
        <v>-1497.4553571428571</v>
      </c>
      <c r="DG90" s="239">
        <v>0</v>
      </c>
      <c r="DH90" s="239">
        <v>0</v>
      </c>
      <c r="DI90" s="239"/>
      <c r="DJ90" s="238">
        <v>444213.03547051275</v>
      </c>
      <c r="DK90" s="240">
        <v>425762.40392285073</v>
      </c>
      <c r="DL90" s="240">
        <v>23782.945082582588</v>
      </c>
      <c r="DM90" s="241"/>
      <c r="DN90" s="241"/>
      <c r="DO90" s="241"/>
      <c r="DP90" s="241">
        <v>0</v>
      </c>
      <c r="DQ90" s="241">
        <v>0</v>
      </c>
      <c r="DR90" s="241">
        <v>0</v>
      </c>
      <c r="DS90" s="241">
        <v>505.55555555555554</v>
      </c>
      <c r="DT90" s="241">
        <v>0</v>
      </c>
      <c r="DU90" s="240">
        <v>-1646.2633333333333</v>
      </c>
      <c r="DV90" s="240">
        <v>-2694.1504</v>
      </c>
      <c r="DW90" s="241">
        <v>-1497.4553571428571</v>
      </c>
      <c r="DX90" s="241">
        <v>0</v>
      </c>
      <c r="DY90" s="241">
        <v>0</v>
      </c>
      <c r="DZ90" s="241"/>
      <c r="EA90" s="240">
        <v>444213.03547051275</v>
      </c>
      <c r="EB90" s="242">
        <v>425762.40392285073</v>
      </c>
      <c r="EC90" s="242">
        <v>48519.110660660634</v>
      </c>
      <c r="ED90" s="243"/>
      <c r="EE90" s="243"/>
      <c r="EF90" s="243"/>
      <c r="EG90" s="243">
        <v>0</v>
      </c>
      <c r="EH90" s="243">
        <v>0</v>
      </c>
      <c r="EI90" s="243">
        <v>0</v>
      </c>
      <c r="EJ90" s="243">
        <v>4954.4444444444443</v>
      </c>
      <c r="EK90" s="243">
        <v>0</v>
      </c>
      <c r="EL90" s="242">
        <v>-1646.2633333333333</v>
      </c>
      <c r="EM90" s="242">
        <v>-2694.1504</v>
      </c>
      <c r="EN90" s="243">
        <v>-7487.2767857142862</v>
      </c>
      <c r="EO90" s="243">
        <v>0</v>
      </c>
      <c r="EP90" s="243">
        <v>0</v>
      </c>
      <c r="EQ90" s="243"/>
      <c r="ER90" s="242">
        <v>467408.26850890828</v>
      </c>
      <c r="ES90" s="230">
        <v>425762.40392285073</v>
      </c>
      <c r="ET90" s="230">
        <v>23782.945082582588</v>
      </c>
      <c r="EU90" s="231"/>
      <c r="EV90" s="231"/>
      <c r="EW90" s="231"/>
      <c r="EX90" s="231">
        <v>0</v>
      </c>
      <c r="EY90" s="231">
        <v>0</v>
      </c>
      <c r="EZ90" s="231">
        <v>0</v>
      </c>
      <c r="FA90" s="231">
        <v>505.55555555555554</v>
      </c>
      <c r="FB90" s="231">
        <v>0</v>
      </c>
      <c r="FC90" s="230">
        <v>-1646.2633333333333</v>
      </c>
      <c r="FD90" s="230">
        <v>-2694.1504</v>
      </c>
      <c r="FE90" s="231"/>
      <c r="FF90" s="231">
        <v>0</v>
      </c>
      <c r="FG90" s="231">
        <v>0</v>
      </c>
      <c r="FH90" s="231"/>
      <c r="FI90" s="230">
        <v>445710.49082765559</v>
      </c>
      <c r="FJ90" s="232">
        <v>425762.40392285073</v>
      </c>
      <c r="FK90" s="232">
        <v>23782.945082582588</v>
      </c>
      <c r="FL90" s="233"/>
      <c r="FM90" s="233"/>
      <c r="FN90" s="233"/>
      <c r="FO90" s="233">
        <v>0</v>
      </c>
      <c r="FP90" s="233">
        <v>0</v>
      </c>
      <c r="FQ90" s="233">
        <v>0</v>
      </c>
      <c r="FR90" s="233">
        <v>505.55555555555554</v>
      </c>
      <c r="FS90" s="233">
        <v>0</v>
      </c>
      <c r="FT90" s="232">
        <v>-1646.2633333333333</v>
      </c>
      <c r="FU90" s="232">
        <v>-2694.1504</v>
      </c>
      <c r="FV90" s="233"/>
      <c r="FW90" s="233">
        <v>0</v>
      </c>
      <c r="FX90" s="233">
        <v>0</v>
      </c>
      <c r="FY90" s="233"/>
      <c r="FZ90" s="232">
        <v>445710.49082765559</v>
      </c>
      <c r="GA90" s="234">
        <v>425762.40392285073</v>
      </c>
      <c r="GB90" s="234">
        <v>23782.945082582588</v>
      </c>
      <c r="GC90" s="235"/>
      <c r="GD90" s="235"/>
      <c r="GE90" s="235"/>
      <c r="GF90" s="235">
        <v>0</v>
      </c>
      <c r="GG90" s="235">
        <v>0</v>
      </c>
      <c r="GH90" s="235">
        <v>0</v>
      </c>
      <c r="GI90" s="235">
        <v>505.55555555555554</v>
      </c>
      <c r="GJ90" s="235">
        <v>0</v>
      </c>
      <c r="GK90" s="234">
        <v>-1646.2633333333333</v>
      </c>
      <c r="GL90" s="234">
        <v>-2694.1504</v>
      </c>
      <c r="GM90" s="235"/>
      <c r="GN90" s="235">
        <v>0</v>
      </c>
      <c r="GO90" s="235">
        <v>0</v>
      </c>
      <c r="GP90" s="235">
        <v>-625439.15000000026</v>
      </c>
      <c r="GQ90" s="234">
        <v>-179728.65917234466</v>
      </c>
      <c r="GR90" s="236">
        <v>425762.40392285073</v>
      </c>
      <c r="GS90" s="236">
        <v>23782.945082582588</v>
      </c>
      <c r="GT90" s="237"/>
      <c r="GU90" s="237"/>
      <c r="GV90" s="237"/>
      <c r="GW90" s="237">
        <v>0</v>
      </c>
      <c r="GX90" s="237">
        <v>0</v>
      </c>
      <c r="GY90" s="237">
        <v>0</v>
      </c>
      <c r="GZ90" s="237">
        <v>505.55555555555554</v>
      </c>
      <c r="HA90" s="237">
        <v>0</v>
      </c>
      <c r="HB90" s="236">
        <v>-1646.2633333333333</v>
      </c>
      <c r="HC90" s="236">
        <v>-2694.1504</v>
      </c>
      <c r="HD90" s="237"/>
      <c r="HE90" s="237">
        <v>0</v>
      </c>
      <c r="HF90" s="237">
        <v>0</v>
      </c>
      <c r="HG90" s="237"/>
      <c r="HH90" s="236">
        <v>445710.49082765559</v>
      </c>
      <c r="HJ90" s="281">
        <f t="shared" si="10"/>
        <v>5426491.8826522864</v>
      </c>
      <c r="HK90" s="282">
        <f t="shared" si="11"/>
        <v>0</v>
      </c>
      <c r="HL90" s="282">
        <f t="shared" si="12"/>
        <v>8998.8888888888869</v>
      </c>
      <c r="HM90" s="282">
        <f t="shared" si="13"/>
        <v>-19755.159999999993</v>
      </c>
      <c r="HN90" s="282">
        <f t="shared" si="14"/>
        <v>-32329.804799999994</v>
      </c>
      <c r="HO90" s="282">
        <f t="shared" si="15"/>
        <v>-20612.5</v>
      </c>
      <c r="HP90" s="282">
        <f t="shared" si="16"/>
        <v>0</v>
      </c>
      <c r="HQ90" s="283">
        <f t="shared" si="17"/>
        <v>0</v>
      </c>
      <c r="HR90" s="263"/>
      <c r="HS90" s="277">
        <v>260251</v>
      </c>
      <c r="HT90" s="278">
        <v>0</v>
      </c>
      <c r="HU90" s="278">
        <v>471750</v>
      </c>
      <c r="HV90" s="278">
        <v>3456.93</v>
      </c>
      <c r="HW90" s="278">
        <v>0</v>
      </c>
      <c r="HX90" s="278">
        <v>11033.129999999997</v>
      </c>
      <c r="HY90" s="278">
        <v>80256</v>
      </c>
      <c r="HZ90" s="279">
        <v>13265.5</v>
      </c>
      <c r="IA90" s="278"/>
      <c r="IB90" s="280">
        <f t="shared" si="18"/>
        <v>6275503.331541175</v>
      </c>
      <c r="ID90" s="280">
        <f t="shared" si="19"/>
        <v>-72697.464799999987</v>
      </c>
      <c r="IF90" s="280"/>
      <c r="IH90" s="280"/>
      <c r="IJ90" s="280">
        <v>0</v>
      </c>
      <c r="IL90" s="280">
        <v>21952.57</v>
      </c>
      <c r="IN90" s="280">
        <v>146887.10333333333</v>
      </c>
    </row>
    <row r="91" spans="1:248">
      <c r="A91" s="244">
        <v>2454</v>
      </c>
      <c r="B91" s="141">
        <v>103381</v>
      </c>
      <c r="C91" s="141" t="s">
        <v>642</v>
      </c>
      <c r="D91" s="141" t="s">
        <v>438</v>
      </c>
      <c r="E91" s="226" t="s">
        <v>341</v>
      </c>
      <c r="F91" s="245" t="s">
        <v>921</v>
      </c>
      <c r="H91" s="227">
        <v>2185325.0188343497</v>
      </c>
      <c r="I91" s="227">
        <v>-9175.6200000000008</v>
      </c>
      <c r="J91" s="227">
        <v>-30475.856299999999</v>
      </c>
      <c r="K91" s="227">
        <v>2145673.5425343495</v>
      </c>
      <c r="M91" s="228">
        <v>182110.41823619581</v>
      </c>
      <c r="N91" s="228">
        <v>8286.838333333335</v>
      </c>
      <c r="O91" s="229"/>
      <c r="P91" s="229"/>
      <c r="Q91" s="229"/>
      <c r="R91" s="229">
        <v>0</v>
      </c>
      <c r="S91" s="229"/>
      <c r="T91" s="229">
        <v>0</v>
      </c>
      <c r="U91" s="229">
        <v>0</v>
      </c>
      <c r="V91" s="229"/>
      <c r="W91" s="228">
        <v>-764.6350000000001</v>
      </c>
      <c r="X91" s="228">
        <v>-2539.6546916666666</v>
      </c>
      <c r="Y91" s="229">
        <v>-789.25</v>
      </c>
      <c r="Z91" s="229">
        <v>0</v>
      </c>
      <c r="AA91" s="229">
        <v>0</v>
      </c>
      <c r="AB91" s="229"/>
      <c r="AC91" s="228">
        <v>186303.71687786249</v>
      </c>
      <c r="AD91" s="230">
        <v>182110.41823619581</v>
      </c>
      <c r="AE91" s="230">
        <v>8286.838333333335</v>
      </c>
      <c r="AF91" s="231"/>
      <c r="AG91" s="231"/>
      <c r="AH91" s="231"/>
      <c r="AI91" s="231">
        <v>0</v>
      </c>
      <c r="AJ91" s="231"/>
      <c r="AK91" s="231">
        <v>0</v>
      </c>
      <c r="AL91" s="231">
        <v>0</v>
      </c>
      <c r="AM91" s="231"/>
      <c r="AN91" s="230">
        <v>-764.6350000000001</v>
      </c>
      <c r="AO91" s="230">
        <v>-2539.6546916666666</v>
      </c>
      <c r="AP91" s="231">
        <v>-789.25</v>
      </c>
      <c r="AQ91" s="231">
        <v>0</v>
      </c>
      <c r="AR91" s="231">
        <v>0</v>
      </c>
      <c r="AS91" s="231"/>
      <c r="AT91" s="230">
        <v>186303.71687786249</v>
      </c>
      <c r="AU91" s="232">
        <v>182110.41823619581</v>
      </c>
      <c r="AV91" s="232">
        <v>8286.838333333335</v>
      </c>
      <c r="AW91" s="233"/>
      <c r="AX91" s="233"/>
      <c r="AY91" s="233"/>
      <c r="AZ91" s="233">
        <v>0</v>
      </c>
      <c r="BA91" s="233"/>
      <c r="BB91" s="233">
        <v>0</v>
      </c>
      <c r="BC91" s="233">
        <v>0</v>
      </c>
      <c r="BD91" s="233"/>
      <c r="BE91" s="232">
        <v>-764.6350000000001</v>
      </c>
      <c r="BF91" s="232">
        <v>-2539.6546916666666</v>
      </c>
      <c r="BG91" s="233">
        <v>-789.25</v>
      </c>
      <c r="BH91" s="233">
        <v>0</v>
      </c>
      <c r="BI91" s="233">
        <v>0</v>
      </c>
      <c r="BJ91" s="233"/>
      <c r="BK91" s="232">
        <v>186303.71687786249</v>
      </c>
      <c r="BL91" s="234">
        <v>182110.41823619581</v>
      </c>
      <c r="BM91" s="234">
        <v>14496.564999999999</v>
      </c>
      <c r="BN91" s="235"/>
      <c r="BO91" s="235"/>
      <c r="BP91" s="235"/>
      <c r="BQ91" s="235">
        <v>0</v>
      </c>
      <c r="BR91" s="235">
        <v>0</v>
      </c>
      <c r="BS91" s="235">
        <v>0</v>
      </c>
      <c r="BT91" s="235">
        <v>0</v>
      </c>
      <c r="BU91" s="235">
        <v>0</v>
      </c>
      <c r="BV91" s="234">
        <v>-764.6350000000001</v>
      </c>
      <c r="BW91" s="234">
        <v>-2539.6546916666666</v>
      </c>
      <c r="BX91" s="235">
        <v>-789.25</v>
      </c>
      <c r="BY91" s="235">
        <v>0</v>
      </c>
      <c r="BZ91" s="235">
        <v>0</v>
      </c>
      <c r="CA91" s="235"/>
      <c r="CB91" s="234">
        <v>192513.44354452915</v>
      </c>
      <c r="CC91" s="236">
        <v>182110.41823619581</v>
      </c>
      <c r="CD91" s="236">
        <v>14496.564999999999</v>
      </c>
      <c r="CE91" s="237"/>
      <c r="CF91" s="237"/>
      <c r="CG91" s="237"/>
      <c r="CH91" s="237">
        <v>0</v>
      </c>
      <c r="CI91" s="237">
        <v>0</v>
      </c>
      <c r="CJ91" s="237">
        <v>0</v>
      </c>
      <c r="CK91" s="237">
        <v>0</v>
      </c>
      <c r="CL91" s="237">
        <v>0</v>
      </c>
      <c r="CM91" s="236">
        <v>-764.6350000000001</v>
      </c>
      <c r="CN91" s="236">
        <v>-2539.6546916666666</v>
      </c>
      <c r="CO91" s="237">
        <v>-789.25</v>
      </c>
      <c r="CP91" s="237">
        <v>0</v>
      </c>
      <c r="CQ91" s="237">
        <v>0</v>
      </c>
      <c r="CR91" s="237"/>
      <c r="CS91" s="236">
        <v>192513.44354452915</v>
      </c>
      <c r="CT91" s="238">
        <v>182110.41823619581</v>
      </c>
      <c r="CU91" s="238">
        <v>14496.564999999999</v>
      </c>
      <c r="CV91" s="239"/>
      <c r="CW91" s="239"/>
      <c r="CX91" s="239"/>
      <c r="CY91" s="239">
        <v>0</v>
      </c>
      <c r="CZ91" s="239">
        <v>0</v>
      </c>
      <c r="DA91" s="239">
        <v>0</v>
      </c>
      <c r="DB91" s="239">
        <v>0</v>
      </c>
      <c r="DC91" s="239">
        <v>0</v>
      </c>
      <c r="DD91" s="238">
        <v>-764.6350000000001</v>
      </c>
      <c r="DE91" s="238">
        <v>-2539.6546916666666</v>
      </c>
      <c r="DF91" s="239">
        <v>-789.25</v>
      </c>
      <c r="DG91" s="239">
        <v>0</v>
      </c>
      <c r="DH91" s="239">
        <v>0</v>
      </c>
      <c r="DI91" s="239"/>
      <c r="DJ91" s="238">
        <v>192513.44354452915</v>
      </c>
      <c r="DK91" s="240">
        <v>182110.41823619581</v>
      </c>
      <c r="DL91" s="240">
        <v>14496.564999999999</v>
      </c>
      <c r="DM91" s="241"/>
      <c r="DN91" s="241"/>
      <c r="DO91" s="241"/>
      <c r="DP91" s="241">
        <v>0</v>
      </c>
      <c r="DQ91" s="241">
        <v>0</v>
      </c>
      <c r="DR91" s="241">
        <v>0</v>
      </c>
      <c r="DS91" s="241">
        <v>0</v>
      </c>
      <c r="DT91" s="241">
        <v>0</v>
      </c>
      <c r="DU91" s="240">
        <v>-764.6350000000001</v>
      </c>
      <c r="DV91" s="240">
        <v>-2539.6546916666666</v>
      </c>
      <c r="DW91" s="241">
        <v>-789.25</v>
      </c>
      <c r="DX91" s="241">
        <v>0</v>
      </c>
      <c r="DY91" s="241">
        <v>0</v>
      </c>
      <c r="DZ91" s="241"/>
      <c r="EA91" s="240">
        <v>192513.44354452915</v>
      </c>
      <c r="EB91" s="242">
        <v>182110.41823619581</v>
      </c>
      <c r="EC91" s="242">
        <v>29519.406842105258</v>
      </c>
      <c r="ED91" s="243"/>
      <c r="EE91" s="243"/>
      <c r="EF91" s="243"/>
      <c r="EG91" s="243">
        <v>0</v>
      </c>
      <c r="EH91" s="243">
        <v>0</v>
      </c>
      <c r="EI91" s="243">
        <v>0</v>
      </c>
      <c r="EJ91" s="243">
        <v>0</v>
      </c>
      <c r="EK91" s="243">
        <v>0</v>
      </c>
      <c r="EL91" s="242">
        <v>-764.6350000000001</v>
      </c>
      <c r="EM91" s="242">
        <v>-2539.6546916666666</v>
      </c>
      <c r="EN91" s="243">
        <v>-3946.25</v>
      </c>
      <c r="EO91" s="243">
        <v>0</v>
      </c>
      <c r="EP91" s="243">
        <v>0</v>
      </c>
      <c r="EQ91" s="243"/>
      <c r="ER91" s="242">
        <v>204379.28538663441</v>
      </c>
      <c r="ES91" s="230">
        <v>182110.41823619581</v>
      </c>
      <c r="ET91" s="230">
        <v>14496.564999999999</v>
      </c>
      <c r="EU91" s="231"/>
      <c r="EV91" s="231"/>
      <c r="EW91" s="231"/>
      <c r="EX91" s="231">
        <v>0</v>
      </c>
      <c r="EY91" s="231">
        <v>0</v>
      </c>
      <c r="EZ91" s="231">
        <v>0</v>
      </c>
      <c r="FA91" s="231">
        <v>0</v>
      </c>
      <c r="FB91" s="231">
        <v>0</v>
      </c>
      <c r="FC91" s="230">
        <v>-764.6350000000001</v>
      </c>
      <c r="FD91" s="230">
        <v>-2539.6546916666666</v>
      </c>
      <c r="FE91" s="231"/>
      <c r="FF91" s="231">
        <v>0</v>
      </c>
      <c r="FG91" s="231">
        <v>0</v>
      </c>
      <c r="FH91" s="231"/>
      <c r="FI91" s="230">
        <v>193302.69354452915</v>
      </c>
      <c r="FJ91" s="232">
        <v>182110.41823619581</v>
      </c>
      <c r="FK91" s="232">
        <v>14496.564999999999</v>
      </c>
      <c r="FL91" s="233"/>
      <c r="FM91" s="233"/>
      <c r="FN91" s="233"/>
      <c r="FO91" s="233">
        <v>0</v>
      </c>
      <c r="FP91" s="233">
        <v>0</v>
      </c>
      <c r="FQ91" s="233">
        <v>0</v>
      </c>
      <c r="FR91" s="233">
        <v>0</v>
      </c>
      <c r="FS91" s="233">
        <v>0</v>
      </c>
      <c r="FT91" s="232">
        <v>-764.6350000000001</v>
      </c>
      <c r="FU91" s="232">
        <v>-2539.6546916666666</v>
      </c>
      <c r="FV91" s="233"/>
      <c r="FW91" s="233">
        <v>0</v>
      </c>
      <c r="FX91" s="233">
        <v>0</v>
      </c>
      <c r="FY91" s="233"/>
      <c r="FZ91" s="232">
        <v>193302.69354452915</v>
      </c>
      <c r="GA91" s="234">
        <v>182110.41823619581</v>
      </c>
      <c r="GB91" s="234">
        <v>14496.564999999999</v>
      </c>
      <c r="GC91" s="235"/>
      <c r="GD91" s="235"/>
      <c r="GE91" s="235"/>
      <c r="GF91" s="235">
        <v>0</v>
      </c>
      <c r="GG91" s="235">
        <v>0</v>
      </c>
      <c r="GH91" s="235">
        <v>0</v>
      </c>
      <c r="GI91" s="235">
        <v>0</v>
      </c>
      <c r="GJ91" s="235">
        <v>0</v>
      </c>
      <c r="GK91" s="234">
        <v>-764.6350000000001</v>
      </c>
      <c r="GL91" s="234">
        <v>-2539.6546916666666</v>
      </c>
      <c r="GM91" s="235"/>
      <c r="GN91" s="235">
        <v>0</v>
      </c>
      <c r="GO91" s="235">
        <v>0</v>
      </c>
      <c r="GP91" s="235">
        <v>-201139.43000000002</v>
      </c>
      <c r="GQ91" s="234">
        <v>-7836.7364554708765</v>
      </c>
      <c r="GR91" s="236">
        <v>182110.41823619581</v>
      </c>
      <c r="GS91" s="236">
        <v>14496.564999999999</v>
      </c>
      <c r="GT91" s="237"/>
      <c r="GU91" s="237"/>
      <c r="GV91" s="237"/>
      <c r="GW91" s="237">
        <v>0</v>
      </c>
      <c r="GX91" s="237">
        <v>0</v>
      </c>
      <c r="GY91" s="237">
        <v>0</v>
      </c>
      <c r="GZ91" s="237">
        <v>0</v>
      </c>
      <c r="HA91" s="237">
        <v>0</v>
      </c>
      <c r="HB91" s="236">
        <v>-764.6350000000001</v>
      </c>
      <c r="HC91" s="236">
        <v>-2539.6546916666666</v>
      </c>
      <c r="HD91" s="237"/>
      <c r="HE91" s="237">
        <v>0</v>
      </c>
      <c r="HF91" s="237">
        <v>0</v>
      </c>
      <c r="HG91" s="237"/>
      <c r="HH91" s="236">
        <v>193302.69354452915</v>
      </c>
      <c r="HJ91" s="281">
        <f t="shared" si="10"/>
        <v>2355677.4606764545</v>
      </c>
      <c r="HK91" s="282">
        <f t="shared" si="11"/>
        <v>0</v>
      </c>
      <c r="HL91" s="282">
        <f t="shared" si="12"/>
        <v>0</v>
      </c>
      <c r="HM91" s="282">
        <f t="shared" si="13"/>
        <v>-9175.6200000000008</v>
      </c>
      <c r="HN91" s="282">
        <f t="shared" si="14"/>
        <v>-30475.856299999999</v>
      </c>
      <c r="HO91" s="282">
        <f t="shared" si="15"/>
        <v>-9471</v>
      </c>
      <c r="HP91" s="282">
        <f t="shared" si="16"/>
        <v>0</v>
      </c>
      <c r="HQ91" s="283">
        <f t="shared" si="17"/>
        <v>0</v>
      </c>
      <c r="HR91" s="263"/>
      <c r="HS91" s="277">
        <v>127774</v>
      </c>
      <c r="HT91" s="278">
        <v>0</v>
      </c>
      <c r="HU91" s="278">
        <v>253836</v>
      </c>
      <c r="HV91" s="278">
        <v>5000</v>
      </c>
      <c r="HW91" s="278">
        <v>0</v>
      </c>
      <c r="HX91" s="278">
        <v>10530.46</v>
      </c>
      <c r="HY91" s="278">
        <v>43601</v>
      </c>
      <c r="HZ91" s="279">
        <v>8214.25</v>
      </c>
      <c r="IA91" s="278"/>
      <c r="IB91" s="280">
        <f t="shared" si="18"/>
        <v>2804633.1706764544</v>
      </c>
      <c r="ID91" s="280">
        <f t="shared" si="19"/>
        <v>-49122.476300000002</v>
      </c>
      <c r="IF91" s="280"/>
      <c r="IH91" s="280"/>
      <c r="IJ91" s="280">
        <v>0</v>
      </c>
      <c r="IL91" s="280">
        <v>0</v>
      </c>
      <c r="IN91" s="280">
        <v>60728.3</v>
      </c>
    </row>
    <row r="92" spans="1:248">
      <c r="A92" s="244">
        <v>1026</v>
      </c>
      <c r="B92" s="141">
        <v>103139</v>
      </c>
      <c r="C92" s="141" t="s">
        <v>700</v>
      </c>
      <c r="D92" s="141" t="s">
        <v>496</v>
      </c>
      <c r="E92" s="226" t="s">
        <v>786</v>
      </c>
      <c r="F92" s="245" t="s">
        <v>921</v>
      </c>
      <c r="H92" s="227">
        <v>0</v>
      </c>
      <c r="I92" s="227">
        <v>0</v>
      </c>
      <c r="J92" s="227">
        <v>0</v>
      </c>
      <c r="K92" s="227">
        <v>0</v>
      </c>
      <c r="M92" s="228">
        <v>0</v>
      </c>
      <c r="N92" s="228">
        <v>41138.526916313182</v>
      </c>
      <c r="O92" s="229"/>
      <c r="P92" s="229"/>
      <c r="Q92" s="229"/>
      <c r="R92" s="229">
        <v>0</v>
      </c>
      <c r="S92" s="229"/>
      <c r="T92" s="229">
        <v>0</v>
      </c>
      <c r="U92" s="229">
        <v>0</v>
      </c>
      <c r="V92" s="229"/>
      <c r="W92" s="228">
        <v>0</v>
      </c>
      <c r="X92" s="228">
        <v>0</v>
      </c>
      <c r="Y92" s="229">
        <v>-274.3125</v>
      </c>
      <c r="Z92" s="229">
        <v>0</v>
      </c>
      <c r="AA92" s="229">
        <v>0</v>
      </c>
      <c r="AB92" s="229"/>
      <c r="AC92" s="228">
        <v>40864.214416313182</v>
      </c>
      <c r="AD92" s="230">
        <v>0</v>
      </c>
      <c r="AE92" s="230">
        <v>41138.526916313182</v>
      </c>
      <c r="AF92" s="231"/>
      <c r="AG92" s="231"/>
      <c r="AH92" s="231"/>
      <c r="AI92" s="231">
        <v>0</v>
      </c>
      <c r="AJ92" s="231"/>
      <c r="AK92" s="231">
        <v>0</v>
      </c>
      <c r="AL92" s="231">
        <v>0</v>
      </c>
      <c r="AM92" s="231"/>
      <c r="AN92" s="230">
        <v>0</v>
      </c>
      <c r="AO92" s="230">
        <v>0</v>
      </c>
      <c r="AP92" s="231">
        <v>-274.3125</v>
      </c>
      <c r="AQ92" s="231">
        <v>0</v>
      </c>
      <c r="AR92" s="231">
        <v>0</v>
      </c>
      <c r="AS92" s="231"/>
      <c r="AT92" s="230">
        <v>40864.214416313182</v>
      </c>
      <c r="AU92" s="232">
        <v>0</v>
      </c>
      <c r="AV92" s="232">
        <v>41138.526916313182</v>
      </c>
      <c r="AW92" s="233"/>
      <c r="AX92" s="233"/>
      <c r="AY92" s="233"/>
      <c r="AZ92" s="233">
        <v>0</v>
      </c>
      <c r="BA92" s="233"/>
      <c r="BB92" s="233">
        <v>0</v>
      </c>
      <c r="BC92" s="233">
        <v>0</v>
      </c>
      <c r="BD92" s="233"/>
      <c r="BE92" s="232">
        <v>0</v>
      </c>
      <c r="BF92" s="232">
        <v>0</v>
      </c>
      <c r="BG92" s="233">
        <v>-274.3125</v>
      </c>
      <c r="BH92" s="233">
        <v>0</v>
      </c>
      <c r="BI92" s="233">
        <v>0</v>
      </c>
      <c r="BJ92" s="233"/>
      <c r="BK92" s="232">
        <v>40864.214416313182</v>
      </c>
      <c r="BL92" s="234">
        <v>0</v>
      </c>
      <c r="BM92" s="234">
        <v>62404.738805673376</v>
      </c>
      <c r="BN92" s="235"/>
      <c r="BO92" s="235"/>
      <c r="BP92" s="235"/>
      <c r="BQ92" s="235">
        <v>0</v>
      </c>
      <c r="BR92" s="235">
        <v>0</v>
      </c>
      <c r="BS92" s="235">
        <v>0</v>
      </c>
      <c r="BT92" s="235">
        <v>707.77777777777783</v>
      </c>
      <c r="BU92" s="235">
        <v>0</v>
      </c>
      <c r="BV92" s="234">
        <v>0</v>
      </c>
      <c r="BW92" s="234">
        <v>0</v>
      </c>
      <c r="BX92" s="235">
        <v>-274.3125</v>
      </c>
      <c r="BY92" s="235">
        <v>0</v>
      </c>
      <c r="BZ92" s="235">
        <v>0</v>
      </c>
      <c r="CA92" s="235"/>
      <c r="CB92" s="234">
        <v>62838.204083451157</v>
      </c>
      <c r="CC92" s="236">
        <v>0</v>
      </c>
      <c r="CD92" s="236">
        <v>62404.738805673376</v>
      </c>
      <c r="CE92" s="237"/>
      <c r="CF92" s="237"/>
      <c r="CG92" s="237"/>
      <c r="CH92" s="237">
        <v>0</v>
      </c>
      <c r="CI92" s="237">
        <v>0</v>
      </c>
      <c r="CJ92" s="237">
        <v>0</v>
      </c>
      <c r="CK92" s="237">
        <v>707.77777777777783</v>
      </c>
      <c r="CL92" s="237">
        <v>0</v>
      </c>
      <c r="CM92" s="236">
        <v>0</v>
      </c>
      <c r="CN92" s="236">
        <v>0</v>
      </c>
      <c r="CO92" s="237">
        <v>-274.3125</v>
      </c>
      <c r="CP92" s="237">
        <v>0</v>
      </c>
      <c r="CQ92" s="237">
        <v>0</v>
      </c>
      <c r="CR92" s="237"/>
      <c r="CS92" s="236">
        <v>62838.204083451157</v>
      </c>
      <c r="CT92" s="238">
        <v>0</v>
      </c>
      <c r="CU92" s="238">
        <v>62404.738805673376</v>
      </c>
      <c r="CV92" s="239"/>
      <c r="CW92" s="239"/>
      <c r="CX92" s="239"/>
      <c r="CY92" s="239">
        <v>0</v>
      </c>
      <c r="CZ92" s="239">
        <v>0</v>
      </c>
      <c r="DA92" s="239">
        <v>0</v>
      </c>
      <c r="DB92" s="239">
        <v>707.77777777777783</v>
      </c>
      <c r="DC92" s="239">
        <v>0</v>
      </c>
      <c r="DD92" s="238">
        <v>0</v>
      </c>
      <c r="DE92" s="238">
        <v>0</v>
      </c>
      <c r="DF92" s="239">
        <v>-274.3125</v>
      </c>
      <c r="DG92" s="239">
        <v>0</v>
      </c>
      <c r="DH92" s="239">
        <v>0</v>
      </c>
      <c r="DI92" s="239"/>
      <c r="DJ92" s="238">
        <v>62838.204083451157</v>
      </c>
      <c r="DK92" s="240">
        <v>0</v>
      </c>
      <c r="DL92" s="240">
        <v>62404.738805673376</v>
      </c>
      <c r="DM92" s="241"/>
      <c r="DN92" s="241"/>
      <c r="DO92" s="241"/>
      <c r="DP92" s="241">
        <v>0</v>
      </c>
      <c r="DQ92" s="241">
        <v>0</v>
      </c>
      <c r="DR92" s="241">
        <v>0</v>
      </c>
      <c r="DS92" s="241">
        <v>707.77777777777783</v>
      </c>
      <c r="DT92" s="241">
        <v>0</v>
      </c>
      <c r="DU92" s="240">
        <v>0</v>
      </c>
      <c r="DV92" s="240">
        <v>0</v>
      </c>
      <c r="DW92" s="241">
        <v>-274.3125</v>
      </c>
      <c r="DX92" s="241">
        <v>0</v>
      </c>
      <c r="DY92" s="241">
        <v>0</v>
      </c>
      <c r="DZ92" s="241"/>
      <c r="EA92" s="240">
        <v>62838.204083451157</v>
      </c>
      <c r="EB92" s="242">
        <v>0</v>
      </c>
      <c r="EC92" s="242">
        <v>203434.23259531599</v>
      </c>
      <c r="ED92" s="243"/>
      <c r="EE92" s="243"/>
      <c r="EF92" s="243"/>
      <c r="EG92" s="243">
        <v>0</v>
      </c>
      <c r="EH92" s="243">
        <v>0</v>
      </c>
      <c r="EI92" s="243">
        <v>0</v>
      </c>
      <c r="EJ92" s="243">
        <v>5662.2222222222226</v>
      </c>
      <c r="EK92" s="243">
        <v>0</v>
      </c>
      <c r="EL92" s="242">
        <v>0</v>
      </c>
      <c r="EM92" s="242">
        <v>0</v>
      </c>
      <c r="EN92" s="243">
        <v>-1371.5625</v>
      </c>
      <c r="EO92" s="243">
        <v>0</v>
      </c>
      <c r="EP92" s="243">
        <v>0</v>
      </c>
      <c r="EQ92" s="243"/>
      <c r="ER92" s="242">
        <v>207724.89231753821</v>
      </c>
      <c r="ES92" s="230">
        <v>0</v>
      </c>
      <c r="ET92" s="230">
        <v>62404.738805673376</v>
      </c>
      <c r="EU92" s="231"/>
      <c r="EV92" s="231"/>
      <c r="EW92" s="231"/>
      <c r="EX92" s="231">
        <v>0</v>
      </c>
      <c r="EY92" s="231">
        <v>0</v>
      </c>
      <c r="EZ92" s="231">
        <v>0</v>
      </c>
      <c r="FA92" s="231">
        <v>707.77777777777783</v>
      </c>
      <c r="FB92" s="231">
        <v>0</v>
      </c>
      <c r="FC92" s="230">
        <v>0</v>
      </c>
      <c r="FD92" s="230">
        <v>0</v>
      </c>
      <c r="FE92" s="231"/>
      <c r="FF92" s="231">
        <v>0</v>
      </c>
      <c r="FG92" s="231">
        <v>0</v>
      </c>
      <c r="FH92" s="231"/>
      <c r="FI92" s="230">
        <v>63112.516583451157</v>
      </c>
      <c r="FJ92" s="232">
        <v>0</v>
      </c>
      <c r="FK92" s="232">
        <v>-36733.173278249131</v>
      </c>
      <c r="FL92" s="233"/>
      <c r="FM92" s="233"/>
      <c r="FN92" s="233"/>
      <c r="FO92" s="233">
        <v>0</v>
      </c>
      <c r="FP92" s="233">
        <v>0</v>
      </c>
      <c r="FQ92" s="233">
        <v>0</v>
      </c>
      <c r="FR92" s="233">
        <v>707.77777777777783</v>
      </c>
      <c r="FS92" s="233">
        <v>0</v>
      </c>
      <c r="FT92" s="232">
        <v>0</v>
      </c>
      <c r="FU92" s="232">
        <v>0</v>
      </c>
      <c r="FV92" s="233"/>
      <c r="FW92" s="233">
        <v>0</v>
      </c>
      <c r="FX92" s="233">
        <v>0</v>
      </c>
      <c r="FY92" s="233"/>
      <c r="FZ92" s="232">
        <v>-36025.39550047135</v>
      </c>
      <c r="GA92" s="234">
        <v>0</v>
      </c>
      <c r="GB92" s="234">
        <v>79993.768918952192</v>
      </c>
      <c r="GC92" s="235"/>
      <c r="GD92" s="235"/>
      <c r="GE92" s="235"/>
      <c r="GF92" s="235">
        <v>0</v>
      </c>
      <c r="GG92" s="235">
        <v>0</v>
      </c>
      <c r="GH92" s="235">
        <v>0</v>
      </c>
      <c r="GI92" s="235">
        <v>707.77777777777783</v>
      </c>
      <c r="GJ92" s="235">
        <v>0</v>
      </c>
      <c r="GK92" s="234">
        <v>0</v>
      </c>
      <c r="GL92" s="234">
        <v>0</v>
      </c>
      <c r="GM92" s="235"/>
      <c r="GN92" s="235">
        <v>0</v>
      </c>
      <c r="GO92" s="235">
        <v>0</v>
      </c>
      <c r="GP92" s="235">
        <v>-49768.84</v>
      </c>
      <c r="GQ92" s="234">
        <v>30932.706696729976</v>
      </c>
      <c r="GR92" s="236">
        <v>0</v>
      </c>
      <c r="GS92" s="236">
        <v>42577.156388888878</v>
      </c>
      <c r="GT92" s="237"/>
      <c r="GU92" s="237"/>
      <c r="GV92" s="237"/>
      <c r="GW92" s="237">
        <v>0</v>
      </c>
      <c r="GX92" s="237">
        <v>0</v>
      </c>
      <c r="GY92" s="237">
        <v>0</v>
      </c>
      <c r="GZ92" s="237">
        <v>707.77777777777783</v>
      </c>
      <c r="HA92" s="237">
        <v>0</v>
      </c>
      <c r="HB92" s="236">
        <v>0</v>
      </c>
      <c r="HC92" s="236">
        <v>0</v>
      </c>
      <c r="HD92" s="237"/>
      <c r="HE92" s="237">
        <v>0</v>
      </c>
      <c r="HF92" s="237">
        <v>0</v>
      </c>
      <c r="HG92" s="237"/>
      <c r="HH92" s="236">
        <v>43284.934166666659</v>
      </c>
      <c r="HJ92" s="281">
        <f t="shared" si="10"/>
        <v>760812.21940221428</v>
      </c>
      <c r="HK92" s="282">
        <f t="shared" si="11"/>
        <v>0</v>
      </c>
      <c r="HL92" s="282">
        <f t="shared" si="12"/>
        <v>11324.444444444443</v>
      </c>
      <c r="HM92" s="282">
        <f t="shared" si="13"/>
        <v>0</v>
      </c>
      <c r="HN92" s="282">
        <f t="shared" si="14"/>
        <v>0</v>
      </c>
      <c r="HO92" s="282">
        <f t="shared" si="15"/>
        <v>-3291.75</v>
      </c>
      <c r="HP92" s="282">
        <f t="shared" si="16"/>
        <v>0</v>
      </c>
      <c r="HQ92" s="283">
        <f t="shared" si="17"/>
        <v>0</v>
      </c>
      <c r="HR92" s="263"/>
      <c r="HS92" s="277">
        <v>0</v>
      </c>
      <c r="HT92" s="278">
        <v>0</v>
      </c>
      <c r="HU92" s="278">
        <v>0</v>
      </c>
      <c r="HV92" s="278">
        <v>0</v>
      </c>
      <c r="HW92" s="278">
        <v>0</v>
      </c>
      <c r="HX92" s="278">
        <v>0</v>
      </c>
      <c r="HY92" s="278">
        <v>0</v>
      </c>
      <c r="HZ92" s="279">
        <v>4897.75</v>
      </c>
      <c r="IA92" s="278"/>
      <c r="IB92" s="280">
        <f t="shared" si="18"/>
        <v>777034.41384665878</v>
      </c>
      <c r="ID92" s="280">
        <f t="shared" si="19"/>
        <v>-3291.75</v>
      </c>
      <c r="IF92" s="280"/>
      <c r="IH92" s="280"/>
      <c r="IJ92" s="280">
        <v>0</v>
      </c>
      <c r="IL92" s="280">
        <v>36100.959999999999</v>
      </c>
      <c r="IN92" s="280">
        <v>18110.509999999998</v>
      </c>
    </row>
    <row r="93" spans="1:248">
      <c r="A93" s="244">
        <v>7050</v>
      </c>
      <c r="B93" s="141">
        <v>103625</v>
      </c>
      <c r="C93" s="141" t="s">
        <v>645</v>
      </c>
      <c r="D93" s="141" t="s">
        <v>441</v>
      </c>
      <c r="E93" s="226" t="s">
        <v>342</v>
      </c>
      <c r="F93" s="245" t="s">
        <v>921</v>
      </c>
      <c r="H93" s="227">
        <v>0</v>
      </c>
      <c r="I93" s="227">
        <v>0</v>
      </c>
      <c r="J93" s="227">
        <v>0</v>
      </c>
      <c r="K93" s="227">
        <v>0</v>
      </c>
      <c r="M93" s="228">
        <v>0</v>
      </c>
      <c r="N93" s="228">
        <v>0</v>
      </c>
      <c r="O93" s="229"/>
      <c r="P93" s="229"/>
      <c r="Q93" s="229"/>
      <c r="R93" s="229">
        <v>98005.966666666674</v>
      </c>
      <c r="S93" s="229"/>
      <c r="T93" s="229">
        <v>0</v>
      </c>
      <c r="U93" s="229">
        <v>127926.73094407508</v>
      </c>
      <c r="V93" s="229"/>
      <c r="W93" s="228">
        <v>0</v>
      </c>
      <c r="X93" s="228">
        <v>0</v>
      </c>
      <c r="Y93" s="229">
        <v>-274.3125</v>
      </c>
      <c r="Z93" s="229">
        <v>0</v>
      </c>
      <c r="AA93" s="229">
        <v>0</v>
      </c>
      <c r="AB93" s="229"/>
      <c r="AC93" s="228">
        <v>225658.38511074177</v>
      </c>
      <c r="AD93" s="230">
        <v>0</v>
      </c>
      <c r="AE93" s="230">
        <v>0</v>
      </c>
      <c r="AF93" s="231"/>
      <c r="AG93" s="231"/>
      <c r="AH93" s="231"/>
      <c r="AI93" s="231">
        <v>98005.966666666674</v>
      </c>
      <c r="AJ93" s="231"/>
      <c r="AK93" s="231">
        <v>0</v>
      </c>
      <c r="AL93" s="231">
        <v>127926.73094407508</v>
      </c>
      <c r="AM93" s="231"/>
      <c r="AN93" s="230">
        <v>0</v>
      </c>
      <c r="AO93" s="230">
        <v>0</v>
      </c>
      <c r="AP93" s="231">
        <v>-274.3125</v>
      </c>
      <c r="AQ93" s="231">
        <v>0</v>
      </c>
      <c r="AR93" s="231">
        <v>0</v>
      </c>
      <c r="AS93" s="231"/>
      <c r="AT93" s="230">
        <v>225658.38511074177</v>
      </c>
      <c r="AU93" s="232">
        <v>0</v>
      </c>
      <c r="AV93" s="232">
        <v>0</v>
      </c>
      <c r="AW93" s="233"/>
      <c r="AX93" s="233"/>
      <c r="AY93" s="233"/>
      <c r="AZ93" s="233">
        <v>98005.966666666674</v>
      </c>
      <c r="BA93" s="233"/>
      <c r="BB93" s="233">
        <v>0</v>
      </c>
      <c r="BC93" s="233">
        <v>127926.73094407508</v>
      </c>
      <c r="BD93" s="233"/>
      <c r="BE93" s="232">
        <v>0</v>
      </c>
      <c r="BF93" s="232">
        <v>0</v>
      </c>
      <c r="BG93" s="233">
        <v>-274.3125</v>
      </c>
      <c r="BH93" s="233">
        <v>0</v>
      </c>
      <c r="BI93" s="233">
        <v>0</v>
      </c>
      <c r="BJ93" s="233"/>
      <c r="BK93" s="232">
        <v>225658.38511074177</v>
      </c>
      <c r="BL93" s="234">
        <v>0</v>
      </c>
      <c r="BM93" s="234">
        <v>0</v>
      </c>
      <c r="BN93" s="235"/>
      <c r="BO93" s="235"/>
      <c r="BP93" s="235"/>
      <c r="BQ93" s="235">
        <v>98005.966666666674</v>
      </c>
      <c r="BR93" s="235">
        <v>0</v>
      </c>
      <c r="BS93" s="235">
        <v>0</v>
      </c>
      <c r="BT93" s="235">
        <v>153126.7309440751</v>
      </c>
      <c r="BU93" s="235">
        <v>0</v>
      </c>
      <c r="BV93" s="234">
        <v>0</v>
      </c>
      <c r="BW93" s="234">
        <v>0</v>
      </c>
      <c r="BX93" s="235">
        <v>-274.3125</v>
      </c>
      <c r="BY93" s="235">
        <v>0</v>
      </c>
      <c r="BZ93" s="235">
        <v>0</v>
      </c>
      <c r="CA93" s="235"/>
      <c r="CB93" s="234">
        <v>250858.38511074177</v>
      </c>
      <c r="CC93" s="236">
        <v>0</v>
      </c>
      <c r="CD93" s="236">
        <v>0</v>
      </c>
      <c r="CE93" s="237"/>
      <c r="CF93" s="237"/>
      <c r="CG93" s="237"/>
      <c r="CH93" s="237">
        <v>98005.966666666674</v>
      </c>
      <c r="CI93" s="237">
        <v>0</v>
      </c>
      <c r="CJ93" s="237">
        <v>0</v>
      </c>
      <c r="CK93" s="237">
        <v>153126.7309440751</v>
      </c>
      <c r="CL93" s="237">
        <v>0</v>
      </c>
      <c r="CM93" s="236">
        <v>0</v>
      </c>
      <c r="CN93" s="236">
        <v>0</v>
      </c>
      <c r="CO93" s="237">
        <v>-274.3125</v>
      </c>
      <c r="CP93" s="237">
        <v>0</v>
      </c>
      <c r="CQ93" s="237">
        <v>0</v>
      </c>
      <c r="CR93" s="237"/>
      <c r="CS93" s="236">
        <v>250858.38511074177</v>
      </c>
      <c r="CT93" s="238">
        <v>0</v>
      </c>
      <c r="CU93" s="238">
        <v>0</v>
      </c>
      <c r="CV93" s="239"/>
      <c r="CW93" s="239"/>
      <c r="CX93" s="239"/>
      <c r="CY93" s="239">
        <v>98005.966666666674</v>
      </c>
      <c r="CZ93" s="239">
        <v>0</v>
      </c>
      <c r="DA93" s="239">
        <v>0</v>
      </c>
      <c r="DB93" s="239">
        <v>153126.7309440751</v>
      </c>
      <c r="DC93" s="239">
        <v>0</v>
      </c>
      <c r="DD93" s="238">
        <v>0</v>
      </c>
      <c r="DE93" s="238">
        <v>0</v>
      </c>
      <c r="DF93" s="239">
        <v>-274.3125</v>
      </c>
      <c r="DG93" s="239">
        <v>0</v>
      </c>
      <c r="DH93" s="239">
        <v>0</v>
      </c>
      <c r="DI93" s="239"/>
      <c r="DJ93" s="238">
        <v>250858.38511074177</v>
      </c>
      <c r="DK93" s="240">
        <v>0</v>
      </c>
      <c r="DL93" s="240">
        <v>0</v>
      </c>
      <c r="DM93" s="241"/>
      <c r="DN93" s="241"/>
      <c r="DO93" s="241"/>
      <c r="DP93" s="241">
        <v>98005.966666666674</v>
      </c>
      <c r="DQ93" s="241">
        <v>0</v>
      </c>
      <c r="DR93" s="241">
        <v>0</v>
      </c>
      <c r="DS93" s="241">
        <v>153126.7309440751</v>
      </c>
      <c r="DT93" s="241">
        <v>0</v>
      </c>
      <c r="DU93" s="240">
        <v>0</v>
      </c>
      <c r="DV93" s="240">
        <v>0</v>
      </c>
      <c r="DW93" s="241">
        <v>-274.3125</v>
      </c>
      <c r="DX93" s="241">
        <v>0</v>
      </c>
      <c r="DY93" s="241">
        <v>0</v>
      </c>
      <c r="DZ93" s="241"/>
      <c r="EA93" s="240">
        <v>250858.38511074177</v>
      </c>
      <c r="EB93" s="242">
        <v>0</v>
      </c>
      <c r="EC93" s="242">
        <v>0</v>
      </c>
      <c r="ED93" s="243"/>
      <c r="EE93" s="243"/>
      <c r="EF93" s="243"/>
      <c r="EG93" s="243">
        <v>98005.966666666674</v>
      </c>
      <c r="EH93" s="243">
        <v>0</v>
      </c>
      <c r="EI93" s="243">
        <v>0</v>
      </c>
      <c r="EJ93" s="243">
        <v>153126.7309440751</v>
      </c>
      <c r="EK93" s="243">
        <v>0</v>
      </c>
      <c r="EL93" s="242">
        <v>0</v>
      </c>
      <c r="EM93" s="242">
        <v>0</v>
      </c>
      <c r="EN93" s="243">
        <v>-1371.5625</v>
      </c>
      <c r="EO93" s="243">
        <v>0</v>
      </c>
      <c r="EP93" s="243">
        <v>0</v>
      </c>
      <c r="EQ93" s="243"/>
      <c r="ER93" s="242">
        <v>249761.13511074177</v>
      </c>
      <c r="ES93" s="230">
        <v>0</v>
      </c>
      <c r="ET93" s="230">
        <v>0</v>
      </c>
      <c r="EU93" s="231"/>
      <c r="EV93" s="231"/>
      <c r="EW93" s="231"/>
      <c r="EX93" s="231">
        <v>98005.966666666674</v>
      </c>
      <c r="EY93" s="231">
        <v>0</v>
      </c>
      <c r="EZ93" s="231">
        <v>0</v>
      </c>
      <c r="FA93" s="231">
        <v>153126.7309440751</v>
      </c>
      <c r="FB93" s="231">
        <v>0</v>
      </c>
      <c r="FC93" s="230">
        <v>0</v>
      </c>
      <c r="FD93" s="230">
        <v>0</v>
      </c>
      <c r="FE93" s="231"/>
      <c r="FF93" s="231">
        <v>0</v>
      </c>
      <c r="FG93" s="231">
        <v>0</v>
      </c>
      <c r="FH93" s="231"/>
      <c r="FI93" s="230">
        <v>251132.69761074177</v>
      </c>
      <c r="FJ93" s="232">
        <v>0</v>
      </c>
      <c r="FK93" s="232">
        <v>0</v>
      </c>
      <c r="FL93" s="233"/>
      <c r="FM93" s="233"/>
      <c r="FN93" s="233"/>
      <c r="FO93" s="233">
        <v>98005.966666666674</v>
      </c>
      <c r="FP93" s="233">
        <v>0</v>
      </c>
      <c r="FQ93" s="233">
        <v>0</v>
      </c>
      <c r="FR93" s="233">
        <v>153126.7309440751</v>
      </c>
      <c r="FS93" s="233">
        <v>0</v>
      </c>
      <c r="FT93" s="232">
        <v>0</v>
      </c>
      <c r="FU93" s="232">
        <v>0</v>
      </c>
      <c r="FV93" s="233"/>
      <c r="FW93" s="233">
        <v>0</v>
      </c>
      <c r="FX93" s="233">
        <v>0</v>
      </c>
      <c r="FY93" s="233"/>
      <c r="FZ93" s="232">
        <v>251132.69761074177</v>
      </c>
      <c r="GA93" s="234">
        <v>0</v>
      </c>
      <c r="GB93" s="234">
        <v>0</v>
      </c>
      <c r="GC93" s="235"/>
      <c r="GD93" s="235"/>
      <c r="GE93" s="235"/>
      <c r="GF93" s="235">
        <v>98005.966666666674</v>
      </c>
      <c r="GG93" s="235">
        <v>0</v>
      </c>
      <c r="GH93" s="235">
        <v>0</v>
      </c>
      <c r="GI93" s="235">
        <v>153126.7309440751</v>
      </c>
      <c r="GJ93" s="235">
        <v>0</v>
      </c>
      <c r="GK93" s="234">
        <v>0</v>
      </c>
      <c r="GL93" s="234">
        <v>0</v>
      </c>
      <c r="GM93" s="235"/>
      <c r="GN93" s="235">
        <v>0</v>
      </c>
      <c r="GO93" s="235">
        <v>0</v>
      </c>
      <c r="GP93" s="235">
        <v>-221825.72999999992</v>
      </c>
      <c r="GQ93" s="234">
        <v>29306.967610741849</v>
      </c>
      <c r="GR93" s="236">
        <v>0</v>
      </c>
      <c r="GS93" s="236">
        <v>0</v>
      </c>
      <c r="GT93" s="237"/>
      <c r="GU93" s="237"/>
      <c r="GV93" s="237"/>
      <c r="GW93" s="237">
        <v>98005.966666666674</v>
      </c>
      <c r="GX93" s="237">
        <v>0</v>
      </c>
      <c r="GY93" s="237">
        <v>0</v>
      </c>
      <c r="GZ93" s="237">
        <v>153126.7309440751</v>
      </c>
      <c r="HA93" s="237">
        <v>0</v>
      </c>
      <c r="HB93" s="236">
        <v>0</v>
      </c>
      <c r="HC93" s="236">
        <v>0</v>
      </c>
      <c r="HD93" s="237"/>
      <c r="HE93" s="237">
        <v>0</v>
      </c>
      <c r="HF93" s="237">
        <v>0</v>
      </c>
      <c r="HG93" s="237"/>
      <c r="HH93" s="236">
        <v>251132.69761074177</v>
      </c>
      <c r="HJ93" s="281">
        <f t="shared" si="10"/>
        <v>1176071.6000000001</v>
      </c>
      <c r="HK93" s="282">
        <f t="shared" si="11"/>
        <v>0</v>
      </c>
      <c r="HL93" s="282">
        <f t="shared" si="12"/>
        <v>1761920.7713289016</v>
      </c>
      <c r="HM93" s="282">
        <f t="shared" si="13"/>
        <v>0</v>
      </c>
      <c r="HN93" s="282">
        <f t="shared" si="14"/>
        <v>0</v>
      </c>
      <c r="HO93" s="282">
        <f t="shared" si="15"/>
        <v>-3291.75</v>
      </c>
      <c r="HP93" s="282">
        <f t="shared" si="16"/>
        <v>0</v>
      </c>
      <c r="HQ93" s="283">
        <f t="shared" si="17"/>
        <v>0</v>
      </c>
      <c r="HR93" s="263"/>
      <c r="HS93" s="277">
        <v>116161.45999999999</v>
      </c>
      <c r="HT93" s="278">
        <v>0</v>
      </c>
      <c r="HU93" s="278">
        <v>38586</v>
      </c>
      <c r="HV93" s="278">
        <v>2400</v>
      </c>
      <c r="HW93" s="278">
        <v>68067.709661354587</v>
      </c>
      <c r="HX93" s="278">
        <v>11936.190000000002</v>
      </c>
      <c r="HY93" s="278">
        <v>0</v>
      </c>
      <c r="HZ93" s="279">
        <v>9568.75</v>
      </c>
      <c r="IA93" s="278"/>
      <c r="IB93" s="280">
        <f t="shared" si="18"/>
        <v>3184712.4809902562</v>
      </c>
      <c r="ID93" s="280">
        <f t="shared" si="19"/>
        <v>-3291.75</v>
      </c>
      <c r="IF93" s="280"/>
      <c r="IH93" s="280"/>
      <c r="IJ93" s="280">
        <v>0</v>
      </c>
      <c r="IL93" s="280">
        <v>0</v>
      </c>
      <c r="IN93" s="280">
        <v>33300</v>
      </c>
    </row>
    <row r="94" spans="1:248">
      <c r="A94" s="244">
        <v>2081</v>
      </c>
      <c r="B94" s="141">
        <v>103201</v>
      </c>
      <c r="C94" s="141" t="s">
        <v>646</v>
      </c>
      <c r="D94" s="141" t="s">
        <v>442</v>
      </c>
      <c r="E94" s="226" t="s">
        <v>341</v>
      </c>
      <c r="F94" s="245" t="s">
        <v>921</v>
      </c>
      <c r="H94" s="227">
        <v>2039419.5890771016</v>
      </c>
      <c r="I94" s="227">
        <v>-10479.26</v>
      </c>
      <c r="J94" s="227">
        <v>-41339.750399999997</v>
      </c>
      <c r="K94" s="227">
        <v>1987600.5786771015</v>
      </c>
      <c r="M94" s="228">
        <v>169951.6324230918</v>
      </c>
      <c r="N94" s="228">
        <v>5323.458333333333</v>
      </c>
      <c r="O94" s="229"/>
      <c r="P94" s="229"/>
      <c r="Q94" s="229"/>
      <c r="R94" s="229">
        <v>0</v>
      </c>
      <c r="S94" s="229"/>
      <c r="T94" s="229">
        <v>0</v>
      </c>
      <c r="U94" s="229">
        <v>0</v>
      </c>
      <c r="V94" s="229"/>
      <c r="W94" s="228">
        <v>-873.27166666666665</v>
      </c>
      <c r="X94" s="228">
        <v>-3444.9791999999998</v>
      </c>
      <c r="Y94" s="229">
        <v>-789.25</v>
      </c>
      <c r="Z94" s="229">
        <v>0</v>
      </c>
      <c r="AA94" s="229">
        <v>0</v>
      </c>
      <c r="AB94" s="229"/>
      <c r="AC94" s="228">
        <v>170167.58988975847</v>
      </c>
      <c r="AD94" s="230">
        <v>169951.6324230918</v>
      </c>
      <c r="AE94" s="230">
        <v>5323.458333333333</v>
      </c>
      <c r="AF94" s="231"/>
      <c r="AG94" s="231"/>
      <c r="AH94" s="231"/>
      <c r="AI94" s="231">
        <v>0</v>
      </c>
      <c r="AJ94" s="231"/>
      <c r="AK94" s="231">
        <v>0</v>
      </c>
      <c r="AL94" s="231">
        <v>0</v>
      </c>
      <c r="AM94" s="231"/>
      <c r="AN94" s="230">
        <v>-873.27166666666665</v>
      </c>
      <c r="AO94" s="230">
        <v>-3444.9791999999998</v>
      </c>
      <c r="AP94" s="231">
        <v>-789.25</v>
      </c>
      <c r="AQ94" s="231">
        <v>0</v>
      </c>
      <c r="AR94" s="231">
        <v>0</v>
      </c>
      <c r="AS94" s="231"/>
      <c r="AT94" s="230">
        <v>170167.58988975847</v>
      </c>
      <c r="AU94" s="232">
        <v>169951.6324230918</v>
      </c>
      <c r="AV94" s="232">
        <v>5323.458333333333</v>
      </c>
      <c r="AW94" s="233"/>
      <c r="AX94" s="233"/>
      <c r="AY94" s="233"/>
      <c r="AZ94" s="233">
        <v>0</v>
      </c>
      <c r="BA94" s="233"/>
      <c r="BB94" s="233">
        <v>0</v>
      </c>
      <c r="BC94" s="233">
        <v>0</v>
      </c>
      <c r="BD94" s="233"/>
      <c r="BE94" s="232">
        <v>-873.27166666666665</v>
      </c>
      <c r="BF94" s="232">
        <v>-3444.9791999999998</v>
      </c>
      <c r="BG94" s="233">
        <v>-789.25</v>
      </c>
      <c r="BH94" s="233">
        <v>0</v>
      </c>
      <c r="BI94" s="233">
        <v>0</v>
      </c>
      <c r="BJ94" s="233"/>
      <c r="BK94" s="232">
        <v>170167.58988975847</v>
      </c>
      <c r="BL94" s="234">
        <v>169951.6324230918</v>
      </c>
      <c r="BM94" s="234">
        <v>3349.2472222222223</v>
      </c>
      <c r="BN94" s="235"/>
      <c r="BO94" s="235"/>
      <c r="BP94" s="235"/>
      <c r="BQ94" s="235">
        <v>0</v>
      </c>
      <c r="BR94" s="235">
        <v>0</v>
      </c>
      <c r="BS94" s="235">
        <v>0</v>
      </c>
      <c r="BT94" s="235">
        <v>0</v>
      </c>
      <c r="BU94" s="235">
        <v>0</v>
      </c>
      <c r="BV94" s="234">
        <v>-873.27166666666665</v>
      </c>
      <c r="BW94" s="234">
        <v>-3444.9791999999998</v>
      </c>
      <c r="BX94" s="235">
        <v>-789.25</v>
      </c>
      <c r="BY94" s="235">
        <v>0</v>
      </c>
      <c r="BZ94" s="235">
        <v>0</v>
      </c>
      <c r="CA94" s="235"/>
      <c r="CB94" s="234">
        <v>168193.37877864734</v>
      </c>
      <c r="CC94" s="236">
        <v>169951.6324230918</v>
      </c>
      <c r="CD94" s="236">
        <v>3349.2472222222223</v>
      </c>
      <c r="CE94" s="237"/>
      <c r="CF94" s="237"/>
      <c r="CG94" s="237"/>
      <c r="CH94" s="237">
        <v>0</v>
      </c>
      <c r="CI94" s="237">
        <v>0</v>
      </c>
      <c r="CJ94" s="237">
        <v>0</v>
      </c>
      <c r="CK94" s="237">
        <v>0</v>
      </c>
      <c r="CL94" s="237">
        <v>0</v>
      </c>
      <c r="CM94" s="236">
        <v>-873.27166666666665</v>
      </c>
      <c r="CN94" s="236">
        <v>-3444.9791999999998</v>
      </c>
      <c r="CO94" s="237">
        <v>-789.25</v>
      </c>
      <c r="CP94" s="237">
        <v>0</v>
      </c>
      <c r="CQ94" s="237">
        <v>0</v>
      </c>
      <c r="CR94" s="237"/>
      <c r="CS94" s="236">
        <v>168193.37877864734</v>
      </c>
      <c r="CT94" s="238">
        <v>169951.6324230918</v>
      </c>
      <c r="CU94" s="238">
        <v>3349.2472222222223</v>
      </c>
      <c r="CV94" s="239"/>
      <c r="CW94" s="239"/>
      <c r="CX94" s="239"/>
      <c r="CY94" s="239">
        <v>0</v>
      </c>
      <c r="CZ94" s="239">
        <v>0</v>
      </c>
      <c r="DA94" s="239">
        <v>0</v>
      </c>
      <c r="DB94" s="239">
        <v>0</v>
      </c>
      <c r="DC94" s="239">
        <v>0</v>
      </c>
      <c r="DD94" s="238">
        <v>-873.27166666666665</v>
      </c>
      <c r="DE94" s="238">
        <v>-3444.9791999999998</v>
      </c>
      <c r="DF94" s="239">
        <v>-789.25</v>
      </c>
      <c r="DG94" s="239">
        <v>0</v>
      </c>
      <c r="DH94" s="239">
        <v>0</v>
      </c>
      <c r="DI94" s="239"/>
      <c r="DJ94" s="238">
        <v>168193.37877864734</v>
      </c>
      <c r="DK94" s="240">
        <v>169951.6324230918</v>
      </c>
      <c r="DL94" s="240">
        <v>3349.2472222222223</v>
      </c>
      <c r="DM94" s="241"/>
      <c r="DN94" s="241"/>
      <c r="DO94" s="241"/>
      <c r="DP94" s="241">
        <v>0</v>
      </c>
      <c r="DQ94" s="241">
        <v>0</v>
      </c>
      <c r="DR94" s="241">
        <v>0</v>
      </c>
      <c r="DS94" s="241">
        <v>0</v>
      </c>
      <c r="DT94" s="241">
        <v>0</v>
      </c>
      <c r="DU94" s="240">
        <v>-873.27166666666665</v>
      </c>
      <c r="DV94" s="240">
        <v>-3444.9791999999998</v>
      </c>
      <c r="DW94" s="241">
        <v>-789.25</v>
      </c>
      <c r="DX94" s="241">
        <v>0</v>
      </c>
      <c r="DY94" s="241">
        <v>0</v>
      </c>
      <c r="DZ94" s="241"/>
      <c r="EA94" s="240">
        <v>168193.37877864734</v>
      </c>
      <c r="EB94" s="242">
        <v>169951.6324230918</v>
      </c>
      <c r="EC94" s="242">
        <v>-19319.62222222222</v>
      </c>
      <c r="ED94" s="243"/>
      <c r="EE94" s="243"/>
      <c r="EF94" s="243"/>
      <c r="EG94" s="243">
        <v>0</v>
      </c>
      <c r="EH94" s="243">
        <v>0</v>
      </c>
      <c r="EI94" s="243">
        <v>0</v>
      </c>
      <c r="EJ94" s="243">
        <v>0</v>
      </c>
      <c r="EK94" s="243">
        <v>0</v>
      </c>
      <c r="EL94" s="242">
        <v>-873.27166666666665</v>
      </c>
      <c r="EM94" s="242">
        <v>-3444.9791999999998</v>
      </c>
      <c r="EN94" s="243">
        <v>-3946.25</v>
      </c>
      <c r="EO94" s="243">
        <v>0</v>
      </c>
      <c r="EP94" s="243">
        <v>0</v>
      </c>
      <c r="EQ94" s="243"/>
      <c r="ER94" s="242">
        <v>142367.50933420291</v>
      </c>
      <c r="ES94" s="230">
        <v>169951.6324230918</v>
      </c>
      <c r="ET94" s="230">
        <v>3349.2472222222223</v>
      </c>
      <c r="EU94" s="231"/>
      <c r="EV94" s="231"/>
      <c r="EW94" s="231"/>
      <c r="EX94" s="231">
        <v>0</v>
      </c>
      <c r="EY94" s="231">
        <v>0</v>
      </c>
      <c r="EZ94" s="231">
        <v>0</v>
      </c>
      <c r="FA94" s="231">
        <v>0</v>
      </c>
      <c r="FB94" s="231">
        <v>0</v>
      </c>
      <c r="FC94" s="230">
        <v>-873.27166666666665</v>
      </c>
      <c r="FD94" s="230">
        <v>-3444.9791999999998</v>
      </c>
      <c r="FE94" s="231"/>
      <c r="FF94" s="231">
        <v>0</v>
      </c>
      <c r="FG94" s="231">
        <v>0</v>
      </c>
      <c r="FH94" s="231"/>
      <c r="FI94" s="230">
        <v>168982.62877864734</v>
      </c>
      <c r="FJ94" s="232">
        <v>169951.6324230918</v>
      </c>
      <c r="FK94" s="232">
        <v>3349.2472222222223</v>
      </c>
      <c r="FL94" s="233"/>
      <c r="FM94" s="233"/>
      <c r="FN94" s="233"/>
      <c r="FO94" s="233">
        <v>0</v>
      </c>
      <c r="FP94" s="233">
        <v>0</v>
      </c>
      <c r="FQ94" s="233">
        <v>0</v>
      </c>
      <c r="FR94" s="233">
        <v>0</v>
      </c>
      <c r="FS94" s="233">
        <v>0</v>
      </c>
      <c r="FT94" s="232">
        <v>-873.27166666666665</v>
      </c>
      <c r="FU94" s="232">
        <v>-3444.9791999999998</v>
      </c>
      <c r="FV94" s="233"/>
      <c r="FW94" s="233">
        <v>0</v>
      </c>
      <c r="FX94" s="233">
        <v>0</v>
      </c>
      <c r="FY94" s="233"/>
      <c r="FZ94" s="232">
        <v>168982.62877864734</v>
      </c>
      <c r="GA94" s="234">
        <v>169951.6324230918</v>
      </c>
      <c r="GB94" s="234">
        <v>3349.2472222222223</v>
      </c>
      <c r="GC94" s="235"/>
      <c r="GD94" s="235"/>
      <c r="GE94" s="235"/>
      <c r="GF94" s="235">
        <v>0</v>
      </c>
      <c r="GG94" s="235">
        <v>0</v>
      </c>
      <c r="GH94" s="235">
        <v>0</v>
      </c>
      <c r="GI94" s="235">
        <v>0</v>
      </c>
      <c r="GJ94" s="235">
        <v>0</v>
      </c>
      <c r="GK94" s="234">
        <v>-873.27166666666665</v>
      </c>
      <c r="GL94" s="234">
        <v>-3444.9791999999998</v>
      </c>
      <c r="GM94" s="235"/>
      <c r="GN94" s="235">
        <v>0</v>
      </c>
      <c r="GO94" s="235">
        <v>0</v>
      </c>
      <c r="GP94" s="235">
        <v>-442372.19</v>
      </c>
      <c r="GQ94" s="234">
        <v>-273389.56122135266</v>
      </c>
      <c r="GR94" s="236">
        <v>169951.6324230918</v>
      </c>
      <c r="GS94" s="236">
        <v>3349.2472222222223</v>
      </c>
      <c r="GT94" s="237"/>
      <c r="GU94" s="237"/>
      <c r="GV94" s="237"/>
      <c r="GW94" s="237">
        <v>0</v>
      </c>
      <c r="GX94" s="237">
        <v>0</v>
      </c>
      <c r="GY94" s="237">
        <v>0</v>
      </c>
      <c r="GZ94" s="237">
        <v>0</v>
      </c>
      <c r="HA94" s="237">
        <v>0</v>
      </c>
      <c r="HB94" s="236">
        <v>-873.27166666666665</v>
      </c>
      <c r="HC94" s="236">
        <v>-3444.9791999999998</v>
      </c>
      <c r="HD94" s="237"/>
      <c r="HE94" s="237">
        <v>0</v>
      </c>
      <c r="HF94" s="237">
        <v>0</v>
      </c>
      <c r="HG94" s="237"/>
      <c r="HH94" s="236">
        <v>168982.62877864734</v>
      </c>
      <c r="HJ94" s="281">
        <f t="shared" si="10"/>
        <v>2066197.6596326577</v>
      </c>
      <c r="HK94" s="282">
        <f t="shared" si="11"/>
        <v>0</v>
      </c>
      <c r="HL94" s="282">
        <f t="shared" si="12"/>
        <v>0</v>
      </c>
      <c r="HM94" s="282">
        <f t="shared" si="13"/>
        <v>-10479.260000000002</v>
      </c>
      <c r="HN94" s="282">
        <f t="shared" si="14"/>
        <v>-41339.750400000012</v>
      </c>
      <c r="HO94" s="282">
        <f t="shared" si="15"/>
        <v>-9471</v>
      </c>
      <c r="HP94" s="282">
        <f t="shared" si="16"/>
        <v>0</v>
      </c>
      <c r="HQ94" s="283">
        <f t="shared" si="17"/>
        <v>0</v>
      </c>
      <c r="HR94" s="263"/>
      <c r="HS94" s="277">
        <v>124550</v>
      </c>
      <c r="HT94" s="278">
        <v>0</v>
      </c>
      <c r="HU94" s="278">
        <v>167550</v>
      </c>
      <c r="HV94" s="278">
        <v>856.93</v>
      </c>
      <c r="HW94" s="278">
        <v>0</v>
      </c>
      <c r="HX94" s="278">
        <v>12369.25</v>
      </c>
      <c r="HY94" s="278">
        <v>73173</v>
      </c>
      <c r="HZ94" s="279">
        <v>8754.25</v>
      </c>
      <c r="IA94" s="278"/>
      <c r="IB94" s="280">
        <f t="shared" si="18"/>
        <v>2453451.0896326578</v>
      </c>
      <c r="ID94" s="280">
        <f t="shared" si="19"/>
        <v>-61290.010400000014</v>
      </c>
      <c r="IF94" s="280"/>
      <c r="IH94" s="280"/>
      <c r="IJ94" s="280">
        <v>0</v>
      </c>
      <c r="IL94" s="280">
        <v>3333.3399999999983</v>
      </c>
      <c r="IN94" s="280">
        <v>63284.246666666673</v>
      </c>
    </row>
    <row r="95" spans="1:248">
      <c r="A95" s="244">
        <v>2093</v>
      </c>
      <c r="B95" s="141">
        <v>103210</v>
      </c>
      <c r="C95" s="141" t="s">
        <v>647</v>
      </c>
      <c r="D95" s="141" t="s">
        <v>443</v>
      </c>
      <c r="E95" s="226" t="s">
        <v>341</v>
      </c>
      <c r="F95" s="245" t="s">
        <v>921</v>
      </c>
      <c r="H95" s="227">
        <v>1759979.0908292644</v>
      </c>
      <c r="I95" s="227">
        <v>-8749.43</v>
      </c>
      <c r="J95" s="227">
        <v>-19886.786800000002</v>
      </c>
      <c r="K95" s="227">
        <v>1731342.8740292643</v>
      </c>
      <c r="M95" s="228">
        <v>146664.92423577202</v>
      </c>
      <c r="N95" s="228">
        <v>11342.609375</v>
      </c>
      <c r="O95" s="229"/>
      <c r="P95" s="229"/>
      <c r="Q95" s="229"/>
      <c r="R95" s="229">
        <v>0</v>
      </c>
      <c r="S95" s="229"/>
      <c r="T95" s="229">
        <v>0</v>
      </c>
      <c r="U95" s="229">
        <v>0</v>
      </c>
      <c r="V95" s="229"/>
      <c r="W95" s="228">
        <v>-729.11916666666673</v>
      </c>
      <c r="X95" s="228">
        <v>-1657.2322333333334</v>
      </c>
      <c r="Y95" s="229">
        <v>0</v>
      </c>
      <c r="Z95" s="229">
        <v>0</v>
      </c>
      <c r="AA95" s="229">
        <v>0</v>
      </c>
      <c r="AB95" s="229"/>
      <c r="AC95" s="228">
        <v>155621.18221077201</v>
      </c>
      <c r="AD95" s="230">
        <v>146664.92423577202</v>
      </c>
      <c r="AE95" s="230">
        <v>11342.609375</v>
      </c>
      <c r="AF95" s="231"/>
      <c r="AG95" s="231"/>
      <c r="AH95" s="231"/>
      <c r="AI95" s="231">
        <v>0</v>
      </c>
      <c r="AJ95" s="231"/>
      <c r="AK95" s="231">
        <v>0</v>
      </c>
      <c r="AL95" s="231">
        <v>0</v>
      </c>
      <c r="AM95" s="231"/>
      <c r="AN95" s="230">
        <v>-729.11916666666673</v>
      </c>
      <c r="AO95" s="230">
        <v>-1657.2322333333334</v>
      </c>
      <c r="AP95" s="231">
        <v>0</v>
      </c>
      <c r="AQ95" s="231">
        <v>0</v>
      </c>
      <c r="AR95" s="231">
        <v>0</v>
      </c>
      <c r="AS95" s="231"/>
      <c r="AT95" s="230">
        <v>155621.18221077201</v>
      </c>
      <c r="AU95" s="232">
        <v>146664.92423577202</v>
      </c>
      <c r="AV95" s="232">
        <v>11342.609375</v>
      </c>
      <c r="AW95" s="233"/>
      <c r="AX95" s="233"/>
      <c r="AY95" s="233"/>
      <c r="AZ95" s="233">
        <v>0</v>
      </c>
      <c r="BA95" s="233"/>
      <c r="BB95" s="233">
        <v>0</v>
      </c>
      <c r="BC95" s="233">
        <v>0</v>
      </c>
      <c r="BD95" s="233"/>
      <c r="BE95" s="232">
        <v>-729.11916666666673</v>
      </c>
      <c r="BF95" s="232">
        <v>-1657.2322333333334</v>
      </c>
      <c r="BG95" s="233">
        <v>0</v>
      </c>
      <c r="BH95" s="233">
        <v>0</v>
      </c>
      <c r="BI95" s="233">
        <v>0</v>
      </c>
      <c r="BJ95" s="233"/>
      <c r="BK95" s="232">
        <v>155621.18221077201</v>
      </c>
      <c r="BL95" s="234">
        <v>146664.92423577202</v>
      </c>
      <c r="BM95" s="234">
        <v>12057.030208333334</v>
      </c>
      <c r="BN95" s="235"/>
      <c r="BO95" s="235"/>
      <c r="BP95" s="235"/>
      <c r="BQ95" s="235">
        <v>0</v>
      </c>
      <c r="BR95" s="235">
        <v>0</v>
      </c>
      <c r="BS95" s="235">
        <v>0</v>
      </c>
      <c r="BT95" s="235">
        <v>0</v>
      </c>
      <c r="BU95" s="235">
        <v>0</v>
      </c>
      <c r="BV95" s="234">
        <v>-729.11916666666673</v>
      </c>
      <c r="BW95" s="234">
        <v>-1657.2322333333334</v>
      </c>
      <c r="BX95" s="235">
        <v>0</v>
      </c>
      <c r="BY95" s="235">
        <v>0</v>
      </c>
      <c r="BZ95" s="235">
        <v>0</v>
      </c>
      <c r="CA95" s="235"/>
      <c r="CB95" s="234">
        <v>156335.60304410534</v>
      </c>
      <c r="CC95" s="236">
        <v>146664.92423577202</v>
      </c>
      <c r="CD95" s="236">
        <v>12057.030208333334</v>
      </c>
      <c r="CE95" s="237"/>
      <c r="CF95" s="237"/>
      <c r="CG95" s="237"/>
      <c r="CH95" s="237">
        <v>0</v>
      </c>
      <c r="CI95" s="237">
        <v>0</v>
      </c>
      <c r="CJ95" s="237">
        <v>0</v>
      </c>
      <c r="CK95" s="237">
        <v>0</v>
      </c>
      <c r="CL95" s="237">
        <v>0</v>
      </c>
      <c r="CM95" s="236">
        <v>-729.11916666666673</v>
      </c>
      <c r="CN95" s="236">
        <v>-1657.2322333333334</v>
      </c>
      <c r="CO95" s="237">
        <v>0</v>
      </c>
      <c r="CP95" s="237">
        <v>0</v>
      </c>
      <c r="CQ95" s="237">
        <v>0</v>
      </c>
      <c r="CR95" s="237"/>
      <c r="CS95" s="236">
        <v>156335.60304410534</v>
      </c>
      <c r="CT95" s="238">
        <v>146664.92423577202</v>
      </c>
      <c r="CU95" s="238">
        <v>12057.030208333334</v>
      </c>
      <c r="CV95" s="239"/>
      <c r="CW95" s="239"/>
      <c r="CX95" s="239"/>
      <c r="CY95" s="239">
        <v>0</v>
      </c>
      <c r="CZ95" s="239">
        <v>0</v>
      </c>
      <c r="DA95" s="239">
        <v>0</v>
      </c>
      <c r="DB95" s="239">
        <v>0</v>
      </c>
      <c r="DC95" s="239">
        <v>0</v>
      </c>
      <c r="DD95" s="238">
        <v>-729.11916666666673</v>
      </c>
      <c r="DE95" s="238">
        <v>-1657.2322333333334</v>
      </c>
      <c r="DF95" s="239">
        <v>0</v>
      </c>
      <c r="DG95" s="239">
        <v>0</v>
      </c>
      <c r="DH95" s="239">
        <v>0</v>
      </c>
      <c r="DI95" s="239"/>
      <c r="DJ95" s="238">
        <v>156335.60304410534</v>
      </c>
      <c r="DK95" s="240">
        <v>146664.92423577202</v>
      </c>
      <c r="DL95" s="240">
        <v>12057.030208333334</v>
      </c>
      <c r="DM95" s="241"/>
      <c r="DN95" s="241"/>
      <c r="DO95" s="241"/>
      <c r="DP95" s="241">
        <v>0</v>
      </c>
      <c r="DQ95" s="241">
        <v>0</v>
      </c>
      <c r="DR95" s="241">
        <v>0</v>
      </c>
      <c r="DS95" s="241">
        <v>0</v>
      </c>
      <c r="DT95" s="241">
        <v>0</v>
      </c>
      <c r="DU95" s="240">
        <v>-729.11916666666673</v>
      </c>
      <c r="DV95" s="240">
        <v>-1657.2322333333334</v>
      </c>
      <c r="DW95" s="241">
        <v>0</v>
      </c>
      <c r="DX95" s="241">
        <v>0</v>
      </c>
      <c r="DY95" s="241">
        <v>0</v>
      </c>
      <c r="DZ95" s="241"/>
      <c r="EA95" s="240">
        <v>156335.60304410534</v>
      </c>
      <c r="EB95" s="242">
        <v>146664.92423577202</v>
      </c>
      <c r="EC95" s="242">
        <v>10136.64166666667</v>
      </c>
      <c r="ED95" s="243"/>
      <c r="EE95" s="243"/>
      <c r="EF95" s="243"/>
      <c r="EG95" s="243">
        <v>0</v>
      </c>
      <c r="EH95" s="243">
        <v>0</v>
      </c>
      <c r="EI95" s="243">
        <v>0</v>
      </c>
      <c r="EJ95" s="243">
        <v>0</v>
      </c>
      <c r="EK95" s="243">
        <v>0</v>
      </c>
      <c r="EL95" s="242">
        <v>-729.11916666666673</v>
      </c>
      <c r="EM95" s="242">
        <v>-1657.2322333333334</v>
      </c>
      <c r="EN95" s="243">
        <v>0</v>
      </c>
      <c r="EO95" s="243">
        <v>0</v>
      </c>
      <c r="EP95" s="243">
        <v>0</v>
      </c>
      <c r="EQ95" s="243"/>
      <c r="ER95" s="242">
        <v>154415.21450243867</v>
      </c>
      <c r="ES95" s="230">
        <v>146664.92423577202</v>
      </c>
      <c r="ET95" s="230">
        <v>12057.030208333334</v>
      </c>
      <c r="EU95" s="231"/>
      <c r="EV95" s="231"/>
      <c r="EW95" s="231"/>
      <c r="EX95" s="231">
        <v>0</v>
      </c>
      <c r="EY95" s="231">
        <v>0</v>
      </c>
      <c r="EZ95" s="231">
        <v>0</v>
      </c>
      <c r="FA95" s="231">
        <v>0</v>
      </c>
      <c r="FB95" s="231">
        <v>0</v>
      </c>
      <c r="FC95" s="230">
        <v>-729.11916666666673</v>
      </c>
      <c r="FD95" s="230">
        <v>-1657.2322333333334</v>
      </c>
      <c r="FE95" s="231"/>
      <c r="FF95" s="231">
        <v>0</v>
      </c>
      <c r="FG95" s="231">
        <v>0</v>
      </c>
      <c r="FH95" s="231"/>
      <c r="FI95" s="230">
        <v>156335.60304410534</v>
      </c>
      <c r="FJ95" s="232">
        <v>146664.92423577202</v>
      </c>
      <c r="FK95" s="232">
        <v>12057.030208333334</v>
      </c>
      <c r="FL95" s="233"/>
      <c r="FM95" s="233"/>
      <c r="FN95" s="233"/>
      <c r="FO95" s="233">
        <v>0</v>
      </c>
      <c r="FP95" s="233">
        <v>0</v>
      </c>
      <c r="FQ95" s="233">
        <v>0</v>
      </c>
      <c r="FR95" s="233">
        <v>0</v>
      </c>
      <c r="FS95" s="233">
        <v>0</v>
      </c>
      <c r="FT95" s="232">
        <v>-729.11916666666673</v>
      </c>
      <c r="FU95" s="232">
        <v>-1657.2322333333334</v>
      </c>
      <c r="FV95" s="233"/>
      <c r="FW95" s="233">
        <v>0</v>
      </c>
      <c r="FX95" s="233">
        <v>0</v>
      </c>
      <c r="FY95" s="233"/>
      <c r="FZ95" s="232">
        <v>156335.60304410534</v>
      </c>
      <c r="GA95" s="234">
        <v>146664.92423577202</v>
      </c>
      <c r="GB95" s="234">
        <v>12057.030208333334</v>
      </c>
      <c r="GC95" s="235"/>
      <c r="GD95" s="235"/>
      <c r="GE95" s="235"/>
      <c r="GF95" s="235">
        <v>0</v>
      </c>
      <c r="GG95" s="235">
        <v>0</v>
      </c>
      <c r="GH95" s="235">
        <v>0</v>
      </c>
      <c r="GI95" s="235">
        <v>0</v>
      </c>
      <c r="GJ95" s="235">
        <v>0</v>
      </c>
      <c r="GK95" s="234">
        <v>-729.11916666666673</v>
      </c>
      <c r="GL95" s="234">
        <v>-1657.2322333333334</v>
      </c>
      <c r="GM95" s="235"/>
      <c r="GN95" s="235">
        <v>0</v>
      </c>
      <c r="GO95" s="235">
        <v>0</v>
      </c>
      <c r="GP95" s="235">
        <v>-137607.76000000004</v>
      </c>
      <c r="GQ95" s="234">
        <v>18727.843044105306</v>
      </c>
      <c r="GR95" s="236">
        <v>146664.92423577202</v>
      </c>
      <c r="GS95" s="236">
        <v>12057.030208333334</v>
      </c>
      <c r="GT95" s="237"/>
      <c r="GU95" s="237"/>
      <c r="GV95" s="237"/>
      <c r="GW95" s="237">
        <v>0</v>
      </c>
      <c r="GX95" s="237">
        <v>0</v>
      </c>
      <c r="GY95" s="237">
        <v>0</v>
      </c>
      <c r="GZ95" s="237">
        <v>0</v>
      </c>
      <c r="HA95" s="237">
        <v>0</v>
      </c>
      <c r="HB95" s="236">
        <v>-729.11916666666673</v>
      </c>
      <c r="HC95" s="236">
        <v>-1657.2322333333334</v>
      </c>
      <c r="HD95" s="237"/>
      <c r="HE95" s="237">
        <v>0</v>
      </c>
      <c r="HF95" s="237">
        <v>0</v>
      </c>
      <c r="HG95" s="237"/>
      <c r="HH95" s="236">
        <v>156335.60304410534</v>
      </c>
      <c r="HJ95" s="281">
        <f t="shared" si="10"/>
        <v>1900599.8022875981</v>
      </c>
      <c r="HK95" s="282">
        <f t="shared" si="11"/>
        <v>0</v>
      </c>
      <c r="HL95" s="282">
        <f t="shared" si="12"/>
        <v>0</v>
      </c>
      <c r="HM95" s="282">
        <f t="shared" si="13"/>
        <v>-8749.4299999999985</v>
      </c>
      <c r="HN95" s="282">
        <f t="shared" si="14"/>
        <v>-19886.786800000002</v>
      </c>
      <c r="HO95" s="282">
        <f t="shared" si="15"/>
        <v>0</v>
      </c>
      <c r="HP95" s="282">
        <f t="shared" si="16"/>
        <v>0</v>
      </c>
      <c r="HQ95" s="283">
        <f t="shared" si="17"/>
        <v>0</v>
      </c>
      <c r="HR95" s="263"/>
      <c r="HS95" s="277">
        <v>97161</v>
      </c>
      <c r="HT95" s="278">
        <v>0</v>
      </c>
      <c r="HU95" s="278">
        <v>85470</v>
      </c>
      <c r="HV95" s="278">
        <v>5771.29</v>
      </c>
      <c r="HW95" s="278">
        <v>0</v>
      </c>
      <c r="HX95" s="278">
        <v>6295.21</v>
      </c>
      <c r="HY95" s="278">
        <v>148416</v>
      </c>
      <c r="HZ95" s="279">
        <v>8347</v>
      </c>
      <c r="IA95" s="278"/>
      <c r="IB95" s="280">
        <f t="shared" si="18"/>
        <v>2252060.3022875981</v>
      </c>
      <c r="ID95" s="280">
        <f t="shared" si="19"/>
        <v>-28636.216800000002</v>
      </c>
      <c r="IF95" s="280"/>
      <c r="IH95" s="280"/>
      <c r="IJ95" s="280">
        <v>0</v>
      </c>
      <c r="IL95" s="280">
        <v>0</v>
      </c>
      <c r="IN95" s="280">
        <v>53862.783333333333</v>
      </c>
    </row>
    <row r="96" spans="1:248">
      <c r="A96" s="244">
        <v>1021</v>
      </c>
      <c r="B96" s="141">
        <v>103134</v>
      </c>
      <c r="C96" s="141" t="s">
        <v>713</v>
      </c>
      <c r="D96" s="141" t="s">
        <v>509</v>
      </c>
      <c r="E96" s="226" t="s">
        <v>786</v>
      </c>
      <c r="F96" s="245" t="s">
        <v>921</v>
      </c>
      <c r="H96" s="227">
        <v>0</v>
      </c>
      <c r="I96" s="227">
        <v>0</v>
      </c>
      <c r="J96" s="227">
        <v>0</v>
      </c>
      <c r="K96" s="227">
        <v>0</v>
      </c>
      <c r="M96" s="228">
        <v>0</v>
      </c>
      <c r="N96" s="228">
        <v>24978.067337239972</v>
      </c>
      <c r="O96" s="229"/>
      <c r="P96" s="229"/>
      <c r="Q96" s="229"/>
      <c r="R96" s="229">
        <v>0</v>
      </c>
      <c r="S96" s="229"/>
      <c r="T96" s="229">
        <v>0</v>
      </c>
      <c r="U96" s="229">
        <v>0</v>
      </c>
      <c r="V96" s="229"/>
      <c r="W96" s="228">
        <v>0</v>
      </c>
      <c r="X96" s="228">
        <v>0</v>
      </c>
      <c r="Y96" s="229">
        <v>0</v>
      </c>
      <c r="Z96" s="229">
        <v>0</v>
      </c>
      <c r="AA96" s="229">
        <v>0</v>
      </c>
      <c r="AB96" s="229"/>
      <c r="AC96" s="228">
        <v>24978.067337239972</v>
      </c>
      <c r="AD96" s="230">
        <v>0</v>
      </c>
      <c r="AE96" s="230">
        <v>24978.067337239972</v>
      </c>
      <c r="AF96" s="231"/>
      <c r="AG96" s="231"/>
      <c r="AH96" s="231"/>
      <c r="AI96" s="231">
        <v>0</v>
      </c>
      <c r="AJ96" s="231"/>
      <c r="AK96" s="231">
        <v>0</v>
      </c>
      <c r="AL96" s="231">
        <v>0</v>
      </c>
      <c r="AM96" s="231"/>
      <c r="AN96" s="230">
        <v>0</v>
      </c>
      <c r="AO96" s="230">
        <v>0</v>
      </c>
      <c r="AP96" s="231">
        <v>0</v>
      </c>
      <c r="AQ96" s="231">
        <v>0</v>
      </c>
      <c r="AR96" s="231">
        <v>0</v>
      </c>
      <c r="AS96" s="231"/>
      <c r="AT96" s="230">
        <v>24978.067337239972</v>
      </c>
      <c r="AU96" s="232">
        <v>0</v>
      </c>
      <c r="AV96" s="232">
        <v>24978.067337239972</v>
      </c>
      <c r="AW96" s="233"/>
      <c r="AX96" s="233"/>
      <c r="AY96" s="233"/>
      <c r="AZ96" s="233">
        <v>0</v>
      </c>
      <c r="BA96" s="233"/>
      <c r="BB96" s="233">
        <v>0</v>
      </c>
      <c r="BC96" s="233">
        <v>0</v>
      </c>
      <c r="BD96" s="233"/>
      <c r="BE96" s="232">
        <v>0</v>
      </c>
      <c r="BF96" s="232">
        <v>0</v>
      </c>
      <c r="BG96" s="233">
        <v>0</v>
      </c>
      <c r="BH96" s="233">
        <v>0</v>
      </c>
      <c r="BI96" s="233">
        <v>0</v>
      </c>
      <c r="BJ96" s="233"/>
      <c r="BK96" s="232">
        <v>24978.067337239972</v>
      </c>
      <c r="BL96" s="234">
        <v>0</v>
      </c>
      <c r="BM96" s="234">
        <v>34102.917183882972</v>
      </c>
      <c r="BN96" s="235"/>
      <c r="BO96" s="235"/>
      <c r="BP96" s="235"/>
      <c r="BQ96" s="235">
        <v>0</v>
      </c>
      <c r="BR96" s="235">
        <v>0</v>
      </c>
      <c r="BS96" s="235">
        <v>0</v>
      </c>
      <c r="BT96" s="235">
        <v>202.22222222222223</v>
      </c>
      <c r="BU96" s="235">
        <v>0</v>
      </c>
      <c r="BV96" s="234">
        <v>0</v>
      </c>
      <c r="BW96" s="234">
        <v>0</v>
      </c>
      <c r="BX96" s="235">
        <v>0</v>
      </c>
      <c r="BY96" s="235">
        <v>0</v>
      </c>
      <c r="BZ96" s="235">
        <v>0</v>
      </c>
      <c r="CA96" s="235"/>
      <c r="CB96" s="234">
        <v>34305.139406105191</v>
      </c>
      <c r="CC96" s="236">
        <v>0</v>
      </c>
      <c r="CD96" s="236">
        <v>34102.917183882972</v>
      </c>
      <c r="CE96" s="237"/>
      <c r="CF96" s="237"/>
      <c r="CG96" s="237"/>
      <c r="CH96" s="237">
        <v>0</v>
      </c>
      <c r="CI96" s="237">
        <v>0</v>
      </c>
      <c r="CJ96" s="237">
        <v>0</v>
      </c>
      <c r="CK96" s="237">
        <v>202.22222222222223</v>
      </c>
      <c r="CL96" s="237">
        <v>0</v>
      </c>
      <c r="CM96" s="236">
        <v>0</v>
      </c>
      <c r="CN96" s="236">
        <v>0</v>
      </c>
      <c r="CO96" s="237">
        <v>0</v>
      </c>
      <c r="CP96" s="237">
        <v>0</v>
      </c>
      <c r="CQ96" s="237">
        <v>0</v>
      </c>
      <c r="CR96" s="237"/>
      <c r="CS96" s="236">
        <v>34305.139406105191</v>
      </c>
      <c r="CT96" s="238">
        <v>0</v>
      </c>
      <c r="CU96" s="238">
        <v>34102.917183882972</v>
      </c>
      <c r="CV96" s="239"/>
      <c r="CW96" s="239"/>
      <c r="CX96" s="239"/>
      <c r="CY96" s="239">
        <v>0</v>
      </c>
      <c r="CZ96" s="239">
        <v>0</v>
      </c>
      <c r="DA96" s="239">
        <v>0</v>
      </c>
      <c r="DB96" s="239">
        <v>202.22222222222223</v>
      </c>
      <c r="DC96" s="239">
        <v>0</v>
      </c>
      <c r="DD96" s="238">
        <v>0</v>
      </c>
      <c r="DE96" s="238">
        <v>0</v>
      </c>
      <c r="DF96" s="239">
        <v>0</v>
      </c>
      <c r="DG96" s="239">
        <v>0</v>
      </c>
      <c r="DH96" s="239">
        <v>0</v>
      </c>
      <c r="DI96" s="239"/>
      <c r="DJ96" s="238">
        <v>34305.139406105191</v>
      </c>
      <c r="DK96" s="240">
        <v>0</v>
      </c>
      <c r="DL96" s="240">
        <v>34102.917183882972</v>
      </c>
      <c r="DM96" s="241"/>
      <c r="DN96" s="241"/>
      <c r="DO96" s="241"/>
      <c r="DP96" s="241">
        <v>0</v>
      </c>
      <c r="DQ96" s="241">
        <v>0</v>
      </c>
      <c r="DR96" s="241">
        <v>0</v>
      </c>
      <c r="DS96" s="241">
        <v>202.22222222222223</v>
      </c>
      <c r="DT96" s="241">
        <v>0</v>
      </c>
      <c r="DU96" s="240">
        <v>0</v>
      </c>
      <c r="DV96" s="240">
        <v>0</v>
      </c>
      <c r="DW96" s="241">
        <v>0</v>
      </c>
      <c r="DX96" s="241">
        <v>0</v>
      </c>
      <c r="DY96" s="241">
        <v>0</v>
      </c>
      <c r="DZ96" s="241"/>
      <c r="EA96" s="240">
        <v>34305.139406105191</v>
      </c>
      <c r="EB96" s="242">
        <v>0</v>
      </c>
      <c r="EC96" s="242">
        <v>106521.14680889147</v>
      </c>
      <c r="ED96" s="243"/>
      <c r="EE96" s="243"/>
      <c r="EF96" s="243"/>
      <c r="EG96" s="243">
        <v>0</v>
      </c>
      <c r="EH96" s="243">
        <v>0</v>
      </c>
      <c r="EI96" s="243">
        <v>0</v>
      </c>
      <c r="EJ96" s="243">
        <v>707.77777777777783</v>
      </c>
      <c r="EK96" s="243">
        <v>0</v>
      </c>
      <c r="EL96" s="242">
        <v>0</v>
      </c>
      <c r="EM96" s="242">
        <v>0</v>
      </c>
      <c r="EN96" s="243">
        <v>0</v>
      </c>
      <c r="EO96" s="243">
        <v>0</v>
      </c>
      <c r="EP96" s="243">
        <v>0</v>
      </c>
      <c r="EQ96" s="243"/>
      <c r="ER96" s="242">
        <v>107228.92458666925</v>
      </c>
      <c r="ES96" s="230">
        <v>0</v>
      </c>
      <c r="ET96" s="230">
        <v>34102.917183882972</v>
      </c>
      <c r="EU96" s="231"/>
      <c r="EV96" s="231"/>
      <c r="EW96" s="231"/>
      <c r="EX96" s="231">
        <v>0</v>
      </c>
      <c r="EY96" s="231">
        <v>0</v>
      </c>
      <c r="EZ96" s="231">
        <v>0</v>
      </c>
      <c r="FA96" s="231">
        <v>202.22222222222223</v>
      </c>
      <c r="FB96" s="231">
        <v>0</v>
      </c>
      <c r="FC96" s="230">
        <v>0</v>
      </c>
      <c r="FD96" s="230">
        <v>0</v>
      </c>
      <c r="FE96" s="231"/>
      <c r="FF96" s="231">
        <v>0</v>
      </c>
      <c r="FG96" s="231">
        <v>0</v>
      </c>
      <c r="FH96" s="231"/>
      <c r="FI96" s="230">
        <v>34305.139406105191</v>
      </c>
      <c r="FJ96" s="232">
        <v>0</v>
      </c>
      <c r="FK96" s="232">
        <v>-32416.671094022473</v>
      </c>
      <c r="FL96" s="233"/>
      <c r="FM96" s="233"/>
      <c r="FN96" s="233"/>
      <c r="FO96" s="233">
        <v>0</v>
      </c>
      <c r="FP96" s="233">
        <v>0</v>
      </c>
      <c r="FQ96" s="233">
        <v>0</v>
      </c>
      <c r="FR96" s="233">
        <v>202.22222222222223</v>
      </c>
      <c r="FS96" s="233">
        <v>0</v>
      </c>
      <c r="FT96" s="232">
        <v>0</v>
      </c>
      <c r="FU96" s="232">
        <v>0</v>
      </c>
      <c r="FV96" s="233"/>
      <c r="FW96" s="233">
        <v>0</v>
      </c>
      <c r="FX96" s="233">
        <v>0</v>
      </c>
      <c r="FY96" s="233"/>
      <c r="FZ96" s="232">
        <v>-32214.44887180025</v>
      </c>
      <c r="GA96" s="234">
        <v>0</v>
      </c>
      <c r="GB96" s="234">
        <v>46730.132289276029</v>
      </c>
      <c r="GC96" s="235"/>
      <c r="GD96" s="235"/>
      <c r="GE96" s="235"/>
      <c r="GF96" s="235">
        <v>0</v>
      </c>
      <c r="GG96" s="235">
        <v>0</v>
      </c>
      <c r="GH96" s="235">
        <v>0</v>
      </c>
      <c r="GI96" s="235">
        <v>202.22222222222223</v>
      </c>
      <c r="GJ96" s="235">
        <v>0</v>
      </c>
      <c r="GK96" s="234">
        <v>0</v>
      </c>
      <c r="GL96" s="234">
        <v>0</v>
      </c>
      <c r="GM96" s="235"/>
      <c r="GN96" s="235">
        <v>0</v>
      </c>
      <c r="GO96" s="235">
        <v>0</v>
      </c>
      <c r="GP96" s="235">
        <v>-28438.27</v>
      </c>
      <c r="GQ96" s="234">
        <v>18494.084511498248</v>
      </c>
      <c r="GR96" s="236">
        <v>0</v>
      </c>
      <c r="GS96" s="236">
        <v>20798.999528301887</v>
      </c>
      <c r="GT96" s="237"/>
      <c r="GU96" s="237"/>
      <c r="GV96" s="237"/>
      <c r="GW96" s="237">
        <v>0</v>
      </c>
      <c r="GX96" s="237">
        <v>0</v>
      </c>
      <c r="GY96" s="237">
        <v>0</v>
      </c>
      <c r="GZ96" s="237">
        <v>202.22222222222223</v>
      </c>
      <c r="HA96" s="237">
        <v>0</v>
      </c>
      <c r="HB96" s="236">
        <v>0</v>
      </c>
      <c r="HC96" s="236">
        <v>0</v>
      </c>
      <c r="HD96" s="237"/>
      <c r="HE96" s="237">
        <v>0</v>
      </c>
      <c r="HF96" s="237">
        <v>0</v>
      </c>
      <c r="HG96" s="237"/>
      <c r="HH96" s="236">
        <v>21001.22175052411</v>
      </c>
      <c r="HJ96" s="281">
        <f t="shared" si="10"/>
        <v>408322.35546358168</v>
      </c>
      <c r="HK96" s="282">
        <f t="shared" si="11"/>
        <v>0</v>
      </c>
      <c r="HL96" s="282">
        <f t="shared" si="12"/>
        <v>2325.5555555555557</v>
      </c>
      <c r="HM96" s="282">
        <f t="shared" si="13"/>
        <v>0</v>
      </c>
      <c r="HN96" s="282">
        <f t="shared" si="14"/>
        <v>0</v>
      </c>
      <c r="HO96" s="282">
        <f t="shared" si="15"/>
        <v>0</v>
      </c>
      <c r="HP96" s="282">
        <f t="shared" si="16"/>
        <v>0</v>
      </c>
      <c r="HQ96" s="283">
        <f t="shared" si="17"/>
        <v>0</v>
      </c>
      <c r="HR96" s="263"/>
      <c r="HS96" s="277">
        <v>0</v>
      </c>
      <c r="HT96" s="278">
        <v>0</v>
      </c>
      <c r="HU96" s="278">
        <v>0</v>
      </c>
      <c r="HV96" s="278">
        <v>0</v>
      </c>
      <c r="HW96" s="278">
        <v>0</v>
      </c>
      <c r="HX96" s="278">
        <v>0</v>
      </c>
      <c r="HY96" s="278">
        <v>0</v>
      </c>
      <c r="HZ96" s="279">
        <v>4425.25</v>
      </c>
      <c r="IA96" s="278"/>
      <c r="IB96" s="280">
        <f t="shared" si="18"/>
        <v>415073.16101913725</v>
      </c>
      <c r="ID96" s="280">
        <f t="shared" si="19"/>
        <v>0</v>
      </c>
      <c r="IF96" s="280"/>
      <c r="IH96" s="280"/>
      <c r="IJ96" s="280">
        <v>0</v>
      </c>
      <c r="IL96" s="280">
        <v>21239.96</v>
      </c>
      <c r="IN96" s="280">
        <v>27258.83</v>
      </c>
    </row>
    <row r="97" spans="1:248">
      <c r="A97" s="244">
        <v>1016</v>
      </c>
      <c r="B97" s="141">
        <v>103129</v>
      </c>
      <c r="C97" s="141" t="s">
        <v>720</v>
      </c>
      <c r="D97" s="141" t="s">
        <v>516</v>
      </c>
      <c r="E97" s="226" t="s">
        <v>786</v>
      </c>
      <c r="F97" s="245" t="s">
        <v>921</v>
      </c>
      <c r="H97" s="227">
        <v>0</v>
      </c>
      <c r="I97" s="227">
        <v>0</v>
      </c>
      <c r="J97" s="227">
        <v>0</v>
      </c>
      <c r="K97" s="227">
        <v>0</v>
      </c>
      <c r="M97" s="228">
        <v>0</v>
      </c>
      <c r="N97" s="228">
        <v>42649.907226667878</v>
      </c>
      <c r="O97" s="229"/>
      <c r="P97" s="229"/>
      <c r="Q97" s="229"/>
      <c r="R97" s="229">
        <v>0</v>
      </c>
      <c r="S97" s="229"/>
      <c r="T97" s="229">
        <v>0</v>
      </c>
      <c r="U97" s="229">
        <v>0</v>
      </c>
      <c r="V97" s="229"/>
      <c r="W97" s="228">
        <v>0</v>
      </c>
      <c r="X97" s="228">
        <v>0</v>
      </c>
      <c r="Y97" s="229">
        <v>-274.3125</v>
      </c>
      <c r="Z97" s="229">
        <v>0</v>
      </c>
      <c r="AA97" s="229">
        <v>0</v>
      </c>
      <c r="AB97" s="229"/>
      <c r="AC97" s="228">
        <v>42375.594726667878</v>
      </c>
      <c r="AD97" s="230">
        <v>0</v>
      </c>
      <c r="AE97" s="230">
        <v>42649.907226667878</v>
      </c>
      <c r="AF97" s="231"/>
      <c r="AG97" s="231"/>
      <c r="AH97" s="231"/>
      <c r="AI97" s="231">
        <v>0</v>
      </c>
      <c r="AJ97" s="231"/>
      <c r="AK97" s="231">
        <v>0</v>
      </c>
      <c r="AL97" s="231">
        <v>0</v>
      </c>
      <c r="AM97" s="231"/>
      <c r="AN97" s="230">
        <v>0</v>
      </c>
      <c r="AO97" s="230">
        <v>0</v>
      </c>
      <c r="AP97" s="231">
        <v>-274.3125</v>
      </c>
      <c r="AQ97" s="231">
        <v>0</v>
      </c>
      <c r="AR97" s="231">
        <v>0</v>
      </c>
      <c r="AS97" s="231"/>
      <c r="AT97" s="230">
        <v>42375.594726667878</v>
      </c>
      <c r="AU97" s="232">
        <v>0</v>
      </c>
      <c r="AV97" s="232">
        <v>42649.907226667878</v>
      </c>
      <c r="AW97" s="233"/>
      <c r="AX97" s="233"/>
      <c r="AY97" s="233"/>
      <c r="AZ97" s="233">
        <v>0</v>
      </c>
      <c r="BA97" s="233"/>
      <c r="BB97" s="233">
        <v>0</v>
      </c>
      <c r="BC97" s="233">
        <v>0</v>
      </c>
      <c r="BD97" s="233"/>
      <c r="BE97" s="232">
        <v>0</v>
      </c>
      <c r="BF97" s="232">
        <v>0</v>
      </c>
      <c r="BG97" s="233">
        <v>-274.3125</v>
      </c>
      <c r="BH97" s="233">
        <v>0</v>
      </c>
      <c r="BI97" s="233">
        <v>0</v>
      </c>
      <c r="BJ97" s="233"/>
      <c r="BK97" s="232">
        <v>42375.594726667878</v>
      </c>
      <c r="BL97" s="234">
        <v>0</v>
      </c>
      <c r="BM97" s="234">
        <v>52875.059442962556</v>
      </c>
      <c r="BN97" s="235"/>
      <c r="BO97" s="235"/>
      <c r="BP97" s="235"/>
      <c r="BQ97" s="235">
        <v>0</v>
      </c>
      <c r="BR97" s="235">
        <v>0</v>
      </c>
      <c r="BS97" s="235">
        <v>0</v>
      </c>
      <c r="BT97" s="235">
        <v>404.44444444444446</v>
      </c>
      <c r="BU97" s="235">
        <v>0</v>
      </c>
      <c r="BV97" s="234">
        <v>0</v>
      </c>
      <c r="BW97" s="234">
        <v>0</v>
      </c>
      <c r="BX97" s="235">
        <v>-274.3125</v>
      </c>
      <c r="BY97" s="235">
        <v>0</v>
      </c>
      <c r="BZ97" s="235">
        <v>0</v>
      </c>
      <c r="CA97" s="235"/>
      <c r="CB97" s="234">
        <v>53005.191387407001</v>
      </c>
      <c r="CC97" s="236">
        <v>0</v>
      </c>
      <c r="CD97" s="236">
        <v>52875.059442962556</v>
      </c>
      <c r="CE97" s="237"/>
      <c r="CF97" s="237"/>
      <c r="CG97" s="237"/>
      <c r="CH97" s="237">
        <v>0</v>
      </c>
      <c r="CI97" s="237">
        <v>0</v>
      </c>
      <c r="CJ97" s="237">
        <v>0</v>
      </c>
      <c r="CK97" s="237">
        <v>404.44444444444446</v>
      </c>
      <c r="CL97" s="237">
        <v>0</v>
      </c>
      <c r="CM97" s="236">
        <v>0</v>
      </c>
      <c r="CN97" s="236">
        <v>0</v>
      </c>
      <c r="CO97" s="237">
        <v>-274.3125</v>
      </c>
      <c r="CP97" s="237">
        <v>0</v>
      </c>
      <c r="CQ97" s="237">
        <v>0</v>
      </c>
      <c r="CR97" s="237"/>
      <c r="CS97" s="236">
        <v>53005.191387407001</v>
      </c>
      <c r="CT97" s="238">
        <v>0</v>
      </c>
      <c r="CU97" s="238">
        <v>52875.059442962556</v>
      </c>
      <c r="CV97" s="239"/>
      <c r="CW97" s="239"/>
      <c r="CX97" s="239"/>
      <c r="CY97" s="239">
        <v>0</v>
      </c>
      <c r="CZ97" s="239">
        <v>0</v>
      </c>
      <c r="DA97" s="239">
        <v>0</v>
      </c>
      <c r="DB97" s="239">
        <v>404.44444444444446</v>
      </c>
      <c r="DC97" s="239">
        <v>0</v>
      </c>
      <c r="DD97" s="238">
        <v>0</v>
      </c>
      <c r="DE97" s="238">
        <v>0</v>
      </c>
      <c r="DF97" s="239">
        <v>-274.3125</v>
      </c>
      <c r="DG97" s="239">
        <v>0</v>
      </c>
      <c r="DH97" s="239">
        <v>0</v>
      </c>
      <c r="DI97" s="239"/>
      <c r="DJ97" s="238">
        <v>53005.191387407001</v>
      </c>
      <c r="DK97" s="240">
        <v>0</v>
      </c>
      <c r="DL97" s="240">
        <v>52875.059442962556</v>
      </c>
      <c r="DM97" s="241"/>
      <c r="DN97" s="241"/>
      <c r="DO97" s="241"/>
      <c r="DP97" s="241">
        <v>0</v>
      </c>
      <c r="DQ97" s="241">
        <v>0</v>
      </c>
      <c r="DR97" s="241">
        <v>0</v>
      </c>
      <c r="DS97" s="241">
        <v>404.44444444444446</v>
      </c>
      <c r="DT97" s="241">
        <v>0</v>
      </c>
      <c r="DU97" s="240">
        <v>0</v>
      </c>
      <c r="DV97" s="240">
        <v>0</v>
      </c>
      <c r="DW97" s="241">
        <v>-274.3125</v>
      </c>
      <c r="DX97" s="241">
        <v>0</v>
      </c>
      <c r="DY97" s="241">
        <v>0</v>
      </c>
      <c r="DZ97" s="241"/>
      <c r="EA97" s="240">
        <v>53005.191387407001</v>
      </c>
      <c r="EB97" s="242">
        <v>0</v>
      </c>
      <c r="EC97" s="242">
        <v>167650.54622608668</v>
      </c>
      <c r="ED97" s="243"/>
      <c r="EE97" s="243"/>
      <c r="EF97" s="243"/>
      <c r="EG97" s="243">
        <v>0</v>
      </c>
      <c r="EH97" s="243">
        <v>0</v>
      </c>
      <c r="EI97" s="243">
        <v>0</v>
      </c>
      <c r="EJ97" s="243">
        <v>1415.5555555555557</v>
      </c>
      <c r="EK97" s="243">
        <v>0</v>
      </c>
      <c r="EL97" s="242">
        <v>0</v>
      </c>
      <c r="EM97" s="242">
        <v>0</v>
      </c>
      <c r="EN97" s="243">
        <v>-1371.5625</v>
      </c>
      <c r="EO97" s="243">
        <v>0</v>
      </c>
      <c r="EP97" s="243">
        <v>0</v>
      </c>
      <c r="EQ97" s="243"/>
      <c r="ER97" s="242">
        <v>167694.53928164224</v>
      </c>
      <c r="ES97" s="230">
        <v>0</v>
      </c>
      <c r="ET97" s="230">
        <v>52875.059442962556</v>
      </c>
      <c r="EU97" s="231"/>
      <c r="EV97" s="231"/>
      <c r="EW97" s="231"/>
      <c r="EX97" s="231">
        <v>0</v>
      </c>
      <c r="EY97" s="231">
        <v>0</v>
      </c>
      <c r="EZ97" s="231">
        <v>0</v>
      </c>
      <c r="FA97" s="231">
        <v>404.44444444444446</v>
      </c>
      <c r="FB97" s="231">
        <v>0</v>
      </c>
      <c r="FC97" s="230">
        <v>0</v>
      </c>
      <c r="FD97" s="230">
        <v>0</v>
      </c>
      <c r="FE97" s="231"/>
      <c r="FF97" s="231">
        <v>0</v>
      </c>
      <c r="FG97" s="231">
        <v>0</v>
      </c>
      <c r="FH97" s="231"/>
      <c r="FI97" s="230">
        <v>53279.503887407001</v>
      </c>
      <c r="FJ97" s="232">
        <v>0</v>
      </c>
      <c r="FK97" s="232">
        <v>-29754.306631499378</v>
      </c>
      <c r="FL97" s="233"/>
      <c r="FM97" s="233"/>
      <c r="FN97" s="233"/>
      <c r="FO97" s="233">
        <v>0</v>
      </c>
      <c r="FP97" s="233">
        <v>0</v>
      </c>
      <c r="FQ97" s="233">
        <v>0</v>
      </c>
      <c r="FR97" s="233">
        <v>404.44444444444446</v>
      </c>
      <c r="FS97" s="233">
        <v>0</v>
      </c>
      <c r="FT97" s="232">
        <v>0</v>
      </c>
      <c r="FU97" s="232">
        <v>0</v>
      </c>
      <c r="FV97" s="233"/>
      <c r="FW97" s="233">
        <v>0</v>
      </c>
      <c r="FX97" s="233">
        <v>0</v>
      </c>
      <c r="FY97" s="233"/>
      <c r="FZ97" s="232">
        <v>-29349.862187054932</v>
      </c>
      <c r="GA97" s="234">
        <v>0</v>
      </c>
      <c r="GB97" s="234">
        <v>36349.186228070168</v>
      </c>
      <c r="GC97" s="235"/>
      <c r="GD97" s="235"/>
      <c r="GE97" s="235"/>
      <c r="GF97" s="235">
        <v>0</v>
      </c>
      <c r="GG97" s="235">
        <v>0</v>
      </c>
      <c r="GH97" s="235">
        <v>0</v>
      </c>
      <c r="GI97" s="235">
        <v>404.44444444444446</v>
      </c>
      <c r="GJ97" s="235">
        <v>0</v>
      </c>
      <c r="GK97" s="234">
        <v>0</v>
      </c>
      <c r="GL97" s="234">
        <v>0</v>
      </c>
      <c r="GM97" s="235"/>
      <c r="GN97" s="235">
        <v>0</v>
      </c>
      <c r="GO97" s="235">
        <v>0</v>
      </c>
      <c r="GP97" s="235">
        <v>-41536.199999999997</v>
      </c>
      <c r="GQ97" s="234">
        <v>-4782.5693274853838</v>
      </c>
      <c r="GR97" s="236">
        <v>0</v>
      </c>
      <c r="GS97" s="236">
        <v>36349.186228070168</v>
      </c>
      <c r="GT97" s="237"/>
      <c r="GU97" s="237"/>
      <c r="GV97" s="237"/>
      <c r="GW97" s="237">
        <v>0</v>
      </c>
      <c r="GX97" s="237">
        <v>0</v>
      </c>
      <c r="GY97" s="237">
        <v>0</v>
      </c>
      <c r="GZ97" s="237">
        <v>404.44444444444446</v>
      </c>
      <c r="HA97" s="237">
        <v>0</v>
      </c>
      <c r="HB97" s="236">
        <v>0</v>
      </c>
      <c r="HC97" s="236">
        <v>0</v>
      </c>
      <c r="HD97" s="237"/>
      <c r="HE97" s="237">
        <v>0</v>
      </c>
      <c r="HF97" s="237">
        <v>0</v>
      </c>
      <c r="HG97" s="237"/>
      <c r="HH97" s="236">
        <v>36753.630672514613</v>
      </c>
      <c r="HJ97" s="281">
        <f t="shared" si="10"/>
        <v>603622.70094554394</v>
      </c>
      <c r="HK97" s="282">
        <f t="shared" si="11"/>
        <v>0</v>
      </c>
      <c r="HL97" s="282">
        <f t="shared" si="12"/>
        <v>4651.1111111111113</v>
      </c>
      <c r="HM97" s="282">
        <f t="shared" si="13"/>
        <v>0</v>
      </c>
      <c r="HN97" s="282">
        <f t="shared" si="14"/>
        <v>0</v>
      </c>
      <c r="HO97" s="282">
        <f t="shared" si="15"/>
        <v>-3291.75</v>
      </c>
      <c r="HP97" s="282">
        <f t="shared" si="16"/>
        <v>0</v>
      </c>
      <c r="HQ97" s="283">
        <f t="shared" si="17"/>
        <v>0</v>
      </c>
      <c r="HR97" s="263"/>
      <c r="HS97" s="277">
        <v>0</v>
      </c>
      <c r="HT97" s="278">
        <v>0</v>
      </c>
      <c r="HU97" s="278">
        <v>0</v>
      </c>
      <c r="HV97" s="278">
        <v>0</v>
      </c>
      <c r="HW97" s="278">
        <v>0</v>
      </c>
      <c r="HX97" s="278">
        <v>0</v>
      </c>
      <c r="HY97" s="278">
        <v>0</v>
      </c>
      <c r="HZ97" s="279">
        <v>4803.25</v>
      </c>
      <c r="IA97" s="278"/>
      <c r="IB97" s="280">
        <f t="shared" si="18"/>
        <v>613077.06205665506</v>
      </c>
      <c r="ID97" s="280">
        <f t="shared" si="19"/>
        <v>-3291.75</v>
      </c>
      <c r="IF97" s="280"/>
      <c r="IH97" s="280"/>
      <c r="IJ97" s="280">
        <v>0</v>
      </c>
      <c r="IL97" s="280">
        <v>703.07</v>
      </c>
      <c r="IN97" s="280">
        <v>6591.75</v>
      </c>
    </row>
    <row r="98" spans="1:248">
      <c r="A98" s="244">
        <v>2406</v>
      </c>
      <c r="B98" s="141">
        <v>103345</v>
      </c>
      <c r="C98" s="141" t="s">
        <v>653</v>
      </c>
      <c r="D98" s="141" t="s">
        <v>449</v>
      </c>
      <c r="E98" s="226" t="s">
        <v>341</v>
      </c>
      <c r="F98" s="245" t="s">
        <v>921</v>
      </c>
      <c r="H98" s="227">
        <v>1192525.5860306958</v>
      </c>
      <c r="I98" s="227">
        <v>-5114.28</v>
      </c>
      <c r="J98" s="227">
        <v>-12359.454100000001</v>
      </c>
      <c r="K98" s="227">
        <v>1175051.8519306958</v>
      </c>
      <c r="M98" s="228">
        <v>99377.132169224657</v>
      </c>
      <c r="N98" s="228">
        <v>0</v>
      </c>
      <c r="O98" s="229"/>
      <c r="P98" s="229"/>
      <c r="Q98" s="229"/>
      <c r="R98" s="229">
        <v>0</v>
      </c>
      <c r="S98" s="229"/>
      <c r="T98" s="229">
        <v>0</v>
      </c>
      <c r="U98" s="229">
        <v>0</v>
      </c>
      <c r="V98" s="229"/>
      <c r="W98" s="228">
        <v>-426.19</v>
      </c>
      <c r="X98" s="228">
        <v>-1029.9545083333335</v>
      </c>
      <c r="Y98" s="229">
        <v>-428.3125</v>
      </c>
      <c r="Z98" s="229">
        <v>0</v>
      </c>
      <c r="AA98" s="229">
        <v>0</v>
      </c>
      <c r="AB98" s="229"/>
      <c r="AC98" s="228">
        <v>97492.675160891318</v>
      </c>
      <c r="AD98" s="230">
        <v>99377.132169224657</v>
      </c>
      <c r="AE98" s="230">
        <v>0</v>
      </c>
      <c r="AF98" s="231"/>
      <c r="AG98" s="231"/>
      <c r="AH98" s="231"/>
      <c r="AI98" s="231">
        <v>0</v>
      </c>
      <c r="AJ98" s="231"/>
      <c r="AK98" s="231">
        <v>0</v>
      </c>
      <c r="AL98" s="231">
        <v>0</v>
      </c>
      <c r="AM98" s="231"/>
      <c r="AN98" s="230">
        <v>-426.19</v>
      </c>
      <c r="AO98" s="230">
        <v>-1029.9545083333335</v>
      </c>
      <c r="AP98" s="231">
        <v>-428.3125</v>
      </c>
      <c r="AQ98" s="231">
        <v>0</v>
      </c>
      <c r="AR98" s="231">
        <v>0</v>
      </c>
      <c r="AS98" s="231"/>
      <c r="AT98" s="230">
        <v>97492.675160891318</v>
      </c>
      <c r="AU98" s="232">
        <v>99377.132169224657</v>
      </c>
      <c r="AV98" s="232">
        <v>0</v>
      </c>
      <c r="AW98" s="233"/>
      <c r="AX98" s="233"/>
      <c r="AY98" s="233"/>
      <c r="AZ98" s="233">
        <v>0</v>
      </c>
      <c r="BA98" s="233"/>
      <c r="BB98" s="233">
        <v>0</v>
      </c>
      <c r="BC98" s="233">
        <v>0</v>
      </c>
      <c r="BD98" s="233"/>
      <c r="BE98" s="232">
        <v>-426.19</v>
      </c>
      <c r="BF98" s="232">
        <v>-1029.9545083333335</v>
      </c>
      <c r="BG98" s="233">
        <v>-428.3125</v>
      </c>
      <c r="BH98" s="233">
        <v>0</v>
      </c>
      <c r="BI98" s="233">
        <v>0</v>
      </c>
      <c r="BJ98" s="233"/>
      <c r="BK98" s="232">
        <v>97492.675160891318</v>
      </c>
      <c r="BL98" s="234">
        <v>99377.132169224657</v>
      </c>
      <c r="BM98" s="234">
        <v>0</v>
      </c>
      <c r="BN98" s="235"/>
      <c r="BO98" s="235"/>
      <c r="BP98" s="235"/>
      <c r="BQ98" s="235">
        <v>0</v>
      </c>
      <c r="BR98" s="235">
        <v>0</v>
      </c>
      <c r="BS98" s="235">
        <v>0</v>
      </c>
      <c r="BT98" s="235">
        <v>0</v>
      </c>
      <c r="BU98" s="235">
        <v>0</v>
      </c>
      <c r="BV98" s="234">
        <v>-426.19</v>
      </c>
      <c r="BW98" s="234">
        <v>-1029.9545083333335</v>
      </c>
      <c r="BX98" s="235">
        <v>-428.3125</v>
      </c>
      <c r="BY98" s="235">
        <v>0</v>
      </c>
      <c r="BZ98" s="235">
        <v>0</v>
      </c>
      <c r="CA98" s="235"/>
      <c r="CB98" s="234">
        <v>97492.675160891318</v>
      </c>
      <c r="CC98" s="236">
        <v>99377.132169224657</v>
      </c>
      <c r="CD98" s="236">
        <v>0</v>
      </c>
      <c r="CE98" s="237"/>
      <c r="CF98" s="237"/>
      <c r="CG98" s="237"/>
      <c r="CH98" s="237">
        <v>0</v>
      </c>
      <c r="CI98" s="237">
        <v>0</v>
      </c>
      <c r="CJ98" s="237">
        <v>0</v>
      </c>
      <c r="CK98" s="237">
        <v>0</v>
      </c>
      <c r="CL98" s="237">
        <v>0</v>
      </c>
      <c r="CM98" s="236">
        <v>-426.19</v>
      </c>
      <c r="CN98" s="236">
        <v>-1029.9545083333335</v>
      </c>
      <c r="CO98" s="237">
        <v>-428.3125</v>
      </c>
      <c r="CP98" s="237">
        <v>0</v>
      </c>
      <c r="CQ98" s="237">
        <v>0</v>
      </c>
      <c r="CR98" s="237"/>
      <c r="CS98" s="236">
        <v>97492.675160891318</v>
      </c>
      <c r="CT98" s="238">
        <v>99377.132169224657</v>
      </c>
      <c r="CU98" s="238">
        <v>0</v>
      </c>
      <c r="CV98" s="239"/>
      <c r="CW98" s="239"/>
      <c r="CX98" s="239"/>
      <c r="CY98" s="239">
        <v>0</v>
      </c>
      <c r="CZ98" s="239">
        <v>0</v>
      </c>
      <c r="DA98" s="239">
        <v>0</v>
      </c>
      <c r="DB98" s="239">
        <v>0</v>
      </c>
      <c r="DC98" s="239">
        <v>0</v>
      </c>
      <c r="DD98" s="238">
        <v>-426.19</v>
      </c>
      <c r="DE98" s="238">
        <v>-1029.9545083333335</v>
      </c>
      <c r="DF98" s="239">
        <v>-428.3125</v>
      </c>
      <c r="DG98" s="239">
        <v>0</v>
      </c>
      <c r="DH98" s="239">
        <v>0</v>
      </c>
      <c r="DI98" s="239"/>
      <c r="DJ98" s="238">
        <v>97492.675160891318</v>
      </c>
      <c r="DK98" s="240">
        <v>99377.132169224657</v>
      </c>
      <c r="DL98" s="240">
        <v>0</v>
      </c>
      <c r="DM98" s="241"/>
      <c r="DN98" s="241"/>
      <c r="DO98" s="241"/>
      <c r="DP98" s="241">
        <v>0</v>
      </c>
      <c r="DQ98" s="241">
        <v>0</v>
      </c>
      <c r="DR98" s="241">
        <v>0</v>
      </c>
      <c r="DS98" s="241">
        <v>0</v>
      </c>
      <c r="DT98" s="241">
        <v>0</v>
      </c>
      <c r="DU98" s="240">
        <v>-426.19</v>
      </c>
      <c r="DV98" s="240">
        <v>-1029.9545083333335</v>
      </c>
      <c r="DW98" s="241">
        <v>-428.3125</v>
      </c>
      <c r="DX98" s="241">
        <v>0</v>
      </c>
      <c r="DY98" s="241">
        <v>0</v>
      </c>
      <c r="DZ98" s="241"/>
      <c r="EA98" s="240">
        <v>97492.675160891318</v>
      </c>
      <c r="EB98" s="242">
        <v>99377.132169224657</v>
      </c>
      <c r="EC98" s="242">
        <v>0</v>
      </c>
      <c r="ED98" s="243"/>
      <c r="EE98" s="243"/>
      <c r="EF98" s="243"/>
      <c r="EG98" s="243">
        <v>0</v>
      </c>
      <c r="EH98" s="243">
        <v>0</v>
      </c>
      <c r="EI98" s="243">
        <v>0</v>
      </c>
      <c r="EJ98" s="243">
        <v>0</v>
      </c>
      <c r="EK98" s="243">
        <v>0</v>
      </c>
      <c r="EL98" s="242">
        <v>-426.19</v>
      </c>
      <c r="EM98" s="242">
        <v>-1029.9545083333335</v>
      </c>
      <c r="EN98" s="243">
        <v>-2141.5625</v>
      </c>
      <c r="EO98" s="243">
        <v>0</v>
      </c>
      <c r="EP98" s="243">
        <v>0</v>
      </c>
      <c r="EQ98" s="243"/>
      <c r="ER98" s="242">
        <v>95779.425160891318</v>
      </c>
      <c r="ES98" s="230">
        <v>99377.132169224657</v>
      </c>
      <c r="ET98" s="230">
        <v>0</v>
      </c>
      <c r="EU98" s="231"/>
      <c r="EV98" s="231"/>
      <c r="EW98" s="231"/>
      <c r="EX98" s="231">
        <v>0</v>
      </c>
      <c r="EY98" s="231">
        <v>0</v>
      </c>
      <c r="EZ98" s="231">
        <v>0</v>
      </c>
      <c r="FA98" s="231">
        <v>0</v>
      </c>
      <c r="FB98" s="231">
        <v>0</v>
      </c>
      <c r="FC98" s="230">
        <v>-426.19</v>
      </c>
      <c r="FD98" s="230">
        <v>-1029.9545083333335</v>
      </c>
      <c r="FE98" s="231"/>
      <c r="FF98" s="231">
        <v>0</v>
      </c>
      <c r="FG98" s="231">
        <v>0</v>
      </c>
      <c r="FH98" s="231"/>
      <c r="FI98" s="230">
        <v>97920.987660891318</v>
      </c>
      <c r="FJ98" s="232">
        <v>99377.132169224657</v>
      </c>
      <c r="FK98" s="232">
        <v>0</v>
      </c>
      <c r="FL98" s="233"/>
      <c r="FM98" s="233"/>
      <c r="FN98" s="233"/>
      <c r="FO98" s="233">
        <v>0</v>
      </c>
      <c r="FP98" s="233">
        <v>0</v>
      </c>
      <c r="FQ98" s="233">
        <v>0</v>
      </c>
      <c r="FR98" s="233">
        <v>0</v>
      </c>
      <c r="FS98" s="233">
        <v>0</v>
      </c>
      <c r="FT98" s="232">
        <v>-426.19</v>
      </c>
      <c r="FU98" s="232">
        <v>-1029.9545083333335</v>
      </c>
      <c r="FV98" s="233"/>
      <c r="FW98" s="233">
        <v>0</v>
      </c>
      <c r="FX98" s="233">
        <v>0</v>
      </c>
      <c r="FY98" s="233"/>
      <c r="FZ98" s="232">
        <v>97920.987660891318</v>
      </c>
      <c r="GA98" s="234">
        <v>99377.132169224657</v>
      </c>
      <c r="GB98" s="234">
        <v>0</v>
      </c>
      <c r="GC98" s="235"/>
      <c r="GD98" s="235"/>
      <c r="GE98" s="235"/>
      <c r="GF98" s="235">
        <v>0</v>
      </c>
      <c r="GG98" s="235">
        <v>0</v>
      </c>
      <c r="GH98" s="235">
        <v>0</v>
      </c>
      <c r="GI98" s="235">
        <v>0</v>
      </c>
      <c r="GJ98" s="235">
        <v>0</v>
      </c>
      <c r="GK98" s="234">
        <v>-426.19</v>
      </c>
      <c r="GL98" s="234">
        <v>-1029.9545083333335</v>
      </c>
      <c r="GM98" s="235"/>
      <c r="GN98" s="235">
        <v>0</v>
      </c>
      <c r="GO98" s="235">
        <v>0</v>
      </c>
      <c r="GP98" s="235">
        <v>-154806.11000000002</v>
      </c>
      <c r="GQ98" s="234">
        <v>-56885.122339108697</v>
      </c>
      <c r="GR98" s="236">
        <v>99377.132169224657</v>
      </c>
      <c r="GS98" s="236">
        <v>0</v>
      </c>
      <c r="GT98" s="237"/>
      <c r="GU98" s="237"/>
      <c r="GV98" s="237"/>
      <c r="GW98" s="237">
        <v>0</v>
      </c>
      <c r="GX98" s="237">
        <v>0</v>
      </c>
      <c r="GY98" s="237">
        <v>0</v>
      </c>
      <c r="GZ98" s="237">
        <v>0</v>
      </c>
      <c r="HA98" s="237">
        <v>0</v>
      </c>
      <c r="HB98" s="236">
        <v>-426.19</v>
      </c>
      <c r="HC98" s="236">
        <v>-1029.9545083333335</v>
      </c>
      <c r="HD98" s="237"/>
      <c r="HE98" s="237">
        <v>0</v>
      </c>
      <c r="HF98" s="237">
        <v>0</v>
      </c>
      <c r="HG98" s="237"/>
      <c r="HH98" s="236">
        <v>97920.987660891318</v>
      </c>
      <c r="HJ98" s="281">
        <f t="shared" si="10"/>
        <v>1192525.5860306958</v>
      </c>
      <c r="HK98" s="282">
        <f t="shared" si="11"/>
        <v>0</v>
      </c>
      <c r="HL98" s="282">
        <f t="shared" si="12"/>
        <v>0</v>
      </c>
      <c r="HM98" s="282">
        <f t="shared" si="13"/>
        <v>-5114.2799999999988</v>
      </c>
      <c r="HN98" s="282">
        <f t="shared" si="14"/>
        <v>-12359.454100000004</v>
      </c>
      <c r="HO98" s="282">
        <f t="shared" si="15"/>
        <v>-5139.75</v>
      </c>
      <c r="HP98" s="282">
        <f t="shared" si="16"/>
        <v>0</v>
      </c>
      <c r="HQ98" s="283">
        <f t="shared" si="17"/>
        <v>0</v>
      </c>
      <c r="HR98" s="263"/>
      <c r="HS98" s="277">
        <v>69563</v>
      </c>
      <c r="HT98" s="278">
        <v>0</v>
      </c>
      <c r="HU98" s="278">
        <v>107376</v>
      </c>
      <c r="HV98" s="278">
        <v>5656.93</v>
      </c>
      <c r="HW98" s="278">
        <v>0</v>
      </c>
      <c r="HX98" s="278">
        <v>9766.0499999999993</v>
      </c>
      <c r="HY98" s="278">
        <v>41802</v>
      </c>
      <c r="HZ98" s="279">
        <v>6317.5</v>
      </c>
      <c r="IA98" s="278"/>
      <c r="IB98" s="280">
        <f t="shared" si="18"/>
        <v>1433007.0660306958</v>
      </c>
      <c r="ID98" s="280">
        <f t="shared" si="19"/>
        <v>-22613.484100000001</v>
      </c>
      <c r="IF98" s="280"/>
      <c r="IH98" s="280"/>
      <c r="IJ98" s="280">
        <v>0</v>
      </c>
      <c r="IL98" s="280">
        <v>0</v>
      </c>
      <c r="IN98" s="280">
        <v>44464.07</v>
      </c>
    </row>
    <row r="99" spans="1:248">
      <c r="A99" s="244">
        <v>1049</v>
      </c>
      <c r="B99" s="141">
        <v>103145</v>
      </c>
      <c r="C99" s="141" t="s">
        <v>734</v>
      </c>
      <c r="D99" s="141" t="s">
        <v>530</v>
      </c>
      <c r="E99" s="226" t="s">
        <v>786</v>
      </c>
      <c r="F99" s="245" t="s">
        <v>921</v>
      </c>
      <c r="H99" s="227">
        <v>0</v>
      </c>
      <c r="I99" s="227">
        <v>0</v>
      </c>
      <c r="J99" s="227">
        <v>0</v>
      </c>
      <c r="K99" s="227">
        <v>0</v>
      </c>
      <c r="M99" s="228">
        <v>0</v>
      </c>
      <c r="N99" s="228">
        <v>50646.959902753522</v>
      </c>
      <c r="O99" s="229"/>
      <c r="P99" s="229"/>
      <c r="Q99" s="229"/>
      <c r="R99" s="229">
        <v>0</v>
      </c>
      <c r="S99" s="229"/>
      <c r="T99" s="229">
        <v>0</v>
      </c>
      <c r="U99" s="229">
        <v>0</v>
      </c>
      <c r="V99" s="229"/>
      <c r="W99" s="228">
        <v>0</v>
      </c>
      <c r="X99" s="228">
        <v>0</v>
      </c>
      <c r="Y99" s="229">
        <v>-274.3125</v>
      </c>
      <c r="Z99" s="229">
        <v>-139.07750000000001</v>
      </c>
      <c r="AA99" s="229">
        <v>0</v>
      </c>
      <c r="AB99" s="229"/>
      <c r="AC99" s="228">
        <v>50233.569902753523</v>
      </c>
      <c r="AD99" s="230">
        <v>0</v>
      </c>
      <c r="AE99" s="230">
        <v>50646.959902753522</v>
      </c>
      <c r="AF99" s="231"/>
      <c r="AG99" s="231"/>
      <c r="AH99" s="231"/>
      <c r="AI99" s="231">
        <v>0</v>
      </c>
      <c r="AJ99" s="231"/>
      <c r="AK99" s="231">
        <v>0</v>
      </c>
      <c r="AL99" s="231">
        <v>0</v>
      </c>
      <c r="AM99" s="231"/>
      <c r="AN99" s="230">
        <v>0</v>
      </c>
      <c r="AO99" s="230">
        <v>0</v>
      </c>
      <c r="AP99" s="231">
        <v>-274.3125</v>
      </c>
      <c r="AQ99" s="231">
        <v>-139.07750000000001</v>
      </c>
      <c r="AR99" s="231">
        <v>0</v>
      </c>
      <c r="AS99" s="231"/>
      <c r="AT99" s="230">
        <v>50233.569902753523</v>
      </c>
      <c r="AU99" s="232">
        <v>0</v>
      </c>
      <c r="AV99" s="232">
        <v>50646.959902753522</v>
      </c>
      <c r="AW99" s="233"/>
      <c r="AX99" s="233"/>
      <c r="AY99" s="233"/>
      <c r="AZ99" s="233">
        <v>0</v>
      </c>
      <c r="BA99" s="233"/>
      <c r="BB99" s="233">
        <v>0</v>
      </c>
      <c r="BC99" s="233">
        <v>0</v>
      </c>
      <c r="BD99" s="233"/>
      <c r="BE99" s="232">
        <v>0</v>
      </c>
      <c r="BF99" s="232">
        <v>0</v>
      </c>
      <c r="BG99" s="233">
        <v>-274.3125</v>
      </c>
      <c r="BH99" s="233">
        <v>-139.07750000000001</v>
      </c>
      <c r="BI99" s="233">
        <v>0</v>
      </c>
      <c r="BJ99" s="233"/>
      <c r="BK99" s="232">
        <v>50233.569902753523</v>
      </c>
      <c r="BL99" s="234">
        <v>0</v>
      </c>
      <c r="BM99" s="234">
        <v>65405.849291674764</v>
      </c>
      <c r="BN99" s="235"/>
      <c r="BO99" s="235"/>
      <c r="BP99" s="235"/>
      <c r="BQ99" s="235">
        <v>0</v>
      </c>
      <c r="BR99" s="235">
        <v>0</v>
      </c>
      <c r="BS99" s="235">
        <v>0</v>
      </c>
      <c r="BT99" s="235">
        <v>1213.3333333333333</v>
      </c>
      <c r="BU99" s="235">
        <v>0</v>
      </c>
      <c r="BV99" s="234">
        <v>0</v>
      </c>
      <c r="BW99" s="234">
        <v>0</v>
      </c>
      <c r="BX99" s="235">
        <v>-274.3125</v>
      </c>
      <c r="BY99" s="235">
        <v>-139.07750000000001</v>
      </c>
      <c r="BZ99" s="235">
        <v>0</v>
      </c>
      <c r="CA99" s="235"/>
      <c r="CB99" s="234">
        <v>66205.792625008093</v>
      </c>
      <c r="CC99" s="236">
        <v>0</v>
      </c>
      <c r="CD99" s="236">
        <v>65405.849291674764</v>
      </c>
      <c r="CE99" s="237"/>
      <c r="CF99" s="237"/>
      <c r="CG99" s="237"/>
      <c r="CH99" s="237">
        <v>0</v>
      </c>
      <c r="CI99" s="237">
        <v>0</v>
      </c>
      <c r="CJ99" s="237">
        <v>0</v>
      </c>
      <c r="CK99" s="237">
        <v>1213.3333333333333</v>
      </c>
      <c r="CL99" s="237">
        <v>0</v>
      </c>
      <c r="CM99" s="236">
        <v>0</v>
      </c>
      <c r="CN99" s="236">
        <v>0</v>
      </c>
      <c r="CO99" s="237">
        <v>-274.3125</v>
      </c>
      <c r="CP99" s="237">
        <v>-139.07750000000001</v>
      </c>
      <c r="CQ99" s="237">
        <v>0</v>
      </c>
      <c r="CR99" s="237"/>
      <c r="CS99" s="236">
        <v>66205.792625008093</v>
      </c>
      <c r="CT99" s="238">
        <v>0</v>
      </c>
      <c r="CU99" s="238">
        <v>65405.849291674764</v>
      </c>
      <c r="CV99" s="239"/>
      <c r="CW99" s="239"/>
      <c r="CX99" s="239"/>
      <c r="CY99" s="239">
        <v>0</v>
      </c>
      <c r="CZ99" s="239">
        <v>0</v>
      </c>
      <c r="DA99" s="239">
        <v>0</v>
      </c>
      <c r="DB99" s="239">
        <v>1213.3333333333333</v>
      </c>
      <c r="DC99" s="239">
        <v>0</v>
      </c>
      <c r="DD99" s="238">
        <v>0</v>
      </c>
      <c r="DE99" s="238">
        <v>0</v>
      </c>
      <c r="DF99" s="239">
        <v>-274.3125</v>
      </c>
      <c r="DG99" s="239">
        <v>-139.07750000000001</v>
      </c>
      <c r="DH99" s="239">
        <v>0</v>
      </c>
      <c r="DI99" s="239"/>
      <c r="DJ99" s="238">
        <v>66205.792625008093</v>
      </c>
      <c r="DK99" s="240">
        <v>0</v>
      </c>
      <c r="DL99" s="240">
        <v>65405.849291674764</v>
      </c>
      <c r="DM99" s="241"/>
      <c r="DN99" s="241"/>
      <c r="DO99" s="241"/>
      <c r="DP99" s="241">
        <v>0</v>
      </c>
      <c r="DQ99" s="241">
        <v>0</v>
      </c>
      <c r="DR99" s="241">
        <v>0</v>
      </c>
      <c r="DS99" s="241">
        <v>1213.3333333333333</v>
      </c>
      <c r="DT99" s="241">
        <v>0</v>
      </c>
      <c r="DU99" s="240">
        <v>0</v>
      </c>
      <c r="DV99" s="240">
        <v>0</v>
      </c>
      <c r="DW99" s="241">
        <v>-274.3125</v>
      </c>
      <c r="DX99" s="241">
        <v>-139.07750000000001</v>
      </c>
      <c r="DY99" s="241">
        <v>0</v>
      </c>
      <c r="DZ99" s="241"/>
      <c r="EA99" s="240">
        <v>66205.792625008093</v>
      </c>
      <c r="EB99" s="242">
        <v>0</v>
      </c>
      <c r="EC99" s="242">
        <v>207911.2476331683</v>
      </c>
      <c r="ED99" s="243"/>
      <c r="EE99" s="243"/>
      <c r="EF99" s="243"/>
      <c r="EG99" s="243">
        <v>0</v>
      </c>
      <c r="EH99" s="243">
        <v>0</v>
      </c>
      <c r="EI99" s="243">
        <v>0</v>
      </c>
      <c r="EJ99" s="243">
        <v>13346.666666666668</v>
      </c>
      <c r="EK99" s="243">
        <v>0</v>
      </c>
      <c r="EL99" s="242">
        <v>0</v>
      </c>
      <c r="EM99" s="242">
        <v>0</v>
      </c>
      <c r="EN99" s="243">
        <v>-1371.5625</v>
      </c>
      <c r="EO99" s="243">
        <v>-139.07750000000001</v>
      </c>
      <c r="EP99" s="243">
        <v>0</v>
      </c>
      <c r="EQ99" s="243"/>
      <c r="ER99" s="242">
        <v>219747.27429983494</v>
      </c>
      <c r="ES99" s="230">
        <v>0</v>
      </c>
      <c r="ET99" s="230">
        <v>65405.849291674764</v>
      </c>
      <c r="EU99" s="231"/>
      <c r="EV99" s="231"/>
      <c r="EW99" s="231"/>
      <c r="EX99" s="231">
        <v>0</v>
      </c>
      <c r="EY99" s="231">
        <v>0</v>
      </c>
      <c r="EZ99" s="231">
        <v>0</v>
      </c>
      <c r="FA99" s="231">
        <v>1213.3333333333333</v>
      </c>
      <c r="FB99" s="231">
        <v>0</v>
      </c>
      <c r="FC99" s="230">
        <v>0</v>
      </c>
      <c r="FD99" s="230">
        <v>0</v>
      </c>
      <c r="FE99" s="231"/>
      <c r="FF99" s="231">
        <v>-556.30999999999972</v>
      </c>
      <c r="FG99" s="231">
        <v>0</v>
      </c>
      <c r="FH99" s="231"/>
      <c r="FI99" s="230">
        <v>66062.872625008094</v>
      </c>
      <c r="FJ99" s="232">
        <v>0</v>
      </c>
      <c r="FK99" s="232">
        <v>-37210.981317025806</v>
      </c>
      <c r="FL99" s="233"/>
      <c r="FM99" s="233"/>
      <c r="FN99" s="233"/>
      <c r="FO99" s="233">
        <v>0</v>
      </c>
      <c r="FP99" s="233">
        <v>0</v>
      </c>
      <c r="FQ99" s="233">
        <v>0</v>
      </c>
      <c r="FR99" s="233">
        <v>1213.3333333333333</v>
      </c>
      <c r="FS99" s="233">
        <v>0</v>
      </c>
      <c r="FT99" s="232">
        <v>0</v>
      </c>
      <c r="FU99" s="232">
        <v>0</v>
      </c>
      <c r="FV99" s="233"/>
      <c r="FW99" s="233"/>
      <c r="FX99" s="233">
        <v>0</v>
      </c>
      <c r="FY99" s="233"/>
      <c r="FZ99" s="232">
        <v>-35997.64798369247</v>
      </c>
      <c r="GA99" s="234">
        <v>0</v>
      </c>
      <c r="GB99" s="234">
        <v>84101.926892842923</v>
      </c>
      <c r="GC99" s="235"/>
      <c r="GD99" s="235"/>
      <c r="GE99" s="235"/>
      <c r="GF99" s="235">
        <v>0</v>
      </c>
      <c r="GG99" s="235">
        <v>0</v>
      </c>
      <c r="GH99" s="235">
        <v>0</v>
      </c>
      <c r="GI99" s="235">
        <v>1213.3333333333333</v>
      </c>
      <c r="GJ99" s="235">
        <v>0</v>
      </c>
      <c r="GK99" s="234">
        <v>0</v>
      </c>
      <c r="GL99" s="234">
        <v>0</v>
      </c>
      <c r="GM99" s="235"/>
      <c r="GN99" s="235"/>
      <c r="GO99" s="235">
        <v>0</v>
      </c>
      <c r="GP99" s="235">
        <v>-50384.770000000004</v>
      </c>
      <c r="GQ99" s="234">
        <v>34930.490226176247</v>
      </c>
      <c r="GR99" s="236">
        <v>0</v>
      </c>
      <c r="GS99" s="236">
        <v>44882.483169934647</v>
      </c>
      <c r="GT99" s="237"/>
      <c r="GU99" s="237"/>
      <c r="GV99" s="237"/>
      <c r="GW99" s="237">
        <v>0</v>
      </c>
      <c r="GX99" s="237">
        <v>0</v>
      </c>
      <c r="GY99" s="237">
        <v>0</v>
      </c>
      <c r="GZ99" s="237">
        <v>1213.3333333333333</v>
      </c>
      <c r="HA99" s="237">
        <v>0</v>
      </c>
      <c r="HB99" s="236">
        <v>0</v>
      </c>
      <c r="HC99" s="236">
        <v>0</v>
      </c>
      <c r="HD99" s="237"/>
      <c r="HE99" s="237"/>
      <c r="HF99" s="237">
        <v>0</v>
      </c>
      <c r="HG99" s="237"/>
      <c r="HH99" s="236">
        <v>46095.816503267983</v>
      </c>
      <c r="HJ99" s="281">
        <f t="shared" si="10"/>
        <v>803175.40254555433</v>
      </c>
      <c r="HK99" s="282">
        <f t="shared" si="11"/>
        <v>0</v>
      </c>
      <c r="HL99" s="282">
        <f t="shared" si="12"/>
        <v>23053.333333333328</v>
      </c>
      <c r="HM99" s="282">
        <f t="shared" si="13"/>
        <v>0</v>
      </c>
      <c r="HN99" s="282">
        <f t="shared" si="14"/>
        <v>0</v>
      </c>
      <c r="HO99" s="282">
        <f t="shared" si="15"/>
        <v>-3291.75</v>
      </c>
      <c r="HP99" s="282">
        <f t="shared" si="16"/>
        <v>-1668.9299999999998</v>
      </c>
      <c r="HQ99" s="283">
        <f t="shared" si="17"/>
        <v>0</v>
      </c>
      <c r="HR99" s="263"/>
      <c r="HS99" s="277">
        <v>0</v>
      </c>
      <c r="HT99" s="278">
        <v>0</v>
      </c>
      <c r="HU99" s="278">
        <v>0</v>
      </c>
      <c r="HV99" s="278">
        <v>0</v>
      </c>
      <c r="HW99" s="278">
        <v>0</v>
      </c>
      <c r="HX99" s="278">
        <v>0</v>
      </c>
      <c r="HY99" s="278">
        <v>0</v>
      </c>
      <c r="HZ99" s="279">
        <v>4893.25</v>
      </c>
      <c r="IA99" s="278"/>
      <c r="IB99" s="280">
        <f t="shared" si="18"/>
        <v>831121.9858788877</v>
      </c>
      <c r="ID99" s="280">
        <f t="shared" si="19"/>
        <v>-4960.68</v>
      </c>
      <c r="IF99" s="280"/>
      <c r="IH99" s="280"/>
      <c r="IJ99" s="280">
        <v>0</v>
      </c>
      <c r="IL99" s="280">
        <v>24520.6</v>
      </c>
      <c r="IN99" s="280">
        <v>19532.259999999998</v>
      </c>
    </row>
    <row r="100" spans="1:248">
      <c r="A100" s="244">
        <v>3351</v>
      </c>
      <c r="B100" s="141">
        <v>103443</v>
      </c>
      <c r="C100" s="141" t="s">
        <v>654</v>
      </c>
      <c r="D100" s="141" t="s">
        <v>450</v>
      </c>
      <c r="E100" s="226" t="s">
        <v>341</v>
      </c>
      <c r="F100" s="245" t="s">
        <v>921</v>
      </c>
      <c r="H100" s="227">
        <v>1243730.2752481098</v>
      </c>
      <c r="I100" s="227">
        <v>-5289.77</v>
      </c>
      <c r="J100" s="227">
        <v>-21610.934700000002</v>
      </c>
      <c r="K100" s="227">
        <v>1216829.5705481097</v>
      </c>
      <c r="M100" s="228">
        <v>103644.18960400915</v>
      </c>
      <c r="N100" s="228">
        <v>7132.5437500000007</v>
      </c>
      <c r="O100" s="229"/>
      <c r="P100" s="229"/>
      <c r="Q100" s="229"/>
      <c r="R100" s="229">
        <v>0</v>
      </c>
      <c r="S100" s="229"/>
      <c r="T100" s="229">
        <v>0</v>
      </c>
      <c r="U100" s="229">
        <v>0</v>
      </c>
      <c r="V100" s="229"/>
      <c r="W100" s="228">
        <v>-440.81416666666672</v>
      </c>
      <c r="X100" s="228">
        <v>-1800.9112250000001</v>
      </c>
      <c r="Y100" s="229">
        <v>-428.3125</v>
      </c>
      <c r="Z100" s="229">
        <v>0</v>
      </c>
      <c r="AA100" s="229">
        <v>0</v>
      </c>
      <c r="AB100" s="229"/>
      <c r="AC100" s="228">
        <v>108106.69546234248</v>
      </c>
      <c r="AD100" s="230">
        <v>103644.18960400915</v>
      </c>
      <c r="AE100" s="230">
        <v>7132.5437500000007</v>
      </c>
      <c r="AF100" s="231"/>
      <c r="AG100" s="231"/>
      <c r="AH100" s="231"/>
      <c r="AI100" s="231">
        <v>0</v>
      </c>
      <c r="AJ100" s="231"/>
      <c r="AK100" s="231">
        <v>0</v>
      </c>
      <c r="AL100" s="231">
        <v>0</v>
      </c>
      <c r="AM100" s="231"/>
      <c r="AN100" s="230">
        <v>-440.81416666666672</v>
      </c>
      <c r="AO100" s="230">
        <v>-1800.9112250000001</v>
      </c>
      <c r="AP100" s="231">
        <v>-428.3125</v>
      </c>
      <c r="AQ100" s="231">
        <v>0</v>
      </c>
      <c r="AR100" s="231">
        <v>0</v>
      </c>
      <c r="AS100" s="231"/>
      <c r="AT100" s="230">
        <v>108106.69546234248</v>
      </c>
      <c r="AU100" s="232">
        <v>103644.18960400915</v>
      </c>
      <c r="AV100" s="232">
        <v>7132.5437500000007</v>
      </c>
      <c r="AW100" s="233"/>
      <c r="AX100" s="233"/>
      <c r="AY100" s="233"/>
      <c r="AZ100" s="233">
        <v>0</v>
      </c>
      <c r="BA100" s="233"/>
      <c r="BB100" s="233">
        <v>0</v>
      </c>
      <c r="BC100" s="233">
        <v>0</v>
      </c>
      <c r="BD100" s="233"/>
      <c r="BE100" s="232">
        <v>-440.81416666666672</v>
      </c>
      <c r="BF100" s="232">
        <v>-1800.9112250000001</v>
      </c>
      <c r="BG100" s="233">
        <v>-428.3125</v>
      </c>
      <c r="BH100" s="233">
        <v>0</v>
      </c>
      <c r="BI100" s="233">
        <v>0</v>
      </c>
      <c r="BJ100" s="233"/>
      <c r="BK100" s="232">
        <v>108106.69546234248</v>
      </c>
      <c r="BL100" s="234">
        <v>103644.18960400915</v>
      </c>
      <c r="BM100" s="234">
        <v>8009.2298611111109</v>
      </c>
      <c r="BN100" s="235"/>
      <c r="BO100" s="235"/>
      <c r="BP100" s="235"/>
      <c r="BQ100" s="235">
        <v>0</v>
      </c>
      <c r="BR100" s="235">
        <v>0</v>
      </c>
      <c r="BS100" s="235">
        <v>0</v>
      </c>
      <c r="BT100" s="235">
        <v>0</v>
      </c>
      <c r="BU100" s="235">
        <v>0</v>
      </c>
      <c r="BV100" s="234">
        <v>-440.81416666666672</v>
      </c>
      <c r="BW100" s="234">
        <v>-1800.9112250000001</v>
      </c>
      <c r="BX100" s="235">
        <v>-428.3125</v>
      </c>
      <c r="BY100" s="235">
        <v>0</v>
      </c>
      <c r="BZ100" s="235">
        <v>0</v>
      </c>
      <c r="CA100" s="235"/>
      <c r="CB100" s="234">
        <v>108983.3815734536</v>
      </c>
      <c r="CC100" s="236">
        <v>103644.18960400915</v>
      </c>
      <c r="CD100" s="236">
        <v>8009.2298611111109</v>
      </c>
      <c r="CE100" s="237"/>
      <c r="CF100" s="237"/>
      <c r="CG100" s="237"/>
      <c r="CH100" s="237">
        <v>0</v>
      </c>
      <c r="CI100" s="237">
        <v>0</v>
      </c>
      <c r="CJ100" s="237">
        <v>0</v>
      </c>
      <c r="CK100" s="237">
        <v>0</v>
      </c>
      <c r="CL100" s="237">
        <v>0</v>
      </c>
      <c r="CM100" s="236">
        <v>-440.81416666666672</v>
      </c>
      <c r="CN100" s="236">
        <v>-1800.9112250000001</v>
      </c>
      <c r="CO100" s="237">
        <v>-428.3125</v>
      </c>
      <c r="CP100" s="237">
        <v>0</v>
      </c>
      <c r="CQ100" s="237">
        <v>0</v>
      </c>
      <c r="CR100" s="237"/>
      <c r="CS100" s="236">
        <v>108983.3815734536</v>
      </c>
      <c r="CT100" s="238">
        <v>103644.18960400915</v>
      </c>
      <c r="CU100" s="238">
        <v>8009.2298611111109</v>
      </c>
      <c r="CV100" s="239"/>
      <c r="CW100" s="239"/>
      <c r="CX100" s="239"/>
      <c r="CY100" s="239">
        <v>0</v>
      </c>
      <c r="CZ100" s="239">
        <v>0</v>
      </c>
      <c r="DA100" s="239">
        <v>0</v>
      </c>
      <c r="DB100" s="239">
        <v>0</v>
      </c>
      <c r="DC100" s="239">
        <v>0</v>
      </c>
      <c r="DD100" s="238">
        <v>-440.81416666666672</v>
      </c>
      <c r="DE100" s="238">
        <v>-1800.9112250000001</v>
      </c>
      <c r="DF100" s="239">
        <v>-428.3125</v>
      </c>
      <c r="DG100" s="239">
        <v>0</v>
      </c>
      <c r="DH100" s="239">
        <v>0</v>
      </c>
      <c r="DI100" s="239"/>
      <c r="DJ100" s="238">
        <v>108983.3815734536</v>
      </c>
      <c r="DK100" s="240">
        <v>103644.18960400915</v>
      </c>
      <c r="DL100" s="240">
        <v>8009.2298611111109</v>
      </c>
      <c r="DM100" s="241"/>
      <c r="DN100" s="241"/>
      <c r="DO100" s="241"/>
      <c r="DP100" s="241">
        <v>0</v>
      </c>
      <c r="DQ100" s="241">
        <v>0</v>
      </c>
      <c r="DR100" s="241">
        <v>0</v>
      </c>
      <c r="DS100" s="241">
        <v>0</v>
      </c>
      <c r="DT100" s="241">
        <v>0</v>
      </c>
      <c r="DU100" s="240">
        <v>-440.81416666666672</v>
      </c>
      <c r="DV100" s="240">
        <v>-1800.9112250000001</v>
      </c>
      <c r="DW100" s="241">
        <v>-428.3125</v>
      </c>
      <c r="DX100" s="241">
        <v>0</v>
      </c>
      <c r="DY100" s="241">
        <v>0</v>
      </c>
      <c r="DZ100" s="241"/>
      <c r="EA100" s="240">
        <v>108983.3815734536</v>
      </c>
      <c r="EB100" s="242">
        <v>103644.18960400915</v>
      </c>
      <c r="EC100" s="242">
        <v>4172.3415204678349</v>
      </c>
      <c r="ED100" s="243"/>
      <c r="EE100" s="243"/>
      <c r="EF100" s="243"/>
      <c r="EG100" s="243">
        <v>0</v>
      </c>
      <c r="EH100" s="243">
        <v>0</v>
      </c>
      <c r="EI100" s="243">
        <v>0</v>
      </c>
      <c r="EJ100" s="243">
        <v>0</v>
      </c>
      <c r="EK100" s="243">
        <v>0</v>
      </c>
      <c r="EL100" s="242">
        <v>-440.81416666666672</v>
      </c>
      <c r="EM100" s="242">
        <v>-1800.9112250000001</v>
      </c>
      <c r="EN100" s="243">
        <v>-2141.5625</v>
      </c>
      <c r="EO100" s="243">
        <v>0</v>
      </c>
      <c r="EP100" s="243">
        <v>0</v>
      </c>
      <c r="EQ100" s="243"/>
      <c r="ER100" s="242">
        <v>103433.24323281032</v>
      </c>
      <c r="ES100" s="230">
        <v>103644.18960400915</v>
      </c>
      <c r="ET100" s="230">
        <v>8009.2298611111109</v>
      </c>
      <c r="EU100" s="231"/>
      <c r="EV100" s="231"/>
      <c r="EW100" s="231"/>
      <c r="EX100" s="231">
        <v>0</v>
      </c>
      <c r="EY100" s="231">
        <v>0</v>
      </c>
      <c r="EZ100" s="231">
        <v>0</v>
      </c>
      <c r="FA100" s="231">
        <v>0</v>
      </c>
      <c r="FB100" s="231">
        <v>0</v>
      </c>
      <c r="FC100" s="230">
        <v>-440.81416666666672</v>
      </c>
      <c r="FD100" s="230">
        <v>-1800.9112250000001</v>
      </c>
      <c r="FE100" s="231"/>
      <c r="FF100" s="231">
        <v>0</v>
      </c>
      <c r="FG100" s="231">
        <v>0</v>
      </c>
      <c r="FH100" s="231"/>
      <c r="FI100" s="230">
        <v>109411.6940734536</v>
      </c>
      <c r="FJ100" s="232">
        <v>103644.18960400915</v>
      </c>
      <c r="FK100" s="232">
        <v>8009.2298611111109</v>
      </c>
      <c r="FL100" s="233"/>
      <c r="FM100" s="233"/>
      <c r="FN100" s="233"/>
      <c r="FO100" s="233">
        <v>0</v>
      </c>
      <c r="FP100" s="233">
        <v>0</v>
      </c>
      <c r="FQ100" s="233">
        <v>0</v>
      </c>
      <c r="FR100" s="233">
        <v>0</v>
      </c>
      <c r="FS100" s="233">
        <v>0</v>
      </c>
      <c r="FT100" s="232">
        <v>-440.81416666666672</v>
      </c>
      <c r="FU100" s="232">
        <v>-1800.9112250000001</v>
      </c>
      <c r="FV100" s="233"/>
      <c r="FW100" s="233">
        <v>0</v>
      </c>
      <c r="FX100" s="233">
        <v>0</v>
      </c>
      <c r="FY100" s="233"/>
      <c r="FZ100" s="232">
        <v>109411.6940734536</v>
      </c>
      <c r="GA100" s="234">
        <v>103644.18960400915</v>
      </c>
      <c r="GB100" s="234">
        <v>8009.2298611111109</v>
      </c>
      <c r="GC100" s="235"/>
      <c r="GD100" s="235"/>
      <c r="GE100" s="235"/>
      <c r="GF100" s="235">
        <v>0</v>
      </c>
      <c r="GG100" s="235">
        <v>0</v>
      </c>
      <c r="GH100" s="235">
        <v>0</v>
      </c>
      <c r="GI100" s="235">
        <v>0</v>
      </c>
      <c r="GJ100" s="235">
        <v>0</v>
      </c>
      <c r="GK100" s="234">
        <v>-440.81416666666672</v>
      </c>
      <c r="GL100" s="234">
        <v>-1800.9112250000001</v>
      </c>
      <c r="GM100" s="235"/>
      <c r="GN100" s="235">
        <v>0</v>
      </c>
      <c r="GO100" s="235">
        <v>0</v>
      </c>
      <c r="GP100" s="235">
        <v>-183153.86000000004</v>
      </c>
      <c r="GQ100" s="234">
        <v>-73742.16592654644</v>
      </c>
      <c r="GR100" s="236">
        <v>103644.18960400915</v>
      </c>
      <c r="GS100" s="236">
        <v>8009.2298611111109</v>
      </c>
      <c r="GT100" s="237"/>
      <c r="GU100" s="237"/>
      <c r="GV100" s="237"/>
      <c r="GW100" s="237">
        <v>0</v>
      </c>
      <c r="GX100" s="237">
        <v>0</v>
      </c>
      <c r="GY100" s="237">
        <v>0</v>
      </c>
      <c r="GZ100" s="237">
        <v>0</v>
      </c>
      <c r="HA100" s="237">
        <v>0</v>
      </c>
      <c r="HB100" s="236">
        <v>-440.81416666666672</v>
      </c>
      <c r="HC100" s="236">
        <v>-1800.9112250000001</v>
      </c>
      <c r="HD100" s="237"/>
      <c r="HE100" s="237">
        <v>0</v>
      </c>
      <c r="HF100" s="237">
        <v>0</v>
      </c>
      <c r="HG100" s="237"/>
      <c r="HH100" s="236">
        <v>109411.6940734536</v>
      </c>
      <c r="HJ100" s="281">
        <f t="shared" si="10"/>
        <v>1348707.256907467</v>
      </c>
      <c r="HK100" s="282">
        <f t="shared" si="11"/>
        <v>0</v>
      </c>
      <c r="HL100" s="282">
        <f t="shared" si="12"/>
        <v>0</v>
      </c>
      <c r="HM100" s="282">
        <f t="shared" si="13"/>
        <v>-5289.77</v>
      </c>
      <c r="HN100" s="282">
        <f t="shared" si="14"/>
        <v>-21610.934700000002</v>
      </c>
      <c r="HO100" s="282">
        <f t="shared" si="15"/>
        <v>-5139.75</v>
      </c>
      <c r="HP100" s="282">
        <f t="shared" si="16"/>
        <v>0</v>
      </c>
      <c r="HQ100" s="283">
        <f t="shared" si="17"/>
        <v>0</v>
      </c>
      <c r="HR100" s="263"/>
      <c r="HS100" s="277">
        <v>72945</v>
      </c>
      <c r="HT100" s="278">
        <v>0</v>
      </c>
      <c r="HU100" s="278">
        <v>120915</v>
      </c>
      <c r="HV100" s="278">
        <v>2971.29</v>
      </c>
      <c r="HW100" s="278">
        <v>0</v>
      </c>
      <c r="HX100" s="278">
        <v>2897.5</v>
      </c>
      <c r="HY100" s="278">
        <v>29543</v>
      </c>
      <c r="HZ100" s="279">
        <v>0</v>
      </c>
      <c r="IA100" s="278"/>
      <c r="IB100" s="280">
        <f t="shared" si="18"/>
        <v>1577979.0469074671</v>
      </c>
      <c r="ID100" s="280">
        <f t="shared" si="19"/>
        <v>-32040.454700000002</v>
      </c>
      <c r="IF100" s="280"/>
      <c r="IH100" s="280"/>
      <c r="IJ100" s="280">
        <v>0</v>
      </c>
      <c r="IL100" s="280">
        <v>15333.169999999998</v>
      </c>
      <c r="IN100" s="280">
        <v>31717.95</v>
      </c>
    </row>
    <row r="101" spans="1:248">
      <c r="A101" s="244">
        <v>3328</v>
      </c>
      <c r="B101" s="141">
        <v>103430</v>
      </c>
      <c r="C101" s="141" t="s">
        <v>655</v>
      </c>
      <c r="D101" s="141" t="s">
        <v>451</v>
      </c>
      <c r="E101" s="226" t="s">
        <v>341</v>
      </c>
      <c r="F101" s="245" t="s">
        <v>921</v>
      </c>
      <c r="H101" s="227">
        <v>1105303.4784847999</v>
      </c>
      <c r="I101" s="227">
        <v>-5214.5600000000004</v>
      </c>
      <c r="J101" s="227">
        <v>-3471.4811</v>
      </c>
      <c r="K101" s="227">
        <v>1096617.4373847998</v>
      </c>
      <c r="M101" s="228">
        <v>92108.623207066659</v>
      </c>
      <c r="N101" s="228">
        <v>4654.6708333333336</v>
      </c>
      <c r="O101" s="229"/>
      <c r="P101" s="229"/>
      <c r="Q101" s="229"/>
      <c r="R101" s="229">
        <v>0</v>
      </c>
      <c r="S101" s="229"/>
      <c r="T101" s="229">
        <v>0</v>
      </c>
      <c r="U101" s="229">
        <v>0</v>
      </c>
      <c r="V101" s="229"/>
      <c r="W101" s="228">
        <v>-434.54666666666668</v>
      </c>
      <c r="X101" s="228">
        <v>-289.29009166666668</v>
      </c>
      <c r="Y101" s="229">
        <v>-428.3125</v>
      </c>
      <c r="Z101" s="229">
        <v>0</v>
      </c>
      <c r="AA101" s="229">
        <v>0</v>
      </c>
      <c r="AB101" s="229"/>
      <c r="AC101" s="228">
        <v>95611.144782066665</v>
      </c>
      <c r="AD101" s="230">
        <v>92108.623207066659</v>
      </c>
      <c r="AE101" s="230">
        <v>4654.6708333333336</v>
      </c>
      <c r="AF101" s="231"/>
      <c r="AG101" s="231"/>
      <c r="AH101" s="231"/>
      <c r="AI101" s="231">
        <v>0</v>
      </c>
      <c r="AJ101" s="231"/>
      <c r="AK101" s="231">
        <v>0</v>
      </c>
      <c r="AL101" s="231">
        <v>0</v>
      </c>
      <c r="AM101" s="231"/>
      <c r="AN101" s="230">
        <v>-434.54666666666668</v>
      </c>
      <c r="AO101" s="230">
        <v>-289.29009166666668</v>
      </c>
      <c r="AP101" s="231">
        <v>-428.3125</v>
      </c>
      <c r="AQ101" s="231">
        <v>0</v>
      </c>
      <c r="AR101" s="231">
        <v>0</v>
      </c>
      <c r="AS101" s="231"/>
      <c r="AT101" s="230">
        <v>95611.144782066665</v>
      </c>
      <c r="AU101" s="232">
        <v>92108.623207066659</v>
      </c>
      <c r="AV101" s="232">
        <v>4654.6708333333336</v>
      </c>
      <c r="AW101" s="233"/>
      <c r="AX101" s="233"/>
      <c r="AY101" s="233"/>
      <c r="AZ101" s="233">
        <v>0</v>
      </c>
      <c r="BA101" s="233"/>
      <c r="BB101" s="233">
        <v>0</v>
      </c>
      <c r="BC101" s="233">
        <v>0</v>
      </c>
      <c r="BD101" s="233"/>
      <c r="BE101" s="232">
        <v>-434.54666666666668</v>
      </c>
      <c r="BF101" s="232">
        <v>-289.29009166666668</v>
      </c>
      <c r="BG101" s="233">
        <v>-428.3125</v>
      </c>
      <c r="BH101" s="233">
        <v>0</v>
      </c>
      <c r="BI101" s="233">
        <v>0</v>
      </c>
      <c r="BJ101" s="233"/>
      <c r="BK101" s="232">
        <v>95611.144782066665</v>
      </c>
      <c r="BL101" s="234">
        <v>92108.623207066659</v>
      </c>
      <c r="BM101" s="234">
        <v>5264.8319444444442</v>
      </c>
      <c r="BN101" s="235"/>
      <c r="BO101" s="235"/>
      <c r="BP101" s="235"/>
      <c r="BQ101" s="235">
        <v>0</v>
      </c>
      <c r="BR101" s="235">
        <v>0</v>
      </c>
      <c r="BS101" s="235">
        <v>0</v>
      </c>
      <c r="BT101" s="235">
        <v>0</v>
      </c>
      <c r="BU101" s="235">
        <v>0</v>
      </c>
      <c r="BV101" s="234">
        <v>-434.54666666666668</v>
      </c>
      <c r="BW101" s="234">
        <v>-289.29009166666668</v>
      </c>
      <c r="BX101" s="235">
        <v>-428.3125</v>
      </c>
      <c r="BY101" s="235">
        <v>0</v>
      </c>
      <c r="BZ101" s="235">
        <v>0</v>
      </c>
      <c r="CA101" s="235"/>
      <c r="CB101" s="234">
        <v>96221.305893177778</v>
      </c>
      <c r="CC101" s="236">
        <v>92108.623207066659</v>
      </c>
      <c r="CD101" s="236">
        <v>5264.8319444444442</v>
      </c>
      <c r="CE101" s="237"/>
      <c r="CF101" s="237"/>
      <c r="CG101" s="237"/>
      <c r="CH101" s="237">
        <v>0</v>
      </c>
      <c r="CI101" s="237">
        <v>0</v>
      </c>
      <c r="CJ101" s="237">
        <v>0</v>
      </c>
      <c r="CK101" s="237">
        <v>0</v>
      </c>
      <c r="CL101" s="237">
        <v>0</v>
      </c>
      <c r="CM101" s="236">
        <v>-434.54666666666668</v>
      </c>
      <c r="CN101" s="236">
        <v>-289.29009166666668</v>
      </c>
      <c r="CO101" s="237">
        <v>-428.3125</v>
      </c>
      <c r="CP101" s="237">
        <v>0</v>
      </c>
      <c r="CQ101" s="237">
        <v>0</v>
      </c>
      <c r="CR101" s="237"/>
      <c r="CS101" s="236">
        <v>96221.305893177778</v>
      </c>
      <c r="CT101" s="238">
        <v>92108.623207066659</v>
      </c>
      <c r="CU101" s="238">
        <v>5264.8319444444442</v>
      </c>
      <c r="CV101" s="239"/>
      <c r="CW101" s="239"/>
      <c r="CX101" s="239"/>
      <c r="CY101" s="239">
        <v>0</v>
      </c>
      <c r="CZ101" s="239">
        <v>0</v>
      </c>
      <c r="DA101" s="239">
        <v>0</v>
      </c>
      <c r="DB101" s="239">
        <v>0</v>
      </c>
      <c r="DC101" s="239">
        <v>0</v>
      </c>
      <c r="DD101" s="238">
        <v>-434.54666666666668</v>
      </c>
      <c r="DE101" s="238">
        <v>-289.29009166666668</v>
      </c>
      <c r="DF101" s="239">
        <v>-428.3125</v>
      </c>
      <c r="DG101" s="239">
        <v>0</v>
      </c>
      <c r="DH101" s="239">
        <v>0</v>
      </c>
      <c r="DI101" s="239"/>
      <c r="DJ101" s="238">
        <v>96221.305893177778</v>
      </c>
      <c r="DK101" s="240">
        <v>92108.623207066659</v>
      </c>
      <c r="DL101" s="240">
        <v>5264.8319444444442</v>
      </c>
      <c r="DM101" s="241"/>
      <c r="DN101" s="241"/>
      <c r="DO101" s="241"/>
      <c r="DP101" s="241">
        <v>0</v>
      </c>
      <c r="DQ101" s="241">
        <v>0</v>
      </c>
      <c r="DR101" s="241">
        <v>0</v>
      </c>
      <c r="DS101" s="241">
        <v>0</v>
      </c>
      <c r="DT101" s="241">
        <v>0</v>
      </c>
      <c r="DU101" s="240">
        <v>-434.54666666666668</v>
      </c>
      <c r="DV101" s="240">
        <v>-289.29009166666668</v>
      </c>
      <c r="DW101" s="241">
        <v>-428.3125</v>
      </c>
      <c r="DX101" s="241">
        <v>0</v>
      </c>
      <c r="DY101" s="241">
        <v>0</v>
      </c>
      <c r="DZ101" s="241"/>
      <c r="EA101" s="240">
        <v>96221.305893177778</v>
      </c>
      <c r="EB101" s="242">
        <v>92108.623207066659</v>
      </c>
      <c r="EC101" s="242">
        <v>8052.7055555555553</v>
      </c>
      <c r="ED101" s="243"/>
      <c r="EE101" s="243"/>
      <c r="EF101" s="243"/>
      <c r="EG101" s="243">
        <v>0</v>
      </c>
      <c r="EH101" s="243">
        <v>0</v>
      </c>
      <c r="EI101" s="243">
        <v>0</v>
      </c>
      <c r="EJ101" s="243">
        <v>0</v>
      </c>
      <c r="EK101" s="243">
        <v>0</v>
      </c>
      <c r="EL101" s="242">
        <v>-434.54666666666668</v>
      </c>
      <c r="EM101" s="242">
        <v>-289.29009166666668</v>
      </c>
      <c r="EN101" s="243">
        <v>-2141.5625</v>
      </c>
      <c r="EO101" s="243">
        <v>0</v>
      </c>
      <c r="EP101" s="243">
        <v>0</v>
      </c>
      <c r="EQ101" s="243"/>
      <c r="ER101" s="242">
        <v>97295.929504288884</v>
      </c>
      <c r="ES101" s="230">
        <v>92108.623207066659</v>
      </c>
      <c r="ET101" s="230">
        <v>5264.8319444444442</v>
      </c>
      <c r="EU101" s="231"/>
      <c r="EV101" s="231"/>
      <c r="EW101" s="231"/>
      <c r="EX101" s="231">
        <v>0</v>
      </c>
      <c r="EY101" s="231">
        <v>0</v>
      </c>
      <c r="EZ101" s="231">
        <v>0</v>
      </c>
      <c r="FA101" s="231">
        <v>0</v>
      </c>
      <c r="FB101" s="231">
        <v>0</v>
      </c>
      <c r="FC101" s="230">
        <v>-434.54666666666668</v>
      </c>
      <c r="FD101" s="230">
        <v>-289.29009166666668</v>
      </c>
      <c r="FE101" s="231"/>
      <c r="FF101" s="231">
        <v>0</v>
      </c>
      <c r="FG101" s="231">
        <v>0</v>
      </c>
      <c r="FH101" s="231"/>
      <c r="FI101" s="230">
        <v>96649.618393177778</v>
      </c>
      <c r="FJ101" s="232">
        <v>92108.623207066659</v>
      </c>
      <c r="FK101" s="232">
        <v>5264.8319444444442</v>
      </c>
      <c r="FL101" s="233"/>
      <c r="FM101" s="233"/>
      <c r="FN101" s="233"/>
      <c r="FO101" s="233">
        <v>0</v>
      </c>
      <c r="FP101" s="233">
        <v>0</v>
      </c>
      <c r="FQ101" s="233">
        <v>0</v>
      </c>
      <c r="FR101" s="233">
        <v>0</v>
      </c>
      <c r="FS101" s="233">
        <v>0</v>
      </c>
      <c r="FT101" s="232">
        <v>-434.54666666666668</v>
      </c>
      <c r="FU101" s="232">
        <v>-289.29009166666668</v>
      </c>
      <c r="FV101" s="233"/>
      <c r="FW101" s="233">
        <v>0</v>
      </c>
      <c r="FX101" s="233">
        <v>0</v>
      </c>
      <c r="FY101" s="233"/>
      <c r="FZ101" s="232">
        <v>96649.618393177778</v>
      </c>
      <c r="GA101" s="234">
        <v>92108.623207066659</v>
      </c>
      <c r="GB101" s="234">
        <v>5264.8319444444442</v>
      </c>
      <c r="GC101" s="235"/>
      <c r="GD101" s="235"/>
      <c r="GE101" s="235"/>
      <c r="GF101" s="235">
        <v>0</v>
      </c>
      <c r="GG101" s="235">
        <v>0</v>
      </c>
      <c r="GH101" s="235">
        <v>0</v>
      </c>
      <c r="GI101" s="235">
        <v>0</v>
      </c>
      <c r="GJ101" s="235">
        <v>0</v>
      </c>
      <c r="GK101" s="234">
        <v>-434.54666666666668</v>
      </c>
      <c r="GL101" s="234">
        <v>-289.29009166666668</v>
      </c>
      <c r="GM101" s="235"/>
      <c r="GN101" s="235">
        <v>0</v>
      </c>
      <c r="GO101" s="235">
        <v>0</v>
      </c>
      <c r="GP101" s="235">
        <v>-99616.060000000012</v>
      </c>
      <c r="GQ101" s="234">
        <v>-2966.4416068222345</v>
      </c>
      <c r="GR101" s="236">
        <v>92108.623207066659</v>
      </c>
      <c r="GS101" s="236">
        <v>5264.8319444444442</v>
      </c>
      <c r="GT101" s="237"/>
      <c r="GU101" s="237"/>
      <c r="GV101" s="237"/>
      <c r="GW101" s="237">
        <v>0</v>
      </c>
      <c r="GX101" s="237">
        <v>0</v>
      </c>
      <c r="GY101" s="237">
        <v>0</v>
      </c>
      <c r="GZ101" s="237">
        <v>0</v>
      </c>
      <c r="HA101" s="237">
        <v>0</v>
      </c>
      <c r="HB101" s="236">
        <v>-434.54666666666668</v>
      </c>
      <c r="HC101" s="236">
        <v>-289.29009166666668</v>
      </c>
      <c r="HD101" s="237"/>
      <c r="HE101" s="237">
        <v>0</v>
      </c>
      <c r="HF101" s="237">
        <v>0</v>
      </c>
      <c r="HG101" s="237"/>
      <c r="HH101" s="236">
        <v>96649.618393177778</v>
      </c>
      <c r="HJ101" s="281">
        <f t="shared" si="10"/>
        <v>1181084.1320959111</v>
      </c>
      <c r="HK101" s="282">
        <f t="shared" si="11"/>
        <v>0</v>
      </c>
      <c r="HL101" s="282">
        <f t="shared" si="12"/>
        <v>0</v>
      </c>
      <c r="HM101" s="282">
        <f t="shared" si="13"/>
        <v>-5214.5600000000013</v>
      </c>
      <c r="HN101" s="282">
        <f t="shared" si="14"/>
        <v>-3471.4811000000004</v>
      </c>
      <c r="HO101" s="282">
        <f t="shared" si="15"/>
        <v>-5139.75</v>
      </c>
      <c r="HP101" s="282">
        <f t="shared" si="16"/>
        <v>0</v>
      </c>
      <c r="HQ101" s="283">
        <f t="shared" si="17"/>
        <v>0</v>
      </c>
      <c r="HR101" s="263"/>
      <c r="HS101" s="277">
        <v>62029</v>
      </c>
      <c r="HT101" s="278">
        <v>0</v>
      </c>
      <c r="HU101" s="278">
        <v>47436</v>
      </c>
      <c r="HV101" s="278">
        <v>400</v>
      </c>
      <c r="HW101" s="278">
        <v>0</v>
      </c>
      <c r="HX101" s="278">
        <v>4306.25</v>
      </c>
      <c r="HY101" s="278">
        <v>50258</v>
      </c>
      <c r="HZ101" s="279">
        <v>0</v>
      </c>
      <c r="IA101" s="278"/>
      <c r="IB101" s="280">
        <f t="shared" si="18"/>
        <v>1345513.3820959111</v>
      </c>
      <c r="ID101" s="280">
        <f t="shared" si="19"/>
        <v>-13825.791100000002</v>
      </c>
      <c r="IF101" s="280"/>
      <c r="IH101" s="280"/>
      <c r="IJ101" s="280">
        <v>0</v>
      </c>
      <c r="IL101" s="280">
        <v>11645.279999999999</v>
      </c>
      <c r="IN101" s="280">
        <v>34695.870000000003</v>
      </c>
    </row>
    <row r="102" spans="1:248">
      <c r="A102" s="244">
        <v>2160</v>
      </c>
      <c r="B102" s="141">
        <v>103248</v>
      </c>
      <c r="C102" s="141" t="s">
        <v>656</v>
      </c>
      <c r="D102" s="141" t="s">
        <v>452</v>
      </c>
      <c r="E102" s="226" t="s">
        <v>341</v>
      </c>
      <c r="F102" s="245" t="s">
        <v>921</v>
      </c>
      <c r="H102" s="227">
        <v>1882687.0986186194</v>
      </c>
      <c r="I102" s="227">
        <v>-8548.8700000000008</v>
      </c>
      <c r="J102" s="227">
        <v>-26354.095000000001</v>
      </c>
      <c r="K102" s="227">
        <v>1847784.1336186193</v>
      </c>
      <c r="M102" s="228">
        <v>156890.59155155162</v>
      </c>
      <c r="N102" s="228">
        <v>0</v>
      </c>
      <c r="O102" s="229"/>
      <c r="P102" s="229"/>
      <c r="Q102" s="229"/>
      <c r="R102" s="229">
        <v>0</v>
      </c>
      <c r="S102" s="229"/>
      <c r="T102" s="229">
        <v>0</v>
      </c>
      <c r="U102" s="229">
        <v>0</v>
      </c>
      <c r="V102" s="229"/>
      <c r="W102" s="228">
        <v>-712.40583333333336</v>
      </c>
      <c r="X102" s="228">
        <v>-2196.1745833333334</v>
      </c>
      <c r="Y102" s="229">
        <v>-789.25</v>
      </c>
      <c r="Z102" s="229">
        <v>0</v>
      </c>
      <c r="AA102" s="229">
        <v>0</v>
      </c>
      <c r="AB102" s="229"/>
      <c r="AC102" s="228">
        <v>153192.76113488496</v>
      </c>
      <c r="AD102" s="230">
        <v>156890.59155155162</v>
      </c>
      <c r="AE102" s="230">
        <v>0</v>
      </c>
      <c r="AF102" s="231"/>
      <c r="AG102" s="231"/>
      <c r="AH102" s="231"/>
      <c r="AI102" s="231">
        <v>0</v>
      </c>
      <c r="AJ102" s="231"/>
      <c r="AK102" s="231">
        <v>0</v>
      </c>
      <c r="AL102" s="231">
        <v>0</v>
      </c>
      <c r="AM102" s="231"/>
      <c r="AN102" s="230">
        <v>-712.40583333333336</v>
      </c>
      <c r="AO102" s="230">
        <v>-2196.1745833333334</v>
      </c>
      <c r="AP102" s="231">
        <v>-789.25</v>
      </c>
      <c r="AQ102" s="231">
        <v>0</v>
      </c>
      <c r="AR102" s="231">
        <v>0</v>
      </c>
      <c r="AS102" s="231"/>
      <c r="AT102" s="230">
        <v>153192.76113488496</v>
      </c>
      <c r="AU102" s="232">
        <v>156890.59155155162</v>
      </c>
      <c r="AV102" s="232">
        <v>0</v>
      </c>
      <c r="AW102" s="233"/>
      <c r="AX102" s="233"/>
      <c r="AY102" s="233"/>
      <c r="AZ102" s="233">
        <v>0</v>
      </c>
      <c r="BA102" s="233"/>
      <c r="BB102" s="233">
        <v>0</v>
      </c>
      <c r="BC102" s="233">
        <v>0</v>
      </c>
      <c r="BD102" s="233"/>
      <c r="BE102" s="232">
        <v>-712.40583333333336</v>
      </c>
      <c r="BF102" s="232">
        <v>-2196.1745833333334</v>
      </c>
      <c r="BG102" s="233">
        <v>-789.25</v>
      </c>
      <c r="BH102" s="233">
        <v>0</v>
      </c>
      <c r="BI102" s="233">
        <v>0</v>
      </c>
      <c r="BJ102" s="233"/>
      <c r="BK102" s="232">
        <v>153192.76113488496</v>
      </c>
      <c r="BL102" s="234">
        <v>156890.59155155162</v>
      </c>
      <c r="BM102" s="234">
        <v>0</v>
      </c>
      <c r="BN102" s="235"/>
      <c r="BO102" s="235"/>
      <c r="BP102" s="235"/>
      <c r="BQ102" s="235">
        <v>0</v>
      </c>
      <c r="BR102" s="235">
        <v>0</v>
      </c>
      <c r="BS102" s="235">
        <v>0</v>
      </c>
      <c r="BT102" s="235">
        <v>0</v>
      </c>
      <c r="BU102" s="235">
        <v>0</v>
      </c>
      <c r="BV102" s="234">
        <v>-712.40583333333336</v>
      </c>
      <c r="BW102" s="234">
        <v>-2196.1745833333334</v>
      </c>
      <c r="BX102" s="235">
        <v>-789.25</v>
      </c>
      <c r="BY102" s="235">
        <v>0</v>
      </c>
      <c r="BZ102" s="235">
        <v>0</v>
      </c>
      <c r="CA102" s="235"/>
      <c r="CB102" s="234">
        <v>153192.76113488496</v>
      </c>
      <c r="CC102" s="236">
        <v>156890.59155155162</v>
      </c>
      <c r="CD102" s="236">
        <v>0</v>
      </c>
      <c r="CE102" s="237"/>
      <c r="CF102" s="237"/>
      <c r="CG102" s="237"/>
      <c r="CH102" s="237">
        <v>0</v>
      </c>
      <c r="CI102" s="237">
        <v>0</v>
      </c>
      <c r="CJ102" s="237">
        <v>0</v>
      </c>
      <c r="CK102" s="237">
        <v>0</v>
      </c>
      <c r="CL102" s="237">
        <v>0</v>
      </c>
      <c r="CM102" s="236">
        <v>-712.40583333333336</v>
      </c>
      <c r="CN102" s="236">
        <v>-2196.1745833333334</v>
      </c>
      <c r="CO102" s="237">
        <v>-789.25</v>
      </c>
      <c r="CP102" s="237">
        <v>0</v>
      </c>
      <c r="CQ102" s="237">
        <v>0</v>
      </c>
      <c r="CR102" s="237"/>
      <c r="CS102" s="236">
        <v>153192.76113488496</v>
      </c>
      <c r="CT102" s="238">
        <v>156890.59155155162</v>
      </c>
      <c r="CU102" s="238">
        <v>0</v>
      </c>
      <c r="CV102" s="239"/>
      <c r="CW102" s="239"/>
      <c r="CX102" s="239"/>
      <c r="CY102" s="239">
        <v>0</v>
      </c>
      <c r="CZ102" s="239">
        <v>0</v>
      </c>
      <c r="DA102" s="239">
        <v>0</v>
      </c>
      <c r="DB102" s="239">
        <v>0</v>
      </c>
      <c r="DC102" s="239">
        <v>0</v>
      </c>
      <c r="DD102" s="238">
        <v>-712.40583333333336</v>
      </c>
      <c r="DE102" s="238">
        <v>-2196.1745833333334</v>
      </c>
      <c r="DF102" s="239">
        <v>-789.25</v>
      </c>
      <c r="DG102" s="239">
        <v>0</v>
      </c>
      <c r="DH102" s="239">
        <v>0</v>
      </c>
      <c r="DI102" s="239"/>
      <c r="DJ102" s="238">
        <v>153192.76113488496</v>
      </c>
      <c r="DK102" s="240">
        <v>156890.59155155162</v>
      </c>
      <c r="DL102" s="240">
        <v>0</v>
      </c>
      <c r="DM102" s="241"/>
      <c r="DN102" s="241"/>
      <c r="DO102" s="241"/>
      <c r="DP102" s="241">
        <v>0</v>
      </c>
      <c r="DQ102" s="241">
        <v>0</v>
      </c>
      <c r="DR102" s="241">
        <v>0</v>
      </c>
      <c r="DS102" s="241">
        <v>0</v>
      </c>
      <c r="DT102" s="241">
        <v>0</v>
      </c>
      <c r="DU102" s="240">
        <v>-712.40583333333336</v>
      </c>
      <c r="DV102" s="240">
        <v>-2196.1745833333334</v>
      </c>
      <c r="DW102" s="241">
        <v>-789.25</v>
      </c>
      <c r="DX102" s="241">
        <v>0</v>
      </c>
      <c r="DY102" s="241">
        <v>0</v>
      </c>
      <c r="DZ102" s="241"/>
      <c r="EA102" s="240">
        <v>153192.76113488496</v>
      </c>
      <c r="EB102" s="242">
        <v>156890.59155155162</v>
      </c>
      <c r="EC102" s="242">
        <v>0</v>
      </c>
      <c r="ED102" s="243"/>
      <c r="EE102" s="243"/>
      <c r="EF102" s="243"/>
      <c r="EG102" s="243">
        <v>0</v>
      </c>
      <c r="EH102" s="243">
        <v>0</v>
      </c>
      <c r="EI102" s="243">
        <v>0</v>
      </c>
      <c r="EJ102" s="243">
        <v>0</v>
      </c>
      <c r="EK102" s="243">
        <v>0</v>
      </c>
      <c r="EL102" s="242">
        <v>-712.40583333333336</v>
      </c>
      <c r="EM102" s="242">
        <v>-2196.1745833333334</v>
      </c>
      <c r="EN102" s="243">
        <v>-3946.25</v>
      </c>
      <c r="EO102" s="243">
        <v>0</v>
      </c>
      <c r="EP102" s="243">
        <v>0</v>
      </c>
      <c r="EQ102" s="243"/>
      <c r="ER102" s="242">
        <v>150035.76113488496</v>
      </c>
      <c r="ES102" s="230">
        <v>156890.59155155162</v>
      </c>
      <c r="ET102" s="230">
        <v>0</v>
      </c>
      <c r="EU102" s="231"/>
      <c r="EV102" s="231"/>
      <c r="EW102" s="231"/>
      <c r="EX102" s="231">
        <v>0</v>
      </c>
      <c r="EY102" s="231">
        <v>0</v>
      </c>
      <c r="EZ102" s="231">
        <v>0</v>
      </c>
      <c r="FA102" s="231">
        <v>0</v>
      </c>
      <c r="FB102" s="231">
        <v>0</v>
      </c>
      <c r="FC102" s="230">
        <v>-712.40583333333336</v>
      </c>
      <c r="FD102" s="230">
        <v>-2196.1745833333334</v>
      </c>
      <c r="FE102" s="231"/>
      <c r="FF102" s="231">
        <v>0</v>
      </c>
      <c r="FG102" s="231">
        <v>0</v>
      </c>
      <c r="FH102" s="231"/>
      <c r="FI102" s="230">
        <v>153982.01113488496</v>
      </c>
      <c r="FJ102" s="232">
        <v>156890.59155155162</v>
      </c>
      <c r="FK102" s="232">
        <v>0</v>
      </c>
      <c r="FL102" s="233"/>
      <c r="FM102" s="233"/>
      <c r="FN102" s="233"/>
      <c r="FO102" s="233">
        <v>0</v>
      </c>
      <c r="FP102" s="233">
        <v>0</v>
      </c>
      <c r="FQ102" s="233">
        <v>0</v>
      </c>
      <c r="FR102" s="233">
        <v>0</v>
      </c>
      <c r="FS102" s="233">
        <v>0</v>
      </c>
      <c r="FT102" s="232">
        <v>-712.40583333333336</v>
      </c>
      <c r="FU102" s="232">
        <v>-2196.1745833333334</v>
      </c>
      <c r="FV102" s="233"/>
      <c r="FW102" s="233">
        <v>0</v>
      </c>
      <c r="FX102" s="233">
        <v>0</v>
      </c>
      <c r="FY102" s="233"/>
      <c r="FZ102" s="232">
        <v>153982.01113488496</v>
      </c>
      <c r="GA102" s="234">
        <v>156890.59155155162</v>
      </c>
      <c r="GB102" s="234">
        <v>0</v>
      </c>
      <c r="GC102" s="235"/>
      <c r="GD102" s="235"/>
      <c r="GE102" s="235"/>
      <c r="GF102" s="235">
        <v>0</v>
      </c>
      <c r="GG102" s="235">
        <v>0</v>
      </c>
      <c r="GH102" s="235">
        <v>0</v>
      </c>
      <c r="GI102" s="235">
        <v>0</v>
      </c>
      <c r="GJ102" s="235">
        <v>0</v>
      </c>
      <c r="GK102" s="234">
        <v>-712.40583333333336</v>
      </c>
      <c r="GL102" s="234">
        <v>-2196.1745833333334</v>
      </c>
      <c r="GM102" s="235"/>
      <c r="GN102" s="235">
        <v>0</v>
      </c>
      <c r="GO102" s="235">
        <v>0</v>
      </c>
      <c r="GP102" s="235">
        <v>-197387.45999999993</v>
      </c>
      <c r="GQ102" s="234">
        <v>-43405.448865114973</v>
      </c>
      <c r="GR102" s="236">
        <v>156890.59155155162</v>
      </c>
      <c r="GS102" s="236">
        <v>0</v>
      </c>
      <c r="GT102" s="237"/>
      <c r="GU102" s="237"/>
      <c r="GV102" s="237"/>
      <c r="GW102" s="237">
        <v>0</v>
      </c>
      <c r="GX102" s="237">
        <v>0</v>
      </c>
      <c r="GY102" s="237">
        <v>0</v>
      </c>
      <c r="GZ102" s="237">
        <v>0</v>
      </c>
      <c r="HA102" s="237">
        <v>0</v>
      </c>
      <c r="HB102" s="236">
        <v>-712.40583333333336</v>
      </c>
      <c r="HC102" s="236">
        <v>-2196.1745833333334</v>
      </c>
      <c r="HD102" s="237"/>
      <c r="HE102" s="237">
        <v>0</v>
      </c>
      <c r="HF102" s="237">
        <v>0</v>
      </c>
      <c r="HG102" s="237"/>
      <c r="HH102" s="236">
        <v>153982.01113488496</v>
      </c>
      <c r="HJ102" s="281">
        <f t="shared" si="10"/>
        <v>1882687.0986186194</v>
      </c>
      <c r="HK102" s="282">
        <f t="shared" si="11"/>
        <v>0</v>
      </c>
      <c r="HL102" s="282">
        <f t="shared" si="12"/>
        <v>0</v>
      </c>
      <c r="HM102" s="282">
        <f t="shared" si="13"/>
        <v>-8548.8700000000008</v>
      </c>
      <c r="HN102" s="282">
        <f t="shared" si="14"/>
        <v>-26354.095000000001</v>
      </c>
      <c r="HO102" s="282">
        <f t="shared" si="15"/>
        <v>-9471</v>
      </c>
      <c r="HP102" s="282">
        <f t="shared" si="16"/>
        <v>0</v>
      </c>
      <c r="HQ102" s="283">
        <f t="shared" si="17"/>
        <v>0</v>
      </c>
      <c r="HR102" s="263"/>
      <c r="HS102" s="277">
        <v>116770</v>
      </c>
      <c r="HT102" s="278">
        <v>0</v>
      </c>
      <c r="HU102" s="278">
        <v>215010</v>
      </c>
      <c r="HV102" s="278">
        <v>8628.2199999999993</v>
      </c>
      <c r="HW102" s="278">
        <v>0</v>
      </c>
      <c r="HX102" s="278">
        <v>18049.800000000003</v>
      </c>
      <c r="HY102" s="278">
        <v>19452</v>
      </c>
      <c r="HZ102" s="279">
        <v>7870</v>
      </c>
      <c r="IA102" s="278"/>
      <c r="IB102" s="280">
        <f t="shared" si="18"/>
        <v>2268467.1186186192</v>
      </c>
      <c r="ID102" s="280">
        <f t="shared" si="19"/>
        <v>-44373.965000000004</v>
      </c>
      <c r="IF102" s="280"/>
      <c r="IH102" s="280"/>
      <c r="IJ102" s="280">
        <v>0</v>
      </c>
      <c r="IL102" s="280">
        <v>0</v>
      </c>
      <c r="IN102" s="280">
        <v>43527.519999999997</v>
      </c>
    </row>
    <row r="103" spans="1:248">
      <c r="A103" s="244">
        <v>2063</v>
      </c>
      <c r="B103" s="141">
        <v>103193</v>
      </c>
      <c r="C103" s="141" t="s">
        <v>657</v>
      </c>
      <c r="D103" s="141" t="s">
        <v>453</v>
      </c>
      <c r="E103" s="226" t="s">
        <v>341</v>
      </c>
      <c r="F103" s="245" t="s">
        <v>921</v>
      </c>
      <c r="H103" s="227">
        <v>2440934.759272736</v>
      </c>
      <c r="I103" s="227">
        <v>-10203.49</v>
      </c>
      <c r="J103" s="227">
        <v>-56709.657599999999</v>
      </c>
      <c r="K103" s="227">
        <v>2374021.6116727358</v>
      </c>
      <c r="M103" s="228">
        <v>203411.22993939466</v>
      </c>
      <c r="N103" s="228">
        <v>7195.2650000000003</v>
      </c>
      <c r="O103" s="229"/>
      <c r="P103" s="229"/>
      <c r="Q103" s="229"/>
      <c r="R103" s="229">
        <v>0</v>
      </c>
      <c r="S103" s="229"/>
      <c r="T103" s="229">
        <v>0</v>
      </c>
      <c r="U103" s="229">
        <v>0</v>
      </c>
      <c r="V103" s="229"/>
      <c r="W103" s="228">
        <v>-850.29083333333335</v>
      </c>
      <c r="X103" s="228">
        <v>-4725.8047999999999</v>
      </c>
      <c r="Y103" s="229">
        <v>-789.25</v>
      </c>
      <c r="Z103" s="229">
        <v>0</v>
      </c>
      <c r="AA103" s="229">
        <v>0</v>
      </c>
      <c r="AB103" s="229"/>
      <c r="AC103" s="228">
        <v>204241.14930606133</v>
      </c>
      <c r="AD103" s="230">
        <v>203411.22993939466</v>
      </c>
      <c r="AE103" s="230">
        <v>7195.2650000000003</v>
      </c>
      <c r="AF103" s="231"/>
      <c r="AG103" s="231"/>
      <c r="AH103" s="231"/>
      <c r="AI103" s="231">
        <v>0</v>
      </c>
      <c r="AJ103" s="231"/>
      <c r="AK103" s="231">
        <v>0</v>
      </c>
      <c r="AL103" s="231">
        <v>0</v>
      </c>
      <c r="AM103" s="231"/>
      <c r="AN103" s="230">
        <v>-850.29083333333335</v>
      </c>
      <c r="AO103" s="230">
        <v>-4725.8047999999999</v>
      </c>
      <c r="AP103" s="231">
        <v>-789.25</v>
      </c>
      <c r="AQ103" s="231">
        <v>0</v>
      </c>
      <c r="AR103" s="231">
        <v>0</v>
      </c>
      <c r="AS103" s="231"/>
      <c r="AT103" s="230">
        <v>204241.14930606133</v>
      </c>
      <c r="AU103" s="232">
        <v>203411.22993939466</v>
      </c>
      <c r="AV103" s="232">
        <v>7195.2650000000003</v>
      </c>
      <c r="AW103" s="233"/>
      <c r="AX103" s="233"/>
      <c r="AY103" s="233"/>
      <c r="AZ103" s="233">
        <v>0</v>
      </c>
      <c r="BA103" s="233"/>
      <c r="BB103" s="233">
        <v>0</v>
      </c>
      <c r="BC103" s="233">
        <v>0</v>
      </c>
      <c r="BD103" s="233"/>
      <c r="BE103" s="232">
        <v>-850.29083333333335</v>
      </c>
      <c r="BF103" s="232">
        <v>-4725.8047999999999</v>
      </c>
      <c r="BG103" s="233">
        <v>-789.25</v>
      </c>
      <c r="BH103" s="233">
        <v>0</v>
      </c>
      <c r="BI103" s="233">
        <v>0</v>
      </c>
      <c r="BJ103" s="233"/>
      <c r="BK103" s="232">
        <v>204241.14930606133</v>
      </c>
      <c r="BL103" s="234">
        <v>203411.22993939466</v>
      </c>
      <c r="BM103" s="234">
        <v>9172.9783333333326</v>
      </c>
      <c r="BN103" s="235"/>
      <c r="BO103" s="235"/>
      <c r="BP103" s="235"/>
      <c r="BQ103" s="235">
        <v>0</v>
      </c>
      <c r="BR103" s="235">
        <v>0</v>
      </c>
      <c r="BS103" s="235">
        <v>0</v>
      </c>
      <c r="BT103" s="235">
        <v>0</v>
      </c>
      <c r="BU103" s="235">
        <v>0</v>
      </c>
      <c r="BV103" s="234">
        <v>-850.29083333333335</v>
      </c>
      <c r="BW103" s="234">
        <v>-4725.8047999999999</v>
      </c>
      <c r="BX103" s="235">
        <v>-789.25</v>
      </c>
      <c r="BY103" s="235">
        <v>0</v>
      </c>
      <c r="BZ103" s="235">
        <v>0</v>
      </c>
      <c r="CA103" s="235"/>
      <c r="CB103" s="234">
        <v>206218.86263939465</v>
      </c>
      <c r="CC103" s="236">
        <v>203411.22993939466</v>
      </c>
      <c r="CD103" s="236">
        <v>9172.9783333333326</v>
      </c>
      <c r="CE103" s="237"/>
      <c r="CF103" s="237"/>
      <c r="CG103" s="237"/>
      <c r="CH103" s="237">
        <v>0</v>
      </c>
      <c r="CI103" s="237">
        <v>0</v>
      </c>
      <c r="CJ103" s="237">
        <v>0</v>
      </c>
      <c r="CK103" s="237">
        <v>0</v>
      </c>
      <c r="CL103" s="237">
        <v>0</v>
      </c>
      <c r="CM103" s="236">
        <v>-850.29083333333335</v>
      </c>
      <c r="CN103" s="236">
        <v>-4725.8047999999999</v>
      </c>
      <c r="CO103" s="237">
        <v>-789.25</v>
      </c>
      <c r="CP103" s="237">
        <v>0</v>
      </c>
      <c r="CQ103" s="237">
        <v>0</v>
      </c>
      <c r="CR103" s="237"/>
      <c r="CS103" s="236">
        <v>206218.86263939465</v>
      </c>
      <c r="CT103" s="238">
        <v>203411.22993939466</v>
      </c>
      <c r="CU103" s="238">
        <v>9172.9783333333326</v>
      </c>
      <c r="CV103" s="239"/>
      <c r="CW103" s="239"/>
      <c r="CX103" s="239"/>
      <c r="CY103" s="239">
        <v>0</v>
      </c>
      <c r="CZ103" s="239">
        <v>0</v>
      </c>
      <c r="DA103" s="239">
        <v>0</v>
      </c>
      <c r="DB103" s="239">
        <v>0</v>
      </c>
      <c r="DC103" s="239">
        <v>0</v>
      </c>
      <c r="DD103" s="238">
        <v>-850.29083333333335</v>
      </c>
      <c r="DE103" s="238">
        <v>-4725.8047999999999</v>
      </c>
      <c r="DF103" s="239">
        <v>-789.25</v>
      </c>
      <c r="DG103" s="239">
        <v>0</v>
      </c>
      <c r="DH103" s="239">
        <v>0</v>
      </c>
      <c r="DI103" s="239"/>
      <c r="DJ103" s="238">
        <v>206218.86263939465</v>
      </c>
      <c r="DK103" s="240">
        <v>203411.22993939466</v>
      </c>
      <c r="DL103" s="240">
        <v>9172.9783333333326</v>
      </c>
      <c r="DM103" s="241"/>
      <c r="DN103" s="241"/>
      <c r="DO103" s="241"/>
      <c r="DP103" s="241">
        <v>0</v>
      </c>
      <c r="DQ103" s="241">
        <v>0</v>
      </c>
      <c r="DR103" s="241">
        <v>0</v>
      </c>
      <c r="DS103" s="241">
        <v>0</v>
      </c>
      <c r="DT103" s="241">
        <v>0</v>
      </c>
      <c r="DU103" s="240">
        <v>-850.29083333333335</v>
      </c>
      <c r="DV103" s="240">
        <v>-4725.8047999999999</v>
      </c>
      <c r="DW103" s="241">
        <v>-789.25</v>
      </c>
      <c r="DX103" s="241">
        <v>0</v>
      </c>
      <c r="DY103" s="241">
        <v>0</v>
      </c>
      <c r="DZ103" s="241"/>
      <c r="EA103" s="240">
        <v>206218.86263939465</v>
      </c>
      <c r="EB103" s="242">
        <v>203411.22993939466</v>
      </c>
      <c r="EC103" s="242">
        <v>11112.226666666666</v>
      </c>
      <c r="ED103" s="243"/>
      <c r="EE103" s="243"/>
      <c r="EF103" s="243"/>
      <c r="EG103" s="243">
        <v>0</v>
      </c>
      <c r="EH103" s="243">
        <v>0</v>
      </c>
      <c r="EI103" s="243">
        <v>0</v>
      </c>
      <c r="EJ103" s="243">
        <v>0</v>
      </c>
      <c r="EK103" s="243">
        <v>0</v>
      </c>
      <c r="EL103" s="242">
        <v>-850.29083333333335</v>
      </c>
      <c r="EM103" s="242">
        <v>-4725.8047999999999</v>
      </c>
      <c r="EN103" s="243">
        <v>-3946.25</v>
      </c>
      <c r="EO103" s="243">
        <v>0</v>
      </c>
      <c r="EP103" s="243">
        <v>0</v>
      </c>
      <c r="EQ103" s="243"/>
      <c r="ER103" s="242">
        <v>205001.11097272797</v>
      </c>
      <c r="ES103" s="230">
        <v>203411.22993939466</v>
      </c>
      <c r="ET103" s="230">
        <v>9172.9783333333326</v>
      </c>
      <c r="EU103" s="231"/>
      <c r="EV103" s="231"/>
      <c r="EW103" s="231"/>
      <c r="EX103" s="231">
        <v>0</v>
      </c>
      <c r="EY103" s="231">
        <v>0</v>
      </c>
      <c r="EZ103" s="231">
        <v>0</v>
      </c>
      <c r="FA103" s="231">
        <v>0</v>
      </c>
      <c r="FB103" s="231">
        <v>0</v>
      </c>
      <c r="FC103" s="230">
        <v>-850.29083333333335</v>
      </c>
      <c r="FD103" s="230">
        <v>-4725.8047999999999</v>
      </c>
      <c r="FE103" s="231"/>
      <c r="FF103" s="231">
        <v>0</v>
      </c>
      <c r="FG103" s="231">
        <v>0</v>
      </c>
      <c r="FH103" s="231"/>
      <c r="FI103" s="230">
        <v>207008.11263939465</v>
      </c>
      <c r="FJ103" s="232">
        <v>203411.22993939466</v>
      </c>
      <c r="FK103" s="232">
        <v>9172.9783333333326</v>
      </c>
      <c r="FL103" s="233"/>
      <c r="FM103" s="233"/>
      <c r="FN103" s="233"/>
      <c r="FO103" s="233">
        <v>0</v>
      </c>
      <c r="FP103" s="233">
        <v>0</v>
      </c>
      <c r="FQ103" s="233">
        <v>0</v>
      </c>
      <c r="FR103" s="233">
        <v>0</v>
      </c>
      <c r="FS103" s="233">
        <v>0</v>
      </c>
      <c r="FT103" s="232">
        <v>-850.29083333333335</v>
      </c>
      <c r="FU103" s="232">
        <v>-4725.8047999999999</v>
      </c>
      <c r="FV103" s="233"/>
      <c r="FW103" s="233">
        <v>0</v>
      </c>
      <c r="FX103" s="233">
        <v>0</v>
      </c>
      <c r="FY103" s="233"/>
      <c r="FZ103" s="232">
        <v>207008.11263939465</v>
      </c>
      <c r="GA103" s="234">
        <v>203411.22993939466</v>
      </c>
      <c r="GB103" s="234">
        <v>9172.9783333333326</v>
      </c>
      <c r="GC103" s="235"/>
      <c r="GD103" s="235"/>
      <c r="GE103" s="235"/>
      <c r="GF103" s="235">
        <v>0</v>
      </c>
      <c r="GG103" s="235">
        <v>0</v>
      </c>
      <c r="GH103" s="235">
        <v>0</v>
      </c>
      <c r="GI103" s="235">
        <v>0</v>
      </c>
      <c r="GJ103" s="235">
        <v>0</v>
      </c>
      <c r="GK103" s="234">
        <v>-850.29083333333335</v>
      </c>
      <c r="GL103" s="234">
        <v>-4725.8047999999999</v>
      </c>
      <c r="GM103" s="235"/>
      <c r="GN103" s="235">
        <v>0</v>
      </c>
      <c r="GO103" s="235">
        <v>0</v>
      </c>
      <c r="GP103" s="235">
        <v>-288288.57</v>
      </c>
      <c r="GQ103" s="234">
        <v>-81280.45736060536</v>
      </c>
      <c r="GR103" s="236">
        <v>203411.22993939466</v>
      </c>
      <c r="GS103" s="236">
        <v>9172.9783333333326</v>
      </c>
      <c r="GT103" s="237"/>
      <c r="GU103" s="237"/>
      <c r="GV103" s="237"/>
      <c r="GW103" s="237">
        <v>0</v>
      </c>
      <c r="GX103" s="237">
        <v>0</v>
      </c>
      <c r="GY103" s="237">
        <v>0</v>
      </c>
      <c r="GZ103" s="237">
        <v>0</v>
      </c>
      <c r="HA103" s="237">
        <v>0</v>
      </c>
      <c r="HB103" s="236">
        <v>-850.29083333333335</v>
      </c>
      <c r="HC103" s="236">
        <v>-4725.8047999999999</v>
      </c>
      <c r="HD103" s="237"/>
      <c r="HE103" s="237">
        <v>0</v>
      </c>
      <c r="HF103" s="237">
        <v>0</v>
      </c>
      <c r="HG103" s="237"/>
      <c r="HH103" s="236">
        <v>207008.11263939465</v>
      </c>
      <c r="HJ103" s="281">
        <f t="shared" si="10"/>
        <v>2645998.4376060693</v>
      </c>
      <c r="HK103" s="282">
        <f t="shared" si="11"/>
        <v>0</v>
      </c>
      <c r="HL103" s="282">
        <f t="shared" si="12"/>
        <v>0</v>
      </c>
      <c r="HM103" s="282">
        <f t="shared" si="13"/>
        <v>-10203.489999999998</v>
      </c>
      <c r="HN103" s="282">
        <f t="shared" si="14"/>
        <v>-56709.657599999984</v>
      </c>
      <c r="HO103" s="282">
        <f t="shared" si="15"/>
        <v>-9471</v>
      </c>
      <c r="HP103" s="282">
        <f t="shared" si="16"/>
        <v>0</v>
      </c>
      <c r="HQ103" s="283">
        <f t="shared" si="17"/>
        <v>0</v>
      </c>
      <c r="HR103" s="263"/>
      <c r="HS103" s="277">
        <v>142110</v>
      </c>
      <c r="HT103" s="278">
        <v>0</v>
      </c>
      <c r="HU103" s="278">
        <v>266400</v>
      </c>
      <c r="HV103" s="278">
        <v>400</v>
      </c>
      <c r="HW103" s="278">
        <v>0</v>
      </c>
      <c r="HX103" s="278">
        <v>21368.13</v>
      </c>
      <c r="HY103" s="278">
        <v>49435</v>
      </c>
      <c r="HZ103" s="279">
        <v>9045.6299999999992</v>
      </c>
      <c r="IA103" s="278"/>
      <c r="IB103" s="280">
        <f t="shared" si="18"/>
        <v>3134757.197606069</v>
      </c>
      <c r="ID103" s="280">
        <f t="shared" si="19"/>
        <v>-76384.147599999982</v>
      </c>
      <c r="IF103" s="280"/>
      <c r="IH103" s="280"/>
      <c r="IJ103" s="280">
        <v>82213.5</v>
      </c>
      <c r="IL103" s="280">
        <v>16768.330000000002</v>
      </c>
      <c r="IN103" s="280">
        <v>46630.82</v>
      </c>
    </row>
    <row r="104" spans="1:248">
      <c r="A104" s="244">
        <v>2008</v>
      </c>
      <c r="B104" s="141">
        <v>103157</v>
      </c>
      <c r="C104" s="141" t="s">
        <v>658</v>
      </c>
      <c r="D104" s="141" t="s">
        <v>454</v>
      </c>
      <c r="E104" s="226" t="s">
        <v>341</v>
      </c>
      <c r="F104" s="245" t="s">
        <v>921</v>
      </c>
      <c r="H104" s="227">
        <v>2356315.143525532</v>
      </c>
      <c r="I104" s="227">
        <v>-10629.68</v>
      </c>
      <c r="J104" s="227">
        <v>-28884.8256</v>
      </c>
      <c r="K104" s="227">
        <v>2316800.6379255317</v>
      </c>
      <c r="M104" s="228">
        <v>196359.59529379432</v>
      </c>
      <c r="N104" s="228">
        <v>13481.955249999999</v>
      </c>
      <c r="O104" s="229"/>
      <c r="P104" s="229"/>
      <c r="Q104" s="229"/>
      <c r="R104" s="229">
        <v>0</v>
      </c>
      <c r="S104" s="229"/>
      <c r="T104" s="229">
        <v>0</v>
      </c>
      <c r="U104" s="229">
        <v>0</v>
      </c>
      <c r="V104" s="229"/>
      <c r="W104" s="228">
        <v>-885.80666666666673</v>
      </c>
      <c r="X104" s="228">
        <v>-2407.0688</v>
      </c>
      <c r="Y104" s="229">
        <v>-789.25</v>
      </c>
      <c r="Z104" s="229">
        <v>0</v>
      </c>
      <c r="AA104" s="229">
        <v>0</v>
      </c>
      <c r="AB104" s="229"/>
      <c r="AC104" s="228">
        <v>205759.42507712764</v>
      </c>
      <c r="AD104" s="230">
        <v>196359.59529379432</v>
      </c>
      <c r="AE104" s="230">
        <v>13481.955249999999</v>
      </c>
      <c r="AF104" s="231"/>
      <c r="AG104" s="231"/>
      <c r="AH104" s="231"/>
      <c r="AI104" s="231">
        <v>0</v>
      </c>
      <c r="AJ104" s="231"/>
      <c r="AK104" s="231">
        <v>0</v>
      </c>
      <c r="AL104" s="231">
        <v>0</v>
      </c>
      <c r="AM104" s="231"/>
      <c r="AN104" s="230">
        <v>-885.80666666666673</v>
      </c>
      <c r="AO104" s="230">
        <v>-2407.0688</v>
      </c>
      <c r="AP104" s="231">
        <v>-789.25</v>
      </c>
      <c r="AQ104" s="231">
        <v>0</v>
      </c>
      <c r="AR104" s="231">
        <v>0</v>
      </c>
      <c r="AS104" s="231"/>
      <c r="AT104" s="230">
        <v>205759.42507712764</v>
      </c>
      <c r="AU104" s="232">
        <v>196359.59529379432</v>
      </c>
      <c r="AV104" s="232">
        <v>13481.955249999999</v>
      </c>
      <c r="AW104" s="233"/>
      <c r="AX104" s="233"/>
      <c r="AY104" s="233"/>
      <c r="AZ104" s="233">
        <v>0</v>
      </c>
      <c r="BA104" s="233"/>
      <c r="BB104" s="233">
        <v>0</v>
      </c>
      <c r="BC104" s="233">
        <v>0</v>
      </c>
      <c r="BD104" s="233"/>
      <c r="BE104" s="232">
        <v>-885.80666666666673</v>
      </c>
      <c r="BF104" s="232">
        <v>-2407.0688</v>
      </c>
      <c r="BG104" s="233">
        <v>-789.25</v>
      </c>
      <c r="BH104" s="233">
        <v>0</v>
      </c>
      <c r="BI104" s="233">
        <v>0</v>
      </c>
      <c r="BJ104" s="233"/>
      <c r="BK104" s="232">
        <v>205759.42507712764</v>
      </c>
      <c r="BL104" s="234">
        <v>196359.59529379432</v>
      </c>
      <c r="BM104" s="234">
        <v>15812.959361111112</v>
      </c>
      <c r="BN104" s="235"/>
      <c r="BO104" s="235"/>
      <c r="BP104" s="235"/>
      <c r="BQ104" s="235">
        <v>0</v>
      </c>
      <c r="BR104" s="235">
        <v>0</v>
      </c>
      <c r="BS104" s="235">
        <v>0</v>
      </c>
      <c r="BT104" s="235">
        <v>0</v>
      </c>
      <c r="BU104" s="235">
        <v>0</v>
      </c>
      <c r="BV104" s="234">
        <v>-885.80666666666673</v>
      </c>
      <c r="BW104" s="234">
        <v>-2407.0688</v>
      </c>
      <c r="BX104" s="235">
        <v>-789.25</v>
      </c>
      <c r="BY104" s="235">
        <v>0</v>
      </c>
      <c r="BZ104" s="235">
        <v>0</v>
      </c>
      <c r="CA104" s="235"/>
      <c r="CB104" s="234">
        <v>208090.42918823875</v>
      </c>
      <c r="CC104" s="236">
        <v>196359.59529379432</v>
      </c>
      <c r="CD104" s="236">
        <v>15812.959361111112</v>
      </c>
      <c r="CE104" s="237"/>
      <c r="CF104" s="237"/>
      <c r="CG104" s="237"/>
      <c r="CH104" s="237">
        <v>0</v>
      </c>
      <c r="CI104" s="237">
        <v>0</v>
      </c>
      <c r="CJ104" s="237">
        <v>0</v>
      </c>
      <c r="CK104" s="237">
        <v>0</v>
      </c>
      <c r="CL104" s="237">
        <v>0</v>
      </c>
      <c r="CM104" s="236">
        <v>-885.80666666666673</v>
      </c>
      <c r="CN104" s="236">
        <v>-2407.0688</v>
      </c>
      <c r="CO104" s="237">
        <v>-789.25</v>
      </c>
      <c r="CP104" s="237">
        <v>0</v>
      </c>
      <c r="CQ104" s="237">
        <v>0</v>
      </c>
      <c r="CR104" s="237"/>
      <c r="CS104" s="236">
        <v>208090.42918823875</v>
      </c>
      <c r="CT104" s="238">
        <v>196359.59529379432</v>
      </c>
      <c r="CU104" s="238">
        <v>15812.959361111112</v>
      </c>
      <c r="CV104" s="239"/>
      <c r="CW104" s="239"/>
      <c r="CX104" s="239"/>
      <c r="CY104" s="239">
        <v>0</v>
      </c>
      <c r="CZ104" s="239">
        <v>0</v>
      </c>
      <c r="DA104" s="239">
        <v>0</v>
      </c>
      <c r="DB104" s="239">
        <v>0</v>
      </c>
      <c r="DC104" s="239">
        <v>0</v>
      </c>
      <c r="DD104" s="238">
        <v>-885.80666666666673</v>
      </c>
      <c r="DE104" s="238">
        <v>-2407.0688</v>
      </c>
      <c r="DF104" s="239">
        <v>-789.25</v>
      </c>
      <c r="DG104" s="239">
        <v>0</v>
      </c>
      <c r="DH104" s="239">
        <v>0</v>
      </c>
      <c r="DI104" s="239"/>
      <c r="DJ104" s="238">
        <v>208090.42918823875</v>
      </c>
      <c r="DK104" s="240">
        <v>196359.59529379432</v>
      </c>
      <c r="DL104" s="240">
        <v>15812.959361111112</v>
      </c>
      <c r="DM104" s="241"/>
      <c r="DN104" s="241"/>
      <c r="DO104" s="241"/>
      <c r="DP104" s="241">
        <v>0</v>
      </c>
      <c r="DQ104" s="241">
        <v>0</v>
      </c>
      <c r="DR104" s="241">
        <v>0</v>
      </c>
      <c r="DS104" s="241">
        <v>0</v>
      </c>
      <c r="DT104" s="241">
        <v>0</v>
      </c>
      <c r="DU104" s="240">
        <v>-885.80666666666673</v>
      </c>
      <c r="DV104" s="240">
        <v>-2407.0688</v>
      </c>
      <c r="DW104" s="241">
        <v>-789.25</v>
      </c>
      <c r="DX104" s="241">
        <v>0</v>
      </c>
      <c r="DY104" s="241">
        <v>0</v>
      </c>
      <c r="DZ104" s="241"/>
      <c r="EA104" s="240">
        <v>208090.42918823875</v>
      </c>
      <c r="EB104" s="242">
        <v>196359.59529379432</v>
      </c>
      <c r="EC104" s="242">
        <v>9264.5327836257275</v>
      </c>
      <c r="ED104" s="243"/>
      <c r="EE104" s="243"/>
      <c r="EF104" s="243"/>
      <c r="EG104" s="243">
        <v>0</v>
      </c>
      <c r="EH104" s="243">
        <v>0</v>
      </c>
      <c r="EI104" s="243">
        <v>0</v>
      </c>
      <c r="EJ104" s="243">
        <v>0</v>
      </c>
      <c r="EK104" s="243">
        <v>0</v>
      </c>
      <c r="EL104" s="242">
        <v>-885.80666666666673</v>
      </c>
      <c r="EM104" s="242">
        <v>-2407.0688</v>
      </c>
      <c r="EN104" s="243">
        <v>-3946.25</v>
      </c>
      <c r="EO104" s="243">
        <v>0</v>
      </c>
      <c r="EP104" s="243">
        <v>0</v>
      </c>
      <c r="EQ104" s="243"/>
      <c r="ER104" s="242">
        <v>198385.00261075338</v>
      </c>
      <c r="ES104" s="230">
        <v>196359.59529379432</v>
      </c>
      <c r="ET104" s="230">
        <v>15812.959361111112</v>
      </c>
      <c r="EU104" s="231"/>
      <c r="EV104" s="231"/>
      <c r="EW104" s="231"/>
      <c r="EX104" s="231">
        <v>0</v>
      </c>
      <c r="EY104" s="231">
        <v>0</v>
      </c>
      <c r="EZ104" s="231">
        <v>0</v>
      </c>
      <c r="FA104" s="231">
        <v>0</v>
      </c>
      <c r="FB104" s="231">
        <v>0</v>
      </c>
      <c r="FC104" s="230">
        <v>-885.80666666666673</v>
      </c>
      <c r="FD104" s="230">
        <v>-2407.0688</v>
      </c>
      <c r="FE104" s="231"/>
      <c r="FF104" s="231">
        <v>0</v>
      </c>
      <c r="FG104" s="231">
        <v>0</v>
      </c>
      <c r="FH104" s="231"/>
      <c r="FI104" s="230">
        <v>208879.67918823875</v>
      </c>
      <c r="FJ104" s="232">
        <v>196359.59529379432</v>
      </c>
      <c r="FK104" s="232">
        <v>15812.959361111112</v>
      </c>
      <c r="FL104" s="233"/>
      <c r="FM104" s="233"/>
      <c r="FN104" s="233"/>
      <c r="FO104" s="233">
        <v>0</v>
      </c>
      <c r="FP104" s="233">
        <v>0</v>
      </c>
      <c r="FQ104" s="233">
        <v>0</v>
      </c>
      <c r="FR104" s="233">
        <v>0</v>
      </c>
      <c r="FS104" s="233">
        <v>0</v>
      </c>
      <c r="FT104" s="232">
        <v>-885.80666666666673</v>
      </c>
      <c r="FU104" s="232">
        <v>-2407.0688</v>
      </c>
      <c r="FV104" s="233"/>
      <c r="FW104" s="233">
        <v>0</v>
      </c>
      <c r="FX104" s="233">
        <v>0</v>
      </c>
      <c r="FY104" s="233"/>
      <c r="FZ104" s="232">
        <v>208879.67918823875</v>
      </c>
      <c r="GA104" s="234">
        <v>196359.59529379432</v>
      </c>
      <c r="GB104" s="234">
        <v>15812.959361111112</v>
      </c>
      <c r="GC104" s="235"/>
      <c r="GD104" s="235"/>
      <c r="GE104" s="235"/>
      <c r="GF104" s="235">
        <v>0</v>
      </c>
      <c r="GG104" s="235">
        <v>0</v>
      </c>
      <c r="GH104" s="235">
        <v>0</v>
      </c>
      <c r="GI104" s="235">
        <v>0</v>
      </c>
      <c r="GJ104" s="235">
        <v>0</v>
      </c>
      <c r="GK104" s="234">
        <v>-885.80666666666673</v>
      </c>
      <c r="GL104" s="234">
        <v>-2407.0688</v>
      </c>
      <c r="GM104" s="235"/>
      <c r="GN104" s="235">
        <v>0</v>
      </c>
      <c r="GO104" s="235">
        <v>0</v>
      </c>
      <c r="GP104" s="235">
        <v>-185801.39000000004</v>
      </c>
      <c r="GQ104" s="234">
        <v>23078.289188238705</v>
      </c>
      <c r="GR104" s="236">
        <v>196359.59529379432</v>
      </c>
      <c r="GS104" s="236">
        <v>15812.959361111112</v>
      </c>
      <c r="GT104" s="237"/>
      <c r="GU104" s="237"/>
      <c r="GV104" s="237"/>
      <c r="GW104" s="237">
        <v>0</v>
      </c>
      <c r="GX104" s="237">
        <v>0</v>
      </c>
      <c r="GY104" s="237">
        <v>0</v>
      </c>
      <c r="GZ104" s="237">
        <v>0</v>
      </c>
      <c r="HA104" s="237">
        <v>0</v>
      </c>
      <c r="HB104" s="236">
        <v>-885.80666666666673</v>
      </c>
      <c r="HC104" s="236">
        <v>-2407.0688</v>
      </c>
      <c r="HD104" s="237"/>
      <c r="HE104" s="237">
        <v>0</v>
      </c>
      <c r="HF104" s="237">
        <v>0</v>
      </c>
      <c r="HG104" s="237"/>
      <c r="HH104" s="236">
        <v>208879.67918823875</v>
      </c>
      <c r="HJ104" s="281">
        <f t="shared" si="10"/>
        <v>2552921.1229480463</v>
      </c>
      <c r="HK104" s="282">
        <f t="shared" si="11"/>
        <v>0</v>
      </c>
      <c r="HL104" s="282">
        <f t="shared" si="12"/>
        <v>0</v>
      </c>
      <c r="HM104" s="282">
        <f t="shared" si="13"/>
        <v>-10629.68</v>
      </c>
      <c r="HN104" s="282">
        <f t="shared" si="14"/>
        <v>-28884.825600000007</v>
      </c>
      <c r="HO104" s="282">
        <f t="shared" si="15"/>
        <v>-9471</v>
      </c>
      <c r="HP104" s="282">
        <f t="shared" si="16"/>
        <v>0</v>
      </c>
      <c r="HQ104" s="283">
        <f t="shared" si="17"/>
        <v>0</v>
      </c>
      <c r="HR104" s="263"/>
      <c r="HS104" s="277">
        <v>134889</v>
      </c>
      <c r="HT104" s="278">
        <v>0</v>
      </c>
      <c r="HU104" s="278">
        <v>212010</v>
      </c>
      <c r="HV104" s="278">
        <v>4113.8599999999997</v>
      </c>
      <c r="HW104" s="278">
        <v>0</v>
      </c>
      <c r="HX104" s="278">
        <v>15994.58</v>
      </c>
      <c r="HY104" s="278">
        <v>68622</v>
      </c>
      <c r="HZ104" s="279">
        <v>9121</v>
      </c>
      <c r="IA104" s="278"/>
      <c r="IB104" s="280">
        <f t="shared" si="18"/>
        <v>2997671.5629480463</v>
      </c>
      <c r="ID104" s="280">
        <f t="shared" si="19"/>
        <v>-48985.505600000004</v>
      </c>
      <c r="IF104" s="280"/>
      <c r="IH104" s="280"/>
      <c r="IJ104" s="280">
        <v>0</v>
      </c>
      <c r="IL104" s="280">
        <v>20391.906000000032</v>
      </c>
      <c r="IN104" s="280">
        <v>55532.693333333329</v>
      </c>
    </row>
    <row r="105" spans="1:248">
      <c r="A105" s="244">
        <v>3335</v>
      </c>
      <c r="B105" s="141">
        <v>103434</v>
      </c>
      <c r="C105" s="141" t="s">
        <v>662</v>
      </c>
      <c r="D105" s="141" t="s">
        <v>458</v>
      </c>
      <c r="E105" s="226" t="s">
        <v>341</v>
      </c>
      <c r="F105" s="245" t="s">
        <v>921</v>
      </c>
      <c r="H105" s="227">
        <v>1286636.998042206</v>
      </c>
      <c r="I105" s="227">
        <v>-5139.3500000000004</v>
      </c>
      <c r="J105" s="227">
        <v>-5246.9642000000003</v>
      </c>
      <c r="K105" s="227">
        <v>1276250.6838422059</v>
      </c>
      <c r="M105" s="228">
        <v>107219.7498368505</v>
      </c>
      <c r="N105" s="228">
        <v>0</v>
      </c>
      <c r="O105" s="229"/>
      <c r="P105" s="229"/>
      <c r="Q105" s="229"/>
      <c r="R105" s="229">
        <v>0</v>
      </c>
      <c r="S105" s="229"/>
      <c r="T105" s="229">
        <v>0</v>
      </c>
      <c r="U105" s="229">
        <v>0</v>
      </c>
      <c r="V105" s="229"/>
      <c r="W105" s="228">
        <v>-428.2791666666667</v>
      </c>
      <c r="X105" s="228">
        <v>-437.2470166666667</v>
      </c>
      <c r="Y105" s="229">
        <v>-428.3125</v>
      </c>
      <c r="Z105" s="229">
        <v>0</v>
      </c>
      <c r="AA105" s="229">
        <v>0</v>
      </c>
      <c r="AB105" s="229"/>
      <c r="AC105" s="228">
        <v>105925.91115351718</v>
      </c>
      <c r="AD105" s="230">
        <v>107219.7498368505</v>
      </c>
      <c r="AE105" s="230">
        <v>0</v>
      </c>
      <c r="AF105" s="231"/>
      <c r="AG105" s="231"/>
      <c r="AH105" s="231"/>
      <c r="AI105" s="231">
        <v>0</v>
      </c>
      <c r="AJ105" s="231"/>
      <c r="AK105" s="231">
        <v>0</v>
      </c>
      <c r="AL105" s="231">
        <v>0</v>
      </c>
      <c r="AM105" s="231"/>
      <c r="AN105" s="230">
        <v>-428.2791666666667</v>
      </c>
      <c r="AO105" s="230">
        <v>-437.2470166666667</v>
      </c>
      <c r="AP105" s="231">
        <v>-428.3125</v>
      </c>
      <c r="AQ105" s="231">
        <v>0</v>
      </c>
      <c r="AR105" s="231">
        <v>0</v>
      </c>
      <c r="AS105" s="231"/>
      <c r="AT105" s="230">
        <v>105925.91115351718</v>
      </c>
      <c r="AU105" s="232">
        <v>107219.7498368505</v>
      </c>
      <c r="AV105" s="232">
        <v>0</v>
      </c>
      <c r="AW105" s="233"/>
      <c r="AX105" s="233"/>
      <c r="AY105" s="233"/>
      <c r="AZ105" s="233">
        <v>0</v>
      </c>
      <c r="BA105" s="233"/>
      <c r="BB105" s="233">
        <v>0</v>
      </c>
      <c r="BC105" s="233">
        <v>0</v>
      </c>
      <c r="BD105" s="233"/>
      <c r="BE105" s="232">
        <v>-428.2791666666667</v>
      </c>
      <c r="BF105" s="232">
        <v>-437.2470166666667</v>
      </c>
      <c r="BG105" s="233">
        <v>-428.3125</v>
      </c>
      <c r="BH105" s="233">
        <v>0</v>
      </c>
      <c r="BI105" s="233">
        <v>0</v>
      </c>
      <c r="BJ105" s="233"/>
      <c r="BK105" s="232">
        <v>105925.91115351718</v>
      </c>
      <c r="BL105" s="234">
        <v>107219.7498368505</v>
      </c>
      <c r="BM105" s="234">
        <v>0</v>
      </c>
      <c r="BN105" s="235"/>
      <c r="BO105" s="235"/>
      <c r="BP105" s="235"/>
      <c r="BQ105" s="235">
        <v>0</v>
      </c>
      <c r="BR105" s="235">
        <v>0</v>
      </c>
      <c r="BS105" s="235">
        <v>0</v>
      </c>
      <c r="BT105" s="235">
        <v>0</v>
      </c>
      <c r="BU105" s="235">
        <v>0</v>
      </c>
      <c r="BV105" s="234">
        <v>-428.2791666666667</v>
      </c>
      <c r="BW105" s="234">
        <v>-437.2470166666667</v>
      </c>
      <c r="BX105" s="235">
        <v>-428.3125</v>
      </c>
      <c r="BY105" s="235">
        <v>0</v>
      </c>
      <c r="BZ105" s="235">
        <v>0</v>
      </c>
      <c r="CA105" s="235"/>
      <c r="CB105" s="234">
        <v>105925.91115351718</v>
      </c>
      <c r="CC105" s="236">
        <v>107219.7498368505</v>
      </c>
      <c r="CD105" s="236">
        <v>0</v>
      </c>
      <c r="CE105" s="237"/>
      <c r="CF105" s="237"/>
      <c r="CG105" s="237"/>
      <c r="CH105" s="237">
        <v>0</v>
      </c>
      <c r="CI105" s="237">
        <v>0</v>
      </c>
      <c r="CJ105" s="237">
        <v>0</v>
      </c>
      <c r="CK105" s="237">
        <v>0</v>
      </c>
      <c r="CL105" s="237">
        <v>0</v>
      </c>
      <c r="CM105" s="236">
        <v>-428.2791666666667</v>
      </c>
      <c r="CN105" s="236">
        <v>-437.2470166666667</v>
      </c>
      <c r="CO105" s="237">
        <v>-428.3125</v>
      </c>
      <c r="CP105" s="237">
        <v>0</v>
      </c>
      <c r="CQ105" s="237">
        <v>0</v>
      </c>
      <c r="CR105" s="237"/>
      <c r="CS105" s="236">
        <v>105925.91115351718</v>
      </c>
      <c r="CT105" s="238">
        <v>107219.7498368505</v>
      </c>
      <c r="CU105" s="238">
        <v>0</v>
      </c>
      <c r="CV105" s="239"/>
      <c r="CW105" s="239"/>
      <c r="CX105" s="239"/>
      <c r="CY105" s="239">
        <v>0</v>
      </c>
      <c r="CZ105" s="239">
        <v>0</v>
      </c>
      <c r="DA105" s="239">
        <v>0</v>
      </c>
      <c r="DB105" s="239">
        <v>0</v>
      </c>
      <c r="DC105" s="239">
        <v>0</v>
      </c>
      <c r="DD105" s="238">
        <v>-428.2791666666667</v>
      </c>
      <c r="DE105" s="238">
        <v>-437.2470166666667</v>
      </c>
      <c r="DF105" s="239">
        <v>-428.3125</v>
      </c>
      <c r="DG105" s="239">
        <v>0</v>
      </c>
      <c r="DH105" s="239">
        <v>0</v>
      </c>
      <c r="DI105" s="239"/>
      <c r="DJ105" s="238">
        <v>105925.91115351718</v>
      </c>
      <c r="DK105" s="240">
        <v>107219.7498368505</v>
      </c>
      <c r="DL105" s="240">
        <v>0</v>
      </c>
      <c r="DM105" s="241"/>
      <c r="DN105" s="241"/>
      <c r="DO105" s="241"/>
      <c r="DP105" s="241">
        <v>0</v>
      </c>
      <c r="DQ105" s="241">
        <v>0</v>
      </c>
      <c r="DR105" s="241">
        <v>0</v>
      </c>
      <c r="DS105" s="241">
        <v>0</v>
      </c>
      <c r="DT105" s="241">
        <v>0</v>
      </c>
      <c r="DU105" s="240">
        <v>-428.2791666666667</v>
      </c>
      <c r="DV105" s="240">
        <v>-437.2470166666667</v>
      </c>
      <c r="DW105" s="241">
        <v>-428.3125</v>
      </c>
      <c r="DX105" s="241">
        <v>0</v>
      </c>
      <c r="DY105" s="241">
        <v>0</v>
      </c>
      <c r="DZ105" s="241"/>
      <c r="EA105" s="240">
        <v>105925.91115351718</v>
      </c>
      <c r="EB105" s="242">
        <v>107219.7498368505</v>
      </c>
      <c r="EC105" s="242">
        <v>0</v>
      </c>
      <c r="ED105" s="243"/>
      <c r="EE105" s="243"/>
      <c r="EF105" s="243"/>
      <c r="EG105" s="243">
        <v>0</v>
      </c>
      <c r="EH105" s="243">
        <v>0</v>
      </c>
      <c r="EI105" s="243">
        <v>0</v>
      </c>
      <c r="EJ105" s="243">
        <v>0</v>
      </c>
      <c r="EK105" s="243">
        <v>0</v>
      </c>
      <c r="EL105" s="242">
        <v>-428.2791666666667</v>
      </c>
      <c r="EM105" s="242">
        <v>-437.2470166666667</v>
      </c>
      <c r="EN105" s="243">
        <v>-2141.5625</v>
      </c>
      <c r="EO105" s="243">
        <v>0</v>
      </c>
      <c r="EP105" s="243">
        <v>0</v>
      </c>
      <c r="EQ105" s="243"/>
      <c r="ER105" s="242">
        <v>104212.66115351718</v>
      </c>
      <c r="ES105" s="230">
        <v>107219.7498368505</v>
      </c>
      <c r="ET105" s="230">
        <v>0</v>
      </c>
      <c r="EU105" s="231"/>
      <c r="EV105" s="231"/>
      <c r="EW105" s="231"/>
      <c r="EX105" s="231">
        <v>0</v>
      </c>
      <c r="EY105" s="231">
        <v>0</v>
      </c>
      <c r="EZ105" s="231">
        <v>0</v>
      </c>
      <c r="FA105" s="231">
        <v>0</v>
      </c>
      <c r="FB105" s="231">
        <v>0</v>
      </c>
      <c r="FC105" s="230">
        <v>-428.2791666666667</v>
      </c>
      <c r="FD105" s="230">
        <v>-437.2470166666667</v>
      </c>
      <c r="FE105" s="231"/>
      <c r="FF105" s="231">
        <v>0</v>
      </c>
      <c r="FG105" s="231">
        <v>0</v>
      </c>
      <c r="FH105" s="231"/>
      <c r="FI105" s="230">
        <v>106354.22365351718</v>
      </c>
      <c r="FJ105" s="232">
        <v>107219.7498368505</v>
      </c>
      <c r="FK105" s="232">
        <v>0</v>
      </c>
      <c r="FL105" s="233"/>
      <c r="FM105" s="233"/>
      <c r="FN105" s="233"/>
      <c r="FO105" s="233">
        <v>0</v>
      </c>
      <c r="FP105" s="233">
        <v>0</v>
      </c>
      <c r="FQ105" s="233">
        <v>0</v>
      </c>
      <c r="FR105" s="233">
        <v>0</v>
      </c>
      <c r="FS105" s="233">
        <v>0</v>
      </c>
      <c r="FT105" s="232">
        <v>-428.2791666666667</v>
      </c>
      <c r="FU105" s="232">
        <v>-437.2470166666667</v>
      </c>
      <c r="FV105" s="233"/>
      <c r="FW105" s="233">
        <v>0</v>
      </c>
      <c r="FX105" s="233">
        <v>0</v>
      </c>
      <c r="FY105" s="233"/>
      <c r="FZ105" s="232">
        <v>106354.22365351718</v>
      </c>
      <c r="GA105" s="234">
        <v>107219.7498368505</v>
      </c>
      <c r="GB105" s="234">
        <v>0</v>
      </c>
      <c r="GC105" s="235"/>
      <c r="GD105" s="235"/>
      <c r="GE105" s="235"/>
      <c r="GF105" s="235">
        <v>0</v>
      </c>
      <c r="GG105" s="235">
        <v>0</v>
      </c>
      <c r="GH105" s="235">
        <v>0</v>
      </c>
      <c r="GI105" s="235">
        <v>0</v>
      </c>
      <c r="GJ105" s="235">
        <v>0</v>
      </c>
      <c r="GK105" s="234">
        <v>-428.2791666666667</v>
      </c>
      <c r="GL105" s="234">
        <v>-437.2470166666667</v>
      </c>
      <c r="GM105" s="235"/>
      <c r="GN105" s="235">
        <v>0</v>
      </c>
      <c r="GO105" s="235">
        <v>0</v>
      </c>
      <c r="GP105" s="235">
        <v>-131958.73000000004</v>
      </c>
      <c r="GQ105" s="234">
        <v>-25604.506346482856</v>
      </c>
      <c r="GR105" s="236">
        <v>107219.7498368505</v>
      </c>
      <c r="GS105" s="236">
        <v>0</v>
      </c>
      <c r="GT105" s="237"/>
      <c r="GU105" s="237"/>
      <c r="GV105" s="237"/>
      <c r="GW105" s="237">
        <v>0</v>
      </c>
      <c r="GX105" s="237">
        <v>0</v>
      </c>
      <c r="GY105" s="237">
        <v>0</v>
      </c>
      <c r="GZ105" s="237">
        <v>0</v>
      </c>
      <c r="HA105" s="237">
        <v>0</v>
      </c>
      <c r="HB105" s="236">
        <v>-428.2791666666667</v>
      </c>
      <c r="HC105" s="236">
        <v>-437.2470166666667</v>
      </c>
      <c r="HD105" s="237"/>
      <c r="HE105" s="237">
        <v>0</v>
      </c>
      <c r="HF105" s="237">
        <v>0</v>
      </c>
      <c r="HG105" s="237"/>
      <c r="HH105" s="236">
        <v>106354.22365351718</v>
      </c>
      <c r="HJ105" s="281">
        <f t="shared" si="10"/>
        <v>1286636.9980422056</v>
      </c>
      <c r="HK105" s="282">
        <f t="shared" si="11"/>
        <v>0</v>
      </c>
      <c r="HL105" s="282">
        <f t="shared" si="12"/>
        <v>0</v>
      </c>
      <c r="HM105" s="282">
        <f t="shared" si="13"/>
        <v>-5139.3500000000004</v>
      </c>
      <c r="HN105" s="282">
        <f t="shared" si="14"/>
        <v>-5246.9642000000003</v>
      </c>
      <c r="HO105" s="282">
        <f t="shared" si="15"/>
        <v>-5139.75</v>
      </c>
      <c r="HP105" s="282">
        <f t="shared" si="16"/>
        <v>0</v>
      </c>
      <c r="HQ105" s="283">
        <f t="shared" si="17"/>
        <v>0</v>
      </c>
      <c r="HR105" s="263"/>
      <c r="HS105" s="277">
        <v>75249</v>
      </c>
      <c r="HT105" s="278">
        <v>0</v>
      </c>
      <c r="HU105" s="278">
        <v>137640</v>
      </c>
      <c r="HV105" s="278">
        <v>1056.9299999999998</v>
      </c>
      <c r="HW105" s="278">
        <v>0</v>
      </c>
      <c r="HX105" s="278">
        <v>10142.92</v>
      </c>
      <c r="HY105" s="278">
        <v>32461</v>
      </c>
      <c r="HZ105" s="279">
        <v>0</v>
      </c>
      <c r="IA105" s="278"/>
      <c r="IB105" s="280">
        <f t="shared" si="18"/>
        <v>1543186.8480422054</v>
      </c>
      <c r="ID105" s="280">
        <f t="shared" si="19"/>
        <v>-15526.064200000001</v>
      </c>
      <c r="IF105" s="280"/>
      <c r="IH105" s="280"/>
      <c r="IJ105" s="280">
        <v>0</v>
      </c>
      <c r="IL105" s="280">
        <v>0</v>
      </c>
      <c r="IN105" s="280">
        <v>55292.286666666667</v>
      </c>
    </row>
    <row r="106" spans="1:248">
      <c r="A106" s="244">
        <v>3372</v>
      </c>
      <c r="B106" s="141">
        <v>103460</v>
      </c>
      <c r="C106" s="141" t="s">
        <v>663</v>
      </c>
      <c r="D106" s="141" t="s">
        <v>459</v>
      </c>
      <c r="E106" s="226" t="s">
        <v>341</v>
      </c>
      <c r="F106" s="245" t="s">
        <v>921</v>
      </c>
      <c r="H106" s="227">
        <v>3073186.2653506263</v>
      </c>
      <c r="I106" s="227">
        <v>-14415.25</v>
      </c>
      <c r="J106" s="227">
        <v>-5776.9610000000002</v>
      </c>
      <c r="K106" s="227">
        <v>3052994.0543506262</v>
      </c>
      <c r="M106" s="228">
        <v>256098.85544588554</v>
      </c>
      <c r="N106" s="228">
        <v>17284.953921568627</v>
      </c>
      <c r="O106" s="229"/>
      <c r="P106" s="229"/>
      <c r="Q106" s="229"/>
      <c r="R106" s="229">
        <v>0</v>
      </c>
      <c r="S106" s="229"/>
      <c r="T106" s="229">
        <v>0</v>
      </c>
      <c r="U106" s="229">
        <v>0</v>
      </c>
      <c r="V106" s="229"/>
      <c r="W106" s="228">
        <v>-1201.2708333333333</v>
      </c>
      <c r="X106" s="228">
        <v>-481.41341666666671</v>
      </c>
      <c r="Y106" s="229">
        <v>0</v>
      </c>
      <c r="Z106" s="229">
        <v>0</v>
      </c>
      <c r="AA106" s="229">
        <v>0</v>
      </c>
      <c r="AB106" s="229"/>
      <c r="AC106" s="228">
        <v>271701.12511745415</v>
      </c>
      <c r="AD106" s="230">
        <v>256098.85544588554</v>
      </c>
      <c r="AE106" s="230">
        <v>17284.953921568627</v>
      </c>
      <c r="AF106" s="231"/>
      <c r="AG106" s="231"/>
      <c r="AH106" s="231"/>
      <c r="AI106" s="231">
        <v>0</v>
      </c>
      <c r="AJ106" s="231"/>
      <c r="AK106" s="231">
        <v>0</v>
      </c>
      <c r="AL106" s="231">
        <v>0</v>
      </c>
      <c r="AM106" s="231"/>
      <c r="AN106" s="230">
        <v>-1201.2708333333333</v>
      </c>
      <c r="AO106" s="230">
        <v>-481.41341666666671</v>
      </c>
      <c r="AP106" s="231">
        <v>0</v>
      </c>
      <c r="AQ106" s="231">
        <v>0</v>
      </c>
      <c r="AR106" s="231">
        <v>0</v>
      </c>
      <c r="AS106" s="231"/>
      <c r="AT106" s="230">
        <v>271701.12511745415</v>
      </c>
      <c r="AU106" s="232">
        <v>256098.85544588554</v>
      </c>
      <c r="AV106" s="232">
        <v>17284.953921568627</v>
      </c>
      <c r="AW106" s="233"/>
      <c r="AX106" s="233"/>
      <c r="AY106" s="233"/>
      <c r="AZ106" s="233">
        <v>0</v>
      </c>
      <c r="BA106" s="233"/>
      <c r="BB106" s="233">
        <v>0</v>
      </c>
      <c r="BC106" s="233">
        <v>0</v>
      </c>
      <c r="BD106" s="233"/>
      <c r="BE106" s="232">
        <v>-1201.2708333333333</v>
      </c>
      <c r="BF106" s="232">
        <v>-481.41341666666671</v>
      </c>
      <c r="BG106" s="233">
        <v>0</v>
      </c>
      <c r="BH106" s="233">
        <v>0</v>
      </c>
      <c r="BI106" s="233">
        <v>0</v>
      </c>
      <c r="BJ106" s="233"/>
      <c r="BK106" s="232">
        <v>271701.12511745415</v>
      </c>
      <c r="BL106" s="234">
        <v>256098.85544588554</v>
      </c>
      <c r="BM106" s="234">
        <v>17632.037581699344</v>
      </c>
      <c r="BN106" s="235"/>
      <c r="BO106" s="235"/>
      <c r="BP106" s="235"/>
      <c r="BQ106" s="235">
        <v>0</v>
      </c>
      <c r="BR106" s="235">
        <v>0</v>
      </c>
      <c r="BS106" s="235">
        <v>0</v>
      </c>
      <c r="BT106" s="235">
        <v>0</v>
      </c>
      <c r="BU106" s="235">
        <v>0</v>
      </c>
      <c r="BV106" s="234">
        <v>-1201.2708333333333</v>
      </c>
      <c r="BW106" s="234">
        <v>-481.41341666666671</v>
      </c>
      <c r="BX106" s="235">
        <v>0</v>
      </c>
      <c r="BY106" s="235">
        <v>0</v>
      </c>
      <c r="BZ106" s="235">
        <v>0</v>
      </c>
      <c r="CA106" s="235"/>
      <c r="CB106" s="234">
        <v>272048.20877758489</v>
      </c>
      <c r="CC106" s="236">
        <v>256098.85544588554</v>
      </c>
      <c r="CD106" s="236">
        <v>17632.037581699344</v>
      </c>
      <c r="CE106" s="237"/>
      <c r="CF106" s="237"/>
      <c r="CG106" s="237"/>
      <c r="CH106" s="237">
        <v>0</v>
      </c>
      <c r="CI106" s="237">
        <v>0</v>
      </c>
      <c r="CJ106" s="237">
        <v>0</v>
      </c>
      <c r="CK106" s="237">
        <v>0</v>
      </c>
      <c r="CL106" s="237">
        <v>0</v>
      </c>
      <c r="CM106" s="236">
        <v>-1201.2708333333333</v>
      </c>
      <c r="CN106" s="236">
        <v>-481.41341666666671</v>
      </c>
      <c r="CO106" s="237">
        <v>0</v>
      </c>
      <c r="CP106" s="237">
        <v>0</v>
      </c>
      <c r="CQ106" s="237">
        <v>0</v>
      </c>
      <c r="CR106" s="237"/>
      <c r="CS106" s="236">
        <v>272048.20877758489</v>
      </c>
      <c r="CT106" s="238">
        <v>256098.85544588554</v>
      </c>
      <c r="CU106" s="238">
        <v>17632.037581699344</v>
      </c>
      <c r="CV106" s="239"/>
      <c r="CW106" s="239"/>
      <c r="CX106" s="239"/>
      <c r="CY106" s="239">
        <v>0</v>
      </c>
      <c r="CZ106" s="239">
        <v>0</v>
      </c>
      <c r="DA106" s="239">
        <v>0</v>
      </c>
      <c r="DB106" s="239">
        <v>0</v>
      </c>
      <c r="DC106" s="239">
        <v>0</v>
      </c>
      <c r="DD106" s="238">
        <v>-1201.2708333333333</v>
      </c>
      <c r="DE106" s="238">
        <v>-481.41341666666671</v>
      </c>
      <c r="DF106" s="239">
        <v>0</v>
      </c>
      <c r="DG106" s="239">
        <v>0</v>
      </c>
      <c r="DH106" s="239">
        <v>0</v>
      </c>
      <c r="DI106" s="239"/>
      <c r="DJ106" s="238">
        <v>272048.20877758489</v>
      </c>
      <c r="DK106" s="240">
        <v>256098.85544588554</v>
      </c>
      <c r="DL106" s="240">
        <v>17632.037581699344</v>
      </c>
      <c r="DM106" s="241"/>
      <c r="DN106" s="241"/>
      <c r="DO106" s="241"/>
      <c r="DP106" s="241">
        <v>0</v>
      </c>
      <c r="DQ106" s="241">
        <v>0</v>
      </c>
      <c r="DR106" s="241">
        <v>0</v>
      </c>
      <c r="DS106" s="241">
        <v>0</v>
      </c>
      <c r="DT106" s="241">
        <v>0</v>
      </c>
      <c r="DU106" s="240">
        <v>-1201.2708333333333</v>
      </c>
      <c r="DV106" s="240">
        <v>-481.41341666666671</v>
      </c>
      <c r="DW106" s="241">
        <v>0</v>
      </c>
      <c r="DX106" s="241">
        <v>0</v>
      </c>
      <c r="DY106" s="241">
        <v>0</v>
      </c>
      <c r="DZ106" s="241"/>
      <c r="EA106" s="240">
        <v>272048.20877758489</v>
      </c>
      <c r="EB106" s="242">
        <v>256098.85544588554</v>
      </c>
      <c r="EC106" s="242">
        <v>2388.8453904368762</v>
      </c>
      <c r="ED106" s="243"/>
      <c r="EE106" s="243"/>
      <c r="EF106" s="243"/>
      <c r="EG106" s="243">
        <v>0</v>
      </c>
      <c r="EH106" s="243">
        <v>0</v>
      </c>
      <c r="EI106" s="243">
        <v>0</v>
      </c>
      <c r="EJ106" s="243">
        <v>0</v>
      </c>
      <c r="EK106" s="243">
        <v>0</v>
      </c>
      <c r="EL106" s="242">
        <v>-1201.2708333333333</v>
      </c>
      <c r="EM106" s="242">
        <v>-481.41341666666671</v>
      </c>
      <c r="EN106" s="243">
        <v>0</v>
      </c>
      <c r="EO106" s="243">
        <v>0</v>
      </c>
      <c r="EP106" s="243">
        <v>0</v>
      </c>
      <c r="EQ106" s="243"/>
      <c r="ER106" s="242">
        <v>256805.0165863224</v>
      </c>
      <c r="ES106" s="230">
        <v>256098.85544588554</v>
      </c>
      <c r="ET106" s="230">
        <v>17632.037581699344</v>
      </c>
      <c r="EU106" s="231"/>
      <c r="EV106" s="231"/>
      <c r="EW106" s="231"/>
      <c r="EX106" s="231">
        <v>0</v>
      </c>
      <c r="EY106" s="231">
        <v>0</v>
      </c>
      <c r="EZ106" s="231">
        <v>0</v>
      </c>
      <c r="FA106" s="231">
        <v>0</v>
      </c>
      <c r="FB106" s="231">
        <v>0</v>
      </c>
      <c r="FC106" s="230">
        <v>-1201.2708333333333</v>
      </c>
      <c r="FD106" s="230">
        <v>-481.41341666666671</v>
      </c>
      <c r="FE106" s="231"/>
      <c r="FF106" s="231">
        <v>0</v>
      </c>
      <c r="FG106" s="231">
        <v>0</v>
      </c>
      <c r="FH106" s="231"/>
      <c r="FI106" s="230">
        <v>272048.20877758489</v>
      </c>
      <c r="FJ106" s="232">
        <v>256098.85544588554</v>
      </c>
      <c r="FK106" s="232">
        <v>17632.037581699344</v>
      </c>
      <c r="FL106" s="233"/>
      <c r="FM106" s="233"/>
      <c r="FN106" s="233"/>
      <c r="FO106" s="233">
        <v>0</v>
      </c>
      <c r="FP106" s="233">
        <v>0</v>
      </c>
      <c r="FQ106" s="233">
        <v>0</v>
      </c>
      <c r="FR106" s="233">
        <v>0</v>
      </c>
      <c r="FS106" s="233">
        <v>0</v>
      </c>
      <c r="FT106" s="232">
        <v>-1201.2708333333333</v>
      </c>
      <c r="FU106" s="232">
        <v>-481.41341666666671</v>
      </c>
      <c r="FV106" s="233"/>
      <c r="FW106" s="233">
        <v>0</v>
      </c>
      <c r="FX106" s="233">
        <v>0</v>
      </c>
      <c r="FY106" s="233"/>
      <c r="FZ106" s="232">
        <v>272048.20877758489</v>
      </c>
      <c r="GA106" s="234">
        <v>256098.85544588554</v>
      </c>
      <c r="GB106" s="234">
        <v>17632.037581699344</v>
      </c>
      <c r="GC106" s="235"/>
      <c r="GD106" s="235"/>
      <c r="GE106" s="235"/>
      <c r="GF106" s="235">
        <v>0</v>
      </c>
      <c r="GG106" s="235">
        <v>0</v>
      </c>
      <c r="GH106" s="235">
        <v>0</v>
      </c>
      <c r="GI106" s="235">
        <v>0</v>
      </c>
      <c r="GJ106" s="235">
        <v>0</v>
      </c>
      <c r="GK106" s="234">
        <v>-1201.2708333333333</v>
      </c>
      <c r="GL106" s="234">
        <v>-481.41341666666671</v>
      </c>
      <c r="GM106" s="235"/>
      <c r="GN106" s="235">
        <v>0</v>
      </c>
      <c r="GO106" s="235">
        <v>0</v>
      </c>
      <c r="GP106" s="235">
        <v>-311752.73999999987</v>
      </c>
      <c r="GQ106" s="234">
        <v>-39704.531222414982</v>
      </c>
      <c r="GR106" s="236">
        <v>256098.85544588554</v>
      </c>
      <c r="GS106" s="236">
        <v>17632.037581699344</v>
      </c>
      <c r="GT106" s="237"/>
      <c r="GU106" s="237"/>
      <c r="GV106" s="237"/>
      <c r="GW106" s="237">
        <v>0</v>
      </c>
      <c r="GX106" s="237">
        <v>0</v>
      </c>
      <c r="GY106" s="237">
        <v>0</v>
      </c>
      <c r="GZ106" s="237">
        <v>0</v>
      </c>
      <c r="HA106" s="237">
        <v>0</v>
      </c>
      <c r="HB106" s="236">
        <v>-1201.2708333333333</v>
      </c>
      <c r="HC106" s="236">
        <v>-481.41341666666671</v>
      </c>
      <c r="HD106" s="237"/>
      <c r="HE106" s="237">
        <v>0</v>
      </c>
      <c r="HF106" s="237">
        <v>0</v>
      </c>
      <c r="HG106" s="237"/>
      <c r="HH106" s="236">
        <v>272048.20877758489</v>
      </c>
      <c r="HJ106" s="281">
        <f t="shared" si="10"/>
        <v>3280133.1531593646</v>
      </c>
      <c r="HK106" s="282">
        <f t="shared" si="11"/>
        <v>0</v>
      </c>
      <c r="HL106" s="282">
        <f t="shared" si="12"/>
        <v>0</v>
      </c>
      <c r="HM106" s="282">
        <f t="shared" si="13"/>
        <v>-14415.250000000002</v>
      </c>
      <c r="HN106" s="282">
        <f t="shared" si="14"/>
        <v>-5776.9609999999993</v>
      </c>
      <c r="HO106" s="282">
        <f t="shared" si="15"/>
        <v>0</v>
      </c>
      <c r="HP106" s="282">
        <f t="shared" si="16"/>
        <v>0</v>
      </c>
      <c r="HQ106" s="283">
        <f t="shared" si="17"/>
        <v>0</v>
      </c>
      <c r="HR106" s="263"/>
      <c r="HS106" s="277">
        <v>179806</v>
      </c>
      <c r="HT106" s="278">
        <v>0</v>
      </c>
      <c r="HU106" s="278">
        <v>295200</v>
      </c>
      <c r="HV106" s="278">
        <v>4599.5</v>
      </c>
      <c r="HW106" s="278">
        <v>0</v>
      </c>
      <c r="HX106" s="278">
        <v>6536.25</v>
      </c>
      <c r="HY106" s="278">
        <v>87358</v>
      </c>
      <c r="HZ106" s="279">
        <v>0</v>
      </c>
      <c r="IA106" s="278"/>
      <c r="IB106" s="280">
        <f t="shared" si="18"/>
        <v>3853632.9031593646</v>
      </c>
      <c r="ID106" s="280">
        <f t="shared" si="19"/>
        <v>-20192.211000000003</v>
      </c>
      <c r="IF106" s="280"/>
      <c r="IH106" s="280"/>
      <c r="IJ106" s="280">
        <v>0</v>
      </c>
      <c r="IL106" s="280">
        <v>11646.88</v>
      </c>
      <c r="IN106" s="280">
        <v>99986.25</v>
      </c>
    </row>
    <row r="107" spans="1:248">
      <c r="A107" s="244">
        <v>3410</v>
      </c>
      <c r="B107" s="141">
        <v>103478</v>
      </c>
      <c r="C107" s="141" t="s">
        <v>660</v>
      </c>
      <c r="D107" s="141" t="s">
        <v>456</v>
      </c>
      <c r="E107" s="226" t="s">
        <v>341</v>
      </c>
      <c r="F107" s="245" t="s">
        <v>921</v>
      </c>
      <c r="H107" s="227">
        <v>1139462.6154003984</v>
      </c>
      <c r="I107" s="227">
        <v>-5139.3500000000004</v>
      </c>
      <c r="J107" s="227">
        <v>-3921.9722000000002</v>
      </c>
      <c r="K107" s="227">
        <v>1130401.2932003983</v>
      </c>
      <c r="M107" s="228">
        <v>94955.217950033199</v>
      </c>
      <c r="N107" s="228">
        <v>0</v>
      </c>
      <c r="O107" s="229"/>
      <c r="P107" s="229"/>
      <c r="Q107" s="229"/>
      <c r="R107" s="229">
        <v>0</v>
      </c>
      <c r="S107" s="229"/>
      <c r="T107" s="229">
        <v>0</v>
      </c>
      <c r="U107" s="229">
        <v>0</v>
      </c>
      <c r="V107" s="229"/>
      <c r="W107" s="228">
        <v>-428.2791666666667</v>
      </c>
      <c r="X107" s="228">
        <v>-326.8310166666667</v>
      </c>
      <c r="Y107" s="229">
        <v>-428.3125</v>
      </c>
      <c r="Z107" s="229">
        <v>0</v>
      </c>
      <c r="AA107" s="229">
        <v>0</v>
      </c>
      <c r="AB107" s="229"/>
      <c r="AC107" s="228">
        <v>93771.795266699875</v>
      </c>
      <c r="AD107" s="230">
        <v>94955.217950033199</v>
      </c>
      <c r="AE107" s="230">
        <v>0</v>
      </c>
      <c r="AF107" s="231"/>
      <c r="AG107" s="231"/>
      <c r="AH107" s="231"/>
      <c r="AI107" s="231">
        <v>0</v>
      </c>
      <c r="AJ107" s="231"/>
      <c r="AK107" s="231">
        <v>0</v>
      </c>
      <c r="AL107" s="231">
        <v>0</v>
      </c>
      <c r="AM107" s="231"/>
      <c r="AN107" s="230">
        <v>-428.2791666666667</v>
      </c>
      <c r="AO107" s="230">
        <v>-326.8310166666667</v>
      </c>
      <c r="AP107" s="231">
        <v>-428.3125</v>
      </c>
      <c r="AQ107" s="231">
        <v>0</v>
      </c>
      <c r="AR107" s="231">
        <v>0</v>
      </c>
      <c r="AS107" s="231"/>
      <c r="AT107" s="230">
        <v>93771.795266699875</v>
      </c>
      <c r="AU107" s="232">
        <v>94955.217950033199</v>
      </c>
      <c r="AV107" s="232">
        <v>0</v>
      </c>
      <c r="AW107" s="233"/>
      <c r="AX107" s="233"/>
      <c r="AY107" s="233"/>
      <c r="AZ107" s="233">
        <v>0</v>
      </c>
      <c r="BA107" s="233"/>
      <c r="BB107" s="233">
        <v>0</v>
      </c>
      <c r="BC107" s="233">
        <v>0</v>
      </c>
      <c r="BD107" s="233"/>
      <c r="BE107" s="232">
        <v>-428.2791666666667</v>
      </c>
      <c r="BF107" s="232">
        <v>-326.8310166666667</v>
      </c>
      <c r="BG107" s="233">
        <v>-428.3125</v>
      </c>
      <c r="BH107" s="233">
        <v>0</v>
      </c>
      <c r="BI107" s="233">
        <v>0</v>
      </c>
      <c r="BJ107" s="233"/>
      <c r="BK107" s="232">
        <v>93771.795266699875</v>
      </c>
      <c r="BL107" s="234">
        <v>94955.217950033199</v>
      </c>
      <c r="BM107" s="234">
        <v>0</v>
      </c>
      <c r="BN107" s="235"/>
      <c r="BO107" s="235"/>
      <c r="BP107" s="235"/>
      <c r="BQ107" s="235">
        <v>0</v>
      </c>
      <c r="BR107" s="235">
        <v>0</v>
      </c>
      <c r="BS107" s="235">
        <v>0</v>
      </c>
      <c r="BT107" s="235">
        <v>0</v>
      </c>
      <c r="BU107" s="235">
        <v>0</v>
      </c>
      <c r="BV107" s="234">
        <v>-428.2791666666667</v>
      </c>
      <c r="BW107" s="234">
        <v>-326.8310166666667</v>
      </c>
      <c r="BX107" s="235">
        <v>-428.3125</v>
      </c>
      <c r="BY107" s="235">
        <v>0</v>
      </c>
      <c r="BZ107" s="235">
        <v>0</v>
      </c>
      <c r="CA107" s="235"/>
      <c r="CB107" s="234">
        <v>93771.795266699875</v>
      </c>
      <c r="CC107" s="236">
        <v>94955.217950033199</v>
      </c>
      <c r="CD107" s="236">
        <v>0</v>
      </c>
      <c r="CE107" s="237"/>
      <c r="CF107" s="237"/>
      <c r="CG107" s="237"/>
      <c r="CH107" s="237">
        <v>0</v>
      </c>
      <c r="CI107" s="237">
        <v>0</v>
      </c>
      <c r="CJ107" s="237">
        <v>0</v>
      </c>
      <c r="CK107" s="237">
        <v>0</v>
      </c>
      <c r="CL107" s="237">
        <v>0</v>
      </c>
      <c r="CM107" s="236">
        <v>-428.2791666666667</v>
      </c>
      <c r="CN107" s="236">
        <v>-326.8310166666667</v>
      </c>
      <c r="CO107" s="237">
        <v>-428.3125</v>
      </c>
      <c r="CP107" s="237">
        <v>0</v>
      </c>
      <c r="CQ107" s="237">
        <v>0</v>
      </c>
      <c r="CR107" s="237"/>
      <c r="CS107" s="236">
        <v>93771.795266699875</v>
      </c>
      <c r="CT107" s="238">
        <v>94955.217950033199</v>
      </c>
      <c r="CU107" s="238">
        <v>0</v>
      </c>
      <c r="CV107" s="239"/>
      <c r="CW107" s="239"/>
      <c r="CX107" s="239"/>
      <c r="CY107" s="239">
        <v>0</v>
      </c>
      <c r="CZ107" s="239">
        <v>0</v>
      </c>
      <c r="DA107" s="239">
        <v>0</v>
      </c>
      <c r="DB107" s="239">
        <v>0</v>
      </c>
      <c r="DC107" s="239">
        <v>0</v>
      </c>
      <c r="DD107" s="238">
        <v>-428.2791666666667</v>
      </c>
      <c r="DE107" s="238">
        <v>-326.8310166666667</v>
      </c>
      <c r="DF107" s="239">
        <v>-428.3125</v>
      </c>
      <c r="DG107" s="239">
        <v>0</v>
      </c>
      <c r="DH107" s="239">
        <v>0</v>
      </c>
      <c r="DI107" s="239"/>
      <c r="DJ107" s="238">
        <v>93771.795266699875</v>
      </c>
      <c r="DK107" s="240">
        <v>94955.217950033199</v>
      </c>
      <c r="DL107" s="240">
        <v>0</v>
      </c>
      <c r="DM107" s="241"/>
      <c r="DN107" s="241"/>
      <c r="DO107" s="241"/>
      <c r="DP107" s="241">
        <v>0</v>
      </c>
      <c r="DQ107" s="241">
        <v>0</v>
      </c>
      <c r="DR107" s="241">
        <v>0</v>
      </c>
      <c r="DS107" s="241">
        <v>0</v>
      </c>
      <c r="DT107" s="241">
        <v>0</v>
      </c>
      <c r="DU107" s="240">
        <v>-428.2791666666667</v>
      </c>
      <c r="DV107" s="240">
        <v>-326.8310166666667</v>
      </c>
      <c r="DW107" s="241">
        <v>-428.3125</v>
      </c>
      <c r="DX107" s="241">
        <v>0</v>
      </c>
      <c r="DY107" s="241">
        <v>0</v>
      </c>
      <c r="DZ107" s="241"/>
      <c r="EA107" s="240">
        <v>93771.795266699875</v>
      </c>
      <c r="EB107" s="242">
        <v>94955.217950033199</v>
      </c>
      <c r="EC107" s="242">
        <v>0</v>
      </c>
      <c r="ED107" s="243"/>
      <c r="EE107" s="243"/>
      <c r="EF107" s="243"/>
      <c r="EG107" s="243">
        <v>0</v>
      </c>
      <c r="EH107" s="243">
        <v>0</v>
      </c>
      <c r="EI107" s="243">
        <v>0</v>
      </c>
      <c r="EJ107" s="243">
        <v>0</v>
      </c>
      <c r="EK107" s="243">
        <v>0</v>
      </c>
      <c r="EL107" s="242">
        <v>-428.2791666666667</v>
      </c>
      <c r="EM107" s="242">
        <v>-326.8310166666667</v>
      </c>
      <c r="EN107" s="243">
        <v>-2141.5625</v>
      </c>
      <c r="EO107" s="243">
        <v>0</v>
      </c>
      <c r="EP107" s="243">
        <v>0</v>
      </c>
      <c r="EQ107" s="243"/>
      <c r="ER107" s="242">
        <v>92058.545266699875</v>
      </c>
      <c r="ES107" s="230">
        <v>94955.217950033199</v>
      </c>
      <c r="ET107" s="230">
        <v>0</v>
      </c>
      <c r="EU107" s="231"/>
      <c r="EV107" s="231"/>
      <c r="EW107" s="231"/>
      <c r="EX107" s="231">
        <v>0</v>
      </c>
      <c r="EY107" s="231">
        <v>0</v>
      </c>
      <c r="EZ107" s="231">
        <v>0</v>
      </c>
      <c r="FA107" s="231">
        <v>0</v>
      </c>
      <c r="FB107" s="231">
        <v>0</v>
      </c>
      <c r="FC107" s="230">
        <v>-428.2791666666667</v>
      </c>
      <c r="FD107" s="230">
        <v>-326.8310166666667</v>
      </c>
      <c r="FE107" s="231"/>
      <c r="FF107" s="231">
        <v>0</v>
      </c>
      <c r="FG107" s="231">
        <v>0</v>
      </c>
      <c r="FH107" s="231"/>
      <c r="FI107" s="230">
        <v>94200.107766699875</v>
      </c>
      <c r="FJ107" s="232">
        <v>94955.217950033199</v>
      </c>
      <c r="FK107" s="232">
        <v>0</v>
      </c>
      <c r="FL107" s="233"/>
      <c r="FM107" s="233"/>
      <c r="FN107" s="233"/>
      <c r="FO107" s="233">
        <v>0</v>
      </c>
      <c r="FP107" s="233">
        <v>0</v>
      </c>
      <c r="FQ107" s="233">
        <v>0</v>
      </c>
      <c r="FR107" s="233">
        <v>0</v>
      </c>
      <c r="FS107" s="233">
        <v>0</v>
      </c>
      <c r="FT107" s="232">
        <v>-428.2791666666667</v>
      </c>
      <c r="FU107" s="232">
        <v>-326.8310166666667</v>
      </c>
      <c r="FV107" s="233"/>
      <c r="FW107" s="233">
        <v>0</v>
      </c>
      <c r="FX107" s="233">
        <v>0</v>
      </c>
      <c r="FY107" s="233"/>
      <c r="FZ107" s="232">
        <v>94200.107766699875</v>
      </c>
      <c r="GA107" s="234">
        <v>94955.217950033199</v>
      </c>
      <c r="GB107" s="234">
        <v>0</v>
      </c>
      <c r="GC107" s="235"/>
      <c r="GD107" s="235"/>
      <c r="GE107" s="235"/>
      <c r="GF107" s="235">
        <v>0</v>
      </c>
      <c r="GG107" s="235">
        <v>0</v>
      </c>
      <c r="GH107" s="235">
        <v>0</v>
      </c>
      <c r="GI107" s="235">
        <v>0</v>
      </c>
      <c r="GJ107" s="235">
        <v>0</v>
      </c>
      <c r="GK107" s="234">
        <v>-428.2791666666667</v>
      </c>
      <c r="GL107" s="234">
        <v>-326.8310166666667</v>
      </c>
      <c r="GM107" s="235"/>
      <c r="GN107" s="235">
        <v>0</v>
      </c>
      <c r="GO107" s="235">
        <v>0</v>
      </c>
      <c r="GP107" s="235">
        <v>-99086.3</v>
      </c>
      <c r="GQ107" s="234">
        <v>-4886.1922333001276</v>
      </c>
      <c r="GR107" s="236">
        <v>94955.217950033199</v>
      </c>
      <c r="GS107" s="236">
        <v>0</v>
      </c>
      <c r="GT107" s="237"/>
      <c r="GU107" s="237"/>
      <c r="GV107" s="237"/>
      <c r="GW107" s="237">
        <v>0</v>
      </c>
      <c r="GX107" s="237">
        <v>0</v>
      </c>
      <c r="GY107" s="237">
        <v>0</v>
      </c>
      <c r="GZ107" s="237">
        <v>0</v>
      </c>
      <c r="HA107" s="237">
        <v>0</v>
      </c>
      <c r="HB107" s="236">
        <v>-428.2791666666667</v>
      </c>
      <c r="HC107" s="236">
        <v>-326.8310166666667</v>
      </c>
      <c r="HD107" s="237"/>
      <c r="HE107" s="237">
        <v>0</v>
      </c>
      <c r="HF107" s="237">
        <v>0</v>
      </c>
      <c r="HG107" s="237"/>
      <c r="HH107" s="236">
        <v>94200.107766699875</v>
      </c>
      <c r="HJ107" s="281">
        <f t="shared" si="10"/>
        <v>1139462.6154003986</v>
      </c>
      <c r="HK107" s="282">
        <f t="shared" si="11"/>
        <v>0</v>
      </c>
      <c r="HL107" s="282">
        <f t="shared" si="12"/>
        <v>0</v>
      </c>
      <c r="HM107" s="282">
        <f t="shared" si="13"/>
        <v>-5139.3500000000004</v>
      </c>
      <c r="HN107" s="282">
        <f t="shared" si="14"/>
        <v>-3921.9721999999997</v>
      </c>
      <c r="HO107" s="282">
        <f t="shared" si="15"/>
        <v>-5139.75</v>
      </c>
      <c r="HP107" s="282">
        <f t="shared" si="16"/>
        <v>0</v>
      </c>
      <c r="HQ107" s="283">
        <f t="shared" si="17"/>
        <v>0</v>
      </c>
      <c r="HR107" s="263"/>
      <c r="HS107" s="277">
        <v>61287</v>
      </c>
      <c r="HT107" s="278">
        <v>0</v>
      </c>
      <c r="HU107" s="278">
        <v>55500</v>
      </c>
      <c r="HV107" s="278">
        <v>1628.22</v>
      </c>
      <c r="HW107" s="278">
        <v>0</v>
      </c>
      <c r="HX107" s="278">
        <v>1206.0500000000002</v>
      </c>
      <c r="HY107" s="278">
        <v>49871</v>
      </c>
      <c r="HZ107" s="279">
        <v>0</v>
      </c>
      <c r="IA107" s="278"/>
      <c r="IB107" s="280">
        <f t="shared" si="18"/>
        <v>1308954.8854003986</v>
      </c>
      <c r="ID107" s="280">
        <f t="shared" si="19"/>
        <v>-14201.072200000001</v>
      </c>
      <c r="IF107" s="280"/>
      <c r="IH107" s="280"/>
      <c r="IJ107" s="280">
        <v>0</v>
      </c>
      <c r="IL107" s="280">
        <v>0</v>
      </c>
      <c r="IN107" s="280">
        <v>65166.123333333329</v>
      </c>
    </row>
    <row r="108" spans="1:248">
      <c r="A108" s="244">
        <v>3361</v>
      </c>
      <c r="B108" s="141">
        <v>103453</v>
      </c>
      <c r="C108" s="141" t="s">
        <v>666</v>
      </c>
      <c r="D108" s="141" t="s">
        <v>462</v>
      </c>
      <c r="E108" s="226" t="s">
        <v>341</v>
      </c>
      <c r="F108" s="245" t="s">
        <v>921</v>
      </c>
      <c r="H108" s="227">
        <v>1854900.1721921912</v>
      </c>
      <c r="I108" s="227">
        <v>-8674.2199999999993</v>
      </c>
      <c r="J108" s="227">
        <v>-6942.9621999999999</v>
      </c>
      <c r="K108" s="227">
        <v>1839282.9899921913</v>
      </c>
      <c r="M108" s="228">
        <v>154575.01434934928</v>
      </c>
      <c r="N108" s="228">
        <v>7198.344444444444</v>
      </c>
      <c r="O108" s="229"/>
      <c r="P108" s="229"/>
      <c r="Q108" s="229"/>
      <c r="R108" s="229">
        <v>0</v>
      </c>
      <c r="S108" s="229"/>
      <c r="T108" s="229">
        <v>0</v>
      </c>
      <c r="U108" s="229">
        <v>0</v>
      </c>
      <c r="V108" s="229"/>
      <c r="W108" s="228">
        <v>-722.85166666666657</v>
      </c>
      <c r="X108" s="228">
        <v>-578.58018333333337</v>
      </c>
      <c r="Y108" s="229">
        <v>-789.25</v>
      </c>
      <c r="Z108" s="229">
        <v>0</v>
      </c>
      <c r="AA108" s="229">
        <v>0</v>
      </c>
      <c r="AB108" s="229"/>
      <c r="AC108" s="228">
        <v>159682.67694379372</v>
      </c>
      <c r="AD108" s="230">
        <v>154575.01434934928</v>
      </c>
      <c r="AE108" s="230">
        <v>7198.344444444444</v>
      </c>
      <c r="AF108" s="231"/>
      <c r="AG108" s="231"/>
      <c r="AH108" s="231"/>
      <c r="AI108" s="231">
        <v>0</v>
      </c>
      <c r="AJ108" s="231"/>
      <c r="AK108" s="231">
        <v>0</v>
      </c>
      <c r="AL108" s="231">
        <v>0</v>
      </c>
      <c r="AM108" s="231"/>
      <c r="AN108" s="230">
        <v>-722.85166666666657</v>
      </c>
      <c r="AO108" s="230">
        <v>-578.58018333333337</v>
      </c>
      <c r="AP108" s="231">
        <v>-789.25</v>
      </c>
      <c r="AQ108" s="231">
        <v>0</v>
      </c>
      <c r="AR108" s="231">
        <v>0</v>
      </c>
      <c r="AS108" s="231"/>
      <c r="AT108" s="230">
        <v>159682.67694379372</v>
      </c>
      <c r="AU108" s="232">
        <v>154575.01434934928</v>
      </c>
      <c r="AV108" s="232">
        <v>7198.344444444444</v>
      </c>
      <c r="AW108" s="233"/>
      <c r="AX108" s="233"/>
      <c r="AY108" s="233"/>
      <c r="AZ108" s="233">
        <v>0</v>
      </c>
      <c r="BA108" s="233"/>
      <c r="BB108" s="233">
        <v>0</v>
      </c>
      <c r="BC108" s="233">
        <v>0</v>
      </c>
      <c r="BD108" s="233"/>
      <c r="BE108" s="232">
        <v>-722.85166666666657</v>
      </c>
      <c r="BF108" s="232">
        <v>-578.58018333333337</v>
      </c>
      <c r="BG108" s="233">
        <v>-789.25</v>
      </c>
      <c r="BH108" s="233">
        <v>0</v>
      </c>
      <c r="BI108" s="233">
        <v>0</v>
      </c>
      <c r="BJ108" s="233"/>
      <c r="BK108" s="232">
        <v>159682.67694379372</v>
      </c>
      <c r="BL108" s="234">
        <v>154575.01434934928</v>
      </c>
      <c r="BM108" s="234">
        <v>8735.75185185185</v>
      </c>
      <c r="BN108" s="235"/>
      <c r="BO108" s="235"/>
      <c r="BP108" s="235"/>
      <c r="BQ108" s="235">
        <v>0</v>
      </c>
      <c r="BR108" s="235">
        <v>0</v>
      </c>
      <c r="BS108" s="235">
        <v>0</v>
      </c>
      <c r="BT108" s="235">
        <v>0</v>
      </c>
      <c r="BU108" s="235">
        <v>0</v>
      </c>
      <c r="BV108" s="234">
        <v>-722.85166666666657</v>
      </c>
      <c r="BW108" s="234">
        <v>-578.58018333333337</v>
      </c>
      <c r="BX108" s="235">
        <v>-789.25</v>
      </c>
      <c r="BY108" s="235">
        <v>0</v>
      </c>
      <c r="BZ108" s="235">
        <v>0</v>
      </c>
      <c r="CA108" s="235"/>
      <c r="CB108" s="234">
        <v>161220.08435120113</v>
      </c>
      <c r="CC108" s="236">
        <v>154575.01434934928</v>
      </c>
      <c r="CD108" s="236">
        <v>8735.75185185185</v>
      </c>
      <c r="CE108" s="237"/>
      <c r="CF108" s="237"/>
      <c r="CG108" s="237"/>
      <c r="CH108" s="237">
        <v>0</v>
      </c>
      <c r="CI108" s="237">
        <v>0</v>
      </c>
      <c r="CJ108" s="237">
        <v>0</v>
      </c>
      <c r="CK108" s="237">
        <v>0</v>
      </c>
      <c r="CL108" s="237">
        <v>0</v>
      </c>
      <c r="CM108" s="236">
        <v>-722.85166666666657</v>
      </c>
      <c r="CN108" s="236">
        <v>-578.58018333333337</v>
      </c>
      <c r="CO108" s="237">
        <v>-789.25</v>
      </c>
      <c r="CP108" s="237">
        <v>0</v>
      </c>
      <c r="CQ108" s="237">
        <v>0</v>
      </c>
      <c r="CR108" s="237"/>
      <c r="CS108" s="236">
        <v>161220.08435120113</v>
      </c>
      <c r="CT108" s="238">
        <v>154575.01434934928</v>
      </c>
      <c r="CU108" s="238">
        <v>8735.75185185185</v>
      </c>
      <c r="CV108" s="239"/>
      <c r="CW108" s="239"/>
      <c r="CX108" s="239"/>
      <c r="CY108" s="239">
        <v>0</v>
      </c>
      <c r="CZ108" s="239">
        <v>0</v>
      </c>
      <c r="DA108" s="239">
        <v>0</v>
      </c>
      <c r="DB108" s="239">
        <v>0</v>
      </c>
      <c r="DC108" s="239">
        <v>0</v>
      </c>
      <c r="DD108" s="238">
        <v>-722.85166666666657</v>
      </c>
      <c r="DE108" s="238">
        <v>-578.58018333333337</v>
      </c>
      <c r="DF108" s="239">
        <v>-789.25</v>
      </c>
      <c r="DG108" s="239">
        <v>0</v>
      </c>
      <c r="DH108" s="239">
        <v>0</v>
      </c>
      <c r="DI108" s="239"/>
      <c r="DJ108" s="238">
        <v>161220.08435120113</v>
      </c>
      <c r="DK108" s="240">
        <v>154575.01434934928</v>
      </c>
      <c r="DL108" s="240">
        <v>8735.75185185185</v>
      </c>
      <c r="DM108" s="241"/>
      <c r="DN108" s="241"/>
      <c r="DO108" s="241"/>
      <c r="DP108" s="241">
        <v>0</v>
      </c>
      <c r="DQ108" s="241">
        <v>0</v>
      </c>
      <c r="DR108" s="241">
        <v>0</v>
      </c>
      <c r="DS108" s="241">
        <v>0</v>
      </c>
      <c r="DT108" s="241">
        <v>0</v>
      </c>
      <c r="DU108" s="240">
        <v>-722.85166666666657</v>
      </c>
      <c r="DV108" s="240">
        <v>-578.58018333333337</v>
      </c>
      <c r="DW108" s="241">
        <v>-789.25</v>
      </c>
      <c r="DX108" s="241">
        <v>0</v>
      </c>
      <c r="DY108" s="241">
        <v>0</v>
      </c>
      <c r="DZ108" s="241"/>
      <c r="EA108" s="240">
        <v>161220.08435120113</v>
      </c>
      <c r="EB108" s="242">
        <v>154575.01434934928</v>
      </c>
      <c r="EC108" s="242">
        <v>4895.3542884990238</v>
      </c>
      <c r="ED108" s="243"/>
      <c r="EE108" s="243"/>
      <c r="EF108" s="243"/>
      <c r="EG108" s="243">
        <v>0</v>
      </c>
      <c r="EH108" s="243">
        <v>0</v>
      </c>
      <c r="EI108" s="243">
        <v>0</v>
      </c>
      <c r="EJ108" s="243">
        <v>0</v>
      </c>
      <c r="EK108" s="243">
        <v>0</v>
      </c>
      <c r="EL108" s="242">
        <v>-722.85166666666657</v>
      </c>
      <c r="EM108" s="242">
        <v>-578.58018333333337</v>
      </c>
      <c r="EN108" s="243">
        <v>-3946.25</v>
      </c>
      <c r="EO108" s="243">
        <v>0</v>
      </c>
      <c r="EP108" s="243">
        <v>0</v>
      </c>
      <c r="EQ108" s="243"/>
      <c r="ER108" s="242">
        <v>154222.6867878483</v>
      </c>
      <c r="ES108" s="230">
        <v>154575.01434934928</v>
      </c>
      <c r="ET108" s="230">
        <v>8735.75185185185</v>
      </c>
      <c r="EU108" s="231"/>
      <c r="EV108" s="231"/>
      <c r="EW108" s="231"/>
      <c r="EX108" s="231">
        <v>0</v>
      </c>
      <c r="EY108" s="231">
        <v>0</v>
      </c>
      <c r="EZ108" s="231">
        <v>0</v>
      </c>
      <c r="FA108" s="231">
        <v>0</v>
      </c>
      <c r="FB108" s="231">
        <v>0</v>
      </c>
      <c r="FC108" s="230">
        <v>-722.85166666666657</v>
      </c>
      <c r="FD108" s="230">
        <v>-578.58018333333337</v>
      </c>
      <c r="FE108" s="231"/>
      <c r="FF108" s="231">
        <v>0</v>
      </c>
      <c r="FG108" s="231">
        <v>0</v>
      </c>
      <c r="FH108" s="231"/>
      <c r="FI108" s="230">
        <v>162009.33435120113</v>
      </c>
      <c r="FJ108" s="232">
        <v>154575.01434934928</v>
      </c>
      <c r="FK108" s="232">
        <v>8735.75185185185</v>
      </c>
      <c r="FL108" s="233"/>
      <c r="FM108" s="233"/>
      <c r="FN108" s="233"/>
      <c r="FO108" s="233">
        <v>0</v>
      </c>
      <c r="FP108" s="233">
        <v>0</v>
      </c>
      <c r="FQ108" s="233">
        <v>0</v>
      </c>
      <c r="FR108" s="233">
        <v>0</v>
      </c>
      <c r="FS108" s="233">
        <v>0</v>
      </c>
      <c r="FT108" s="232">
        <v>-722.85166666666657</v>
      </c>
      <c r="FU108" s="232">
        <v>-578.58018333333337</v>
      </c>
      <c r="FV108" s="233"/>
      <c r="FW108" s="233">
        <v>0</v>
      </c>
      <c r="FX108" s="233">
        <v>0</v>
      </c>
      <c r="FY108" s="233"/>
      <c r="FZ108" s="232">
        <v>162009.33435120113</v>
      </c>
      <c r="GA108" s="234">
        <v>154575.01434934928</v>
      </c>
      <c r="GB108" s="234">
        <v>8735.75185185185</v>
      </c>
      <c r="GC108" s="235"/>
      <c r="GD108" s="235"/>
      <c r="GE108" s="235"/>
      <c r="GF108" s="235">
        <v>0</v>
      </c>
      <c r="GG108" s="235">
        <v>0</v>
      </c>
      <c r="GH108" s="235">
        <v>0</v>
      </c>
      <c r="GI108" s="235">
        <v>0</v>
      </c>
      <c r="GJ108" s="235">
        <v>0</v>
      </c>
      <c r="GK108" s="234">
        <v>-722.85166666666657</v>
      </c>
      <c r="GL108" s="234">
        <v>-578.58018333333337</v>
      </c>
      <c r="GM108" s="235"/>
      <c r="GN108" s="235">
        <v>0</v>
      </c>
      <c r="GO108" s="235">
        <v>0</v>
      </c>
      <c r="GP108" s="235">
        <v>-241060.09000000003</v>
      </c>
      <c r="GQ108" s="234">
        <v>-79050.755648798891</v>
      </c>
      <c r="GR108" s="236">
        <v>154575.01434934928</v>
      </c>
      <c r="GS108" s="236">
        <v>8735.75185185185</v>
      </c>
      <c r="GT108" s="237"/>
      <c r="GU108" s="237"/>
      <c r="GV108" s="237"/>
      <c r="GW108" s="237">
        <v>0</v>
      </c>
      <c r="GX108" s="237">
        <v>0</v>
      </c>
      <c r="GY108" s="237">
        <v>0</v>
      </c>
      <c r="GZ108" s="237">
        <v>0</v>
      </c>
      <c r="HA108" s="237">
        <v>0</v>
      </c>
      <c r="HB108" s="236">
        <v>-722.85166666666657</v>
      </c>
      <c r="HC108" s="236">
        <v>-578.58018333333337</v>
      </c>
      <c r="HD108" s="237"/>
      <c r="HE108" s="237">
        <v>0</v>
      </c>
      <c r="HF108" s="237">
        <v>0</v>
      </c>
      <c r="HG108" s="237"/>
      <c r="HH108" s="236">
        <v>162009.33435120113</v>
      </c>
      <c r="HJ108" s="281">
        <f t="shared" si="10"/>
        <v>1955565.1868510607</v>
      </c>
      <c r="HK108" s="282">
        <f t="shared" si="11"/>
        <v>0</v>
      </c>
      <c r="HL108" s="282">
        <f t="shared" si="12"/>
        <v>0</v>
      </c>
      <c r="HM108" s="282">
        <f t="shared" si="13"/>
        <v>-8674.2199999999993</v>
      </c>
      <c r="HN108" s="282">
        <f t="shared" si="14"/>
        <v>-6942.9622000000008</v>
      </c>
      <c r="HO108" s="282">
        <f t="shared" si="15"/>
        <v>-9471</v>
      </c>
      <c r="HP108" s="282">
        <f t="shared" si="16"/>
        <v>0</v>
      </c>
      <c r="HQ108" s="283">
        <f t="shared" si="17"/>
        <v>0</v>
      </c>
      <c r="HR108" s="263"/>
      <c r="HS108" s="277">
        <v>111235</v>
      </c>
      <c r="HT108" s="278">
        <v>0</v>
      </c>
      <c r="HU108" s="278">
        <v>172050</v>
      </c>
      <c r="HV108" s="278">
        <v>3256.93</v>
      </c>
      <c r="HW108" s="278">
        <v>0</v>
      </c>
      <c r="HX108" s="278">
        <v>10275</v>
      </c>
      <c r="HY108" s="278">
        <v>54911</v>
      </c>
      <c r="HZ108" s="279">
        <v>0</v>
      </c>
      <c r="IA108" s="278"/>
      <c r="IB108" s="280">
        <f t="shared" si="18"/>
        <v>2307293.1168510611</v>
      </c>
      <c r="ID108" s="280">
        <f t="shared" si="19"/>
        <v>-25088.182199999999</v>
      </c>
      <c r="IF108" s="280"/>
      <c r="IH108" s="280"/>
      <c r="IJ108" s="280">
        <v>0</v>
      </c>
      <c r="IL108" s="280">
        <v>4288.6122222222057</v>
      </c>
      <c r="IN108" s="280">
        <v>16140.74</v>
      </c>
    </row>
    <row r="109" spans="1:248">
      <c r="A109" s="244">
        <v>2245</v>
      </c>
      <c r="B109" s="141">
        <v>103295</v>
      </c>
      <c r="C109" s="141" t="s">
        <v>677</v>
      </c>
      <c r="D109" s="141" t="s">
        <v>473</v>
      </c>
      <c r="E109" s="226" t="s">
        <v>341</v>
      </c>
      <c r="F109" s="245" t="s">
        <v>921</v>
      </c>
      <c r="H109" s="227">
        <v>1431450.6867029357</v>
      </c>
      <c r="I109" s="227">
        <v>-5289.77</v>
      </c>
      <c r="J109" s="227">
        <v>-18595.434600000001</v>
      </c>
      <c r="K109" s="227">
        <v>1407565.4821029357</v>
      </c>
      <c r="M109" s="228">
        <v>119287.55722524464</v>
      </c>
      <c r="N109" s="228">
        <v>5504.670289855072</v>
      </c>
      <c r="O109" s="229"/>
      <c r="P109" s="229"/>
      <c r="Q109" s="229"/>
      <c r="R109" s="229">
        <v>0</v>
      </c>
      <c r="S109" s="229"/>
      <c r="T109" s="229">
        <v>0</v>
      </c>
      <c r="U109" s="229">
        <v>0</v>
      </c>
      <c r="V109" s="229"/>
      <c r="W109" s="228">
        <v>-440.81416666666672</v>
      </c>
      <c r="X109" s="228">
        <v>-1549.6195500000001</v>
      </c>
      <c r="Y109" s="229">
        <v>-428.3125</v>
      </c>
      <c r="Z109" s="229">
        <v>0</v>
      </c>
      <c r="AA109" s="229">
        <v>0</v>
      </c>
      <c r="AB109" s="229"/>
      <c r="AC109" s="228">
        <v>122373.48129843305</v>
      </c>
      <c r="AD109" s="230">
        <v>119287.55722524464</v>
      </c>
      <c r="AE109" s="230">
        <v>5504.670289855072</v>
      </c>
      <c r="AF109" s="231"/>
      <c r="AG109" s="231"/>
      <c r="AH109" s="231"/>
      <c r="AI109" s="231">
        <v>0</v>
      </c>
      <c r="AJ109" s="231"/>
      <c r="AK109" s="231">
        <v>0</v>
      </c>
      <c r="AL109" s="231">
        <v>0</v>
      </c>
      <c r="AM109" s="231"/>
      <c r="AN109" s="230">
        <v>-440.81416666666672</v>
      </c>
      <c r="AO109" s="230">
        <v>-1549.6195500000001</v>
      </c>
      <c r="AP109" s="231">
        <v>-428.3125</v>
      </c>
      <c r="AQ109" s="231">
        <v>0</v>
      </c>
      <c r="AR109" s="231">
        <v>0</v>
      </c>
      <c r="AS109" s="231"/>
      <c r="AT109" s="230">
        <v>122373.48129843305</v>
      </c>
      <c r="AU109" s="232">
        <v>119287.55722524464</v>
      </c>
      <c r="AV109" s="232">
        <v>5504.670289855072</v>
      </c>
      <c r="AW109" s="233"/>
      <c r="AX109" s="233"/>
      <c r="AY109" s="233"/>
      <c r="AZ109" s="233">
        <v>0</v>
      </c>
      <c r="BA109" s="233"/>
      <c r="BB109" s="233">
        <v>0</v>
      </c>
      <c r="BC109" s="233">
        <v>0</v>
      </c>
      <c r="BD109" s="233"/>
      <c r="BE109" s="232">
        <v>-440.81416666666672</v>
      </c>
      <c r="BF109" s="232">
        <v>-1549.6195500000001</v>
      </c>
      <c r="BG109" s="233">
        <v>-428.3125</v>
      </c>
      <c r="BH109" s="233">
        <v>0</v>
      </c>
      <c r="BI109" s="233">
        <v>0</v>
      </c>
      <c r="BJ109" s="233"/>
      <c r="BK109" s="232">
        <v>122373.48129843305</v>
      </c>
      <c r="BL109" s="234">
        <v>119287.55722524464</v>
      </c>
      <c r="BM109" s="234">
        <v>7260.3543478260872</v>
      </c>
      <c r="BN109" s="235"/>
      <c r="BO109" s="235"/>
      <c r="BP109" s="235"/>
      <c r="BQ109" s="235">
        <v>0</v>
      </c>
      <c r="BR109" s="235">
        <v>26666.666666666668</v>
      </c>
      <c r="BS109" s="235">
        <v>0</v>
      </c>
      <c r="BT109" s="235">
        <v>0</v>
      </c>
      <c r="BU109" s="235">
        <v>35437.5</v>
      </c>
      <c r="BV109" s="234">
        <v>-440.81416666666672</v>
      </c>
      <c r="BW109" s="234">
        <v>-1549.6195500000001</v>
      </c>
      <c r="BX109" s="235">
        <v>-428.3125</v>
      </c>
      <c r="BY109" s="235">
        <v>0</v>
      </c>
      <c r="BZ109" s="235">
        <v>0</v>
      </c>
      <c r="CA109" s="235"/>
      <c r="CB109" s="234">
        <v>186233.33202307072</v>
      </c>
      <c r="CC109" s="236">
        <v>119287.55722524464</v>
      </c>
      <c r="CD109" s="236">
        <v>7260.3543478260872</v>
      </c>
      <c r="CE109" s="237"/>
      <c r="CF109" s="237"/>
      <c r="CG109" s="237"/>
      <c r="CH109" s="237">
        <v>0</v>
      </c>
      <c r="CI109" s="237">
        <v>6666.6666666666661</v>
      </c>
      <c r="CJ109" s="237">
        <v>0</v>
      </c>
      <c r="CK109" s="237">
        <v>0</v>
      </c>
      <c r="CL109" s="237">
        <v>8859.375</v>
      </c>
      <c r="CM109" s="236">
        <v>-440.81416666666672</v>
      </c>
      <c r="CN109" s="236">
        <v>-1549.6195500000001</v>
      </c>
      <c r="CO109" s="237">
        <v>-428.3125</v>
      </c>
      <c r="CP109" s="237">
        <v>0</v>
      </c>
      <c r="CQ109" s="237">
        <v>0</v>
      </c>
      <c r="CR109" s="237"/>
      <c r="CS109" s="236">
        <v>139655.20702307072</v>
      </c>
      <c r="CT109" s="238">
        <v>119287.55722524464</v>
      </c>
      <c r="CU109" s="238">
        <v>7260.3543478260872</v>
      </c>
      <c r="CV109" s="239"/>
      <c r="CW109" s="239"/>
      <c r="CX109" s="239"/>
      <c r="CY109" s="239">
        <v>0</v>
      </c>
      <c r="CZ109" s="239">
        <v>6666.6666666666661</v>
      </c>
      <c r="DA109" s="239">
        <v>0</v>
      </c>
      <c r="DB109" s="239">
        <v>0</v>
      </c>
      <c r="DC109" s="239">
        <v>8859.375</v>
      </c>
      <c r="DD109" s="238">
        <v>-440.81416666666672</v>
      </c>
      <c r="DE109" s="238">
        <v>-1549.6195500000001</v>
      </c>
      <c r="DF109" s="239">
        <v>-428.3125</v>
      </c>
      <c r="DG109" s="239">
        <v>0</v>
      </c>
      <c r="DH109" s="239">
        <v>0</v>
      </c>
      <c r="DI109" s="239"/>
      <c r="DJ109" s="238">
        <v>139655.20702307072</v>
      </c>
      <c r="DK109" s="240">
        <v>119287.55722524464</v>
      </c>
      <c r="DL109" s="240">
        <v>7260.3543478260872</v>
      </c>
      <c r="DM109" s="241"/>
      <c r="DN109" s="241"/>
      <c r="DO109" s="241"/>
      <c r="DP109" s="241">
        <v>0</v>
      </c>
      <c r="DQ109" s="241">
        <v>6666.6666666666661</v>
      </c>
      <c r="DR109" s="241">
        <v>0</v>
      </c>
      <c r="DS109" s="241">
        <v>0</v>
      </c>
      <c r="DT109" s="241">
        <v>8859.375</v>
      </c>
      <c r="DU109" s="240">
        <v>-440.81416666666672</v>
      </c>
      <c r="DV109" s="240">
        <v>-1549.6195500000001</v>
      </c>
      <c r="DW109" s="241">
        <v>-428.3125</v>
      </c>
      <c r="DX109" s="241">
        <v>0</v>
      </c>
      <c r="DY109" s="241">
        <v>0</v>
      </c>
      <c r="DZ109" s="241"/>
      <c r="EA109" s="240">
        <v>139655.20702307072</v>
      </c>
      <c r="EB109" s="242">
        <v>119287.55722524464</v>
      </c>
      <c r="EC109" s="242">
        <v>12980.99004576659</v>
      </c>
      <c r="ED109" s="243"/>
      <c r="EE109" s="243"/>
      <c r="EF109" s="243"/>
      <c r="EG109" s="243">
        <v>0</v>
      </c>
      <c r="EH109" s="243">
        <v>6666.6666666666661</v>
      </c>
      <c r="EI109" s="243">
        <v>0</v>
      </c>
      <c r="EJ109" s="243">
        <v>0</v>
      </c>
      <c r="EK109" s="243">
        <v>8859.375</v>
      </c>
      <c r="EL109" s="242">
        <v>-440.81416666666672</v>
      </c>
      <c r="EM109" s="242">
        <v>-1549.6195500000001</v>
      </c>
      <c r="EN109" s="243">
        <v>-2141.5625</v>
      </c>
      <c r="EO109" s="243">
        <v>0</v>
      </c>
      <c r="EP109" s="243">
        <v>0</v>
      </c>
      <c r="EQ109" s="243"/>
      <c r="ER109" s="242">
        <v>143662.5927210112</v>
      </c>
      <c r="ES109" s="230">
        <v>119287.55722524464</v>
      </c>
      <c r="ET109" s="230">
        <v>7260.3543478260872</v>
      </c>
      <c r="EU109" s="231"/>
      <c r="EV109" s="231"/>
      <c r="EW109" s="231"/>
      <c r="EX109" s="231">
        <v>0</v>
      </c>
      <c r="EY109" s="231">
        <v>6666.6666666666661</v>
      </c>
      <c r="EZ109" s="231">
        <v>0</v>
      </c>
      <c r="FA109" s="231">
        <v>0</v>
      </c>
      <c r="FB109" s="231">
        <v>8859.375</v>
      </c>
      <c r="FC109" s="230">
        <v>-440.81416666666672</v>
      </c>
      <c r="FD109" s="230">
        <v>-1549.6195500000001</v>
      </c>
      <c r="FE109" s="231"/>
      <c r="FF109" s="231">
        <v>0</v>
      </c>
      <c r="FG109" s="231">
        <v>0</v>
      </c>
      <c r="FH109" s="231"/>
      <c r="FI109" s="230">
        <v>140083.51952307072</v>
      </c>
      <c r="FJ109" s="232">
        <v>119287.55722524464</v>
      </c>
      <c r="FK109" s="232">
        <v>7260.3543478260872</v>
      </c>
      <c r="FL109" s="233"/>
      <c r="FM109" s="233"/>
      <c r="FN109" s="233"/>
      <c r="FO109" s="233">
        <v>0</v>
      </c>
      <c r="FP109" s="233">
        <v>6666.6666666666661</v>
      </c>
      <c r="FQ109" s="233">
        <v>0</v>
      </c>
      <c r="FR109" s="233">
        <v>0</v>
      </c>
      <c r="FS109" s="233">
        <v>8859.375</v>
      </c>
      <c r="FT109" s="232">
        <v>-440.81416666666672</v>
      </c>
      <c r="FU109" s="232">
        <v>-1549.6195500000001</v>
      </c>
      <c r="FV109" s="233"/>
      <c r="FW109" s="233">
        <v>0</v>
      </c>
      <c r="FX109" s="233">
        <v>0</v>
      </c>
      <c r="FY109" s="233"/>
      <c r="FZ109" s="232">
        <v>140083.51952307072</v>
      </c>
      <c r="GA109" s="234">
        <v>119287.55722524464</v>
      </c>
      <c r="GB109" s="234">
        <v>7260.3543478260872</v>
      </c>
      <c r="GC109" s="235"/>
      <c r="GD109" s="235"/>
      <c r="GE109" s="235"/>
      <c r="GF109" s="235">
        <v>0</v>
      </c>
      <c r="GG109" s="235">
        <v>6666.6666666666661</v>
      </c>
      <c r="GH109" s="235">
        <v>0</v>
      </c>
      <c r="GI109" s="235">
        <v>0</v>
      </c>
      <c r="GJ109" s="235">
        <v>8859.375</v>
      </c>
      <c r="GK109" s="234">
        <v>-440.81416666666672</v>
      </c>
      <c r="GL109" s="234">
        <v>-1549.6195500000001</v>
      </c>
      <c r="GM109" s="235"/>
      <c r="GN109" s="235">
        <v>0</v>
      </c>
      <c r="GO109" s="235">
        <v>0</v>
      </c>
      <c r="GP109" s="235">
        <v>0</v>
      </c>
      <c r="GQ109" s="234">
        <v>140083.51952307072</v>
      </c>
      <c r="GR109" s="236">
        <v>119287.55722524464</v>
      </c>
      <c r="GS109" s="236">
        <v>7260.3543478260872</v>
      </c>
      <c r="GT109" s="237"/>
      <c r="GU109" s="237"/>
      <c r="GV109" s="237"/>
      <c r="GW109" s="237">
        <v>0</v>
      </c>
      <c r="GX109" s="237">
        <v>6666.6666666666661</v>
      </c>
      <c r="GY109" s="237">
        <v>0</v>
      </c>
      <c r="GZ109" s="237">
        <v>0</v>
      </c>
      <c r="HA109" s="237">
        <v>8859.375</v>
      </c>
      <c r="HB109" s="236">
        <v>-440.81416666666672</v>
      </c>
      <c r="HC109" s="236">
        <v>-1549.6195500000001</v>
      </c>
      <c r="HD109" s="237"/>
      <c r="HE109" s="237">
        <v>0</v>
      </c>
      <c r="HF109" s="237">
        <v>0</v>
      </c>
      <c r="HG109" s="237"/>
      <c r="HH109" s="236">
        <v>140083.51952307072</v>
      </c>
      <c r="HJ109" s="281">
        <f t="shared" si="10"/>
        <v>1602439.575444354</v>
      </c>
      <c r="HK109" s="282">
        <f t="shared" si="11"/>
        <v>0</v>
      </c>
      <c r="HL109" s="282">
        <f t="shared" si="12"/>
        <v>106312.5</v>
      </c>
      <c r="HM109" s="282">
        <f t="shared" si="13"/>
        <v>-5289.77</v>
      </c>
      <c r="HN109" s="282">
        <f t="shared" si="14"/>
        <v>-18595.434599999997</v>
      </c>
      <c r="HO109" s="282">
        <f t="shared" si="15"/>
        <v>-5139.75</v>
      </c>
      <c r="HP109" s="282">
        <f t="shared" si="16"/>
        <v>0</v>
      </c>
      <c r="HQ109" s="283">
        <f t="shared" si="17"/>
        <v>0</v>
      </c>
      <c r="HR109" s="263"/>
      <c r="HS109" s="277">
        <v>82392</v>
      </c>
      <c r="HT109" s="278">
        <v>0</v>
      </c>
      <c r="HU109" s="278">
        <v>150960</v>
      </c>
      <c r="HV109" s="278">
        <v>856.93</v>
      </c>
      <c r="HW109" s="278">
        <v>0</v>
      </c>
      <c r="HX109" s="278">
        <v>8083.25</v>
      </c>
      <c r="HY109" s="278">
        <v>33281</v>
      </c>
      <c r="HZ109" s="279">
        <v>6551.5</v>
      </c>
      <c r="IA109" s="278"/>
      <c r="IB109" s="280">
        <f t="shared" si="18"/>
        <v>1990876.7554443539</v>
      </c>
      <c r="ID109" s="280">
        <f t="shared" si="19"/>
        <v>-29024.954599999997</v>
      </c>
      <c r="IF109" s="280"/>
      <c r="IH109" s="280"/>
      <c r="IJ109" s="280">
        <v>0</v>
      </c>
      <c r="IL109" s="280">
        <v>3411.0530434782613</v>
      </c>
      <c r="IN109" s="280">
        <v>40701.68</v>
      </c>
    </row>
    <row r="110" spans="1:248">
      <c r="A110" s="244">
        <v>2294</v>
      </c>
      <c r="B110" s="141">
        <v>103318</v>
      </c>
      <c r="C110" s="141" t="s">
        <v>701</v>
      </c>
      <c r="D110" s="141" t="s">
        <v>497</v>
      </c>
      <c r="E110" s="226" t="s">
        <v>341</v>
      </c>
      <c r="F110" s="245" t="s">
        <v>921</v>
      </c>
      <c r="H110" s="227">
        <v>2327560.871888041</v>
      </c>
      <c r="I110" s="227">
        <v>-10529.4</v>
      </c>
      <c r="J110" s="227">
        <v>-28089.830399999999</v>
      </c>
      <c r="K110" s="227">
        <v>2288941.6414880413</v>
      </c>
      <c r="M110" s="228">
        <v>193963.40599067009</v>
      </c>
      <c r="N110" s="228">
        <v>0</v>
      </c>
      <c r="O110" s="229"/>
      <c r="P110" s="229"/>
      <c r="Q110" s="229"/>
      <c r="R110" s="229">
        <v>0</v>
      </c>
      <c r="S110" s="229"/>
      <c r="T110" s="229">
        <v>0</v>
      </c>
      <c r="U110" s="229">
        <v>0</v>
      </c>
      <c r="V110" s="229"/>
      <c r="W110" s="228">
        <v>-877.44999999999993</v>
      </c>
      <c r="X110" s="228">
        <v>-2340.8191999999999</v>
      </c>
      <c r="Y110" s="229">
        <v>-789.25</v>
      </c>
      <c r="Z110" s="229">
        <v>0</v>
      </c>
      <c r="AA110" s="229">
        <v>0</v>
      </c>
      <c r="AB110" s="229"/>
      <c r="AC110" s="228">
        <v>189955.88679067008</v>
      </c>
      <c r="AD110" s="230">
        <v>193963.40599067009</v>
      </c>
      <c r="AE110" s="230">
        <v>0</v>
      </c>
      <c r="AF110" s="231"/>
      <c r="AG110" s="231"/>
      <c r="AH110" s="231"/>
      <c r="AI110" s="231">
        <v>0</v>
      </c>
      <c r="AJ110" s="231"/>
      <c r="AK110" s="231">
        <v>0</v>
      </c>
      <c r="AL110" s="231">
        <v>0</v>
      </c>
      <c r="AM110" s="231"/>
      <c r="AN110" s="230">
        <v>-877.44999999999993</v>
      </c>
      <c r="AO110" s="230">
        <v>-2340.8191999999999</v>
      </c>
      <c r="AP110" s="231">
        <v>-789.25</v>
      </c>
      <c r="AQ110" s="231">
        <v>0</v>
      </c>
      <c r="AR110" s="231">
        <v>0</v>
      </c>
      <c r="AS110" s="231"/>
      <c r="AT110" s="230">
        <v>189955.88679067008</v>
      </c>
      <c r="AU110" s="232">
        <v>193963.40599067009</v>
      </c>
      <c r="AV110" s="232">
        <v>0</v>
      </c>
      <c r="AW110" s="233"/>
      <c r="AX110" s="233"/>
      <c r="AY110" s="233"/>
      <c r="AZ110" s="233">
        <v>0</v>
      </c>
      <c r="BA110" s="233"/>
      <c r="BB110" s="233">
        <v>0</v>
      </c>
      <c r="BC110" s="233">
        <v>0</v>
      </c>
      <c r="BD110" s="233"/>
      <c r="BE110" s="232">
        <v>-877.44999999999993</v>
      </c>
      <c r="BF110" s="232">
        <v>-2340.8191999999999</v>
      </c>
      <c r="BG110" s="233">
        <v>-789.25</v>
      </c>
      <c r="BH110" s="233">
        <v>0</v>
      </c>
      <c r="BI110" s="233">
        <v>0</v>
      </c>
      <c r="BJ110" s="233"/>
      <c r="BK110" s="232">
        <v>189955.88679067008</v>
      </c>
      <c r="BL110" s="234">
        <v>193963.40599067009</v>
      </c>
      <c r="BM110" s="234">
        <v>0</v>
      </c>
      <c r="BN110" s="235"/>
      <c r="BO110" s="235"/>
      <c r="BP110" s="235"/>
      <c r="BQ110" s="235">
        <v>0</v>
      </c>
      <c r="BR110" s="235">
        <v>0</v>
      </c>
      <c r="BS110" s="235">
        <v>0</v>
      </c>
      <c r="BT110" s="235">
        <v>0</v>
      </c>
      <c r="BU110" s="235">
        <v>0</v>
      </c>
      <c r="BV110" s="234">
        <v>-877.44999999999993</v>
      </c>
      <c r="BW110" s="234">
        <v>-2340.8191999999999</v>
      </c>
      <c r="BX110" s="235">
        <v>-789.25</v>
      </c>
      <c r="BY110" s="235">
        <v>0</v>
      </c>
      <c r="BZ110" s="235">
        <v>0</v>
      </c>
      <c r="CA110" s="235"/>
      <c r="CB110" s="234">
        <v>189955.88679067008</v>
      </c>
      <c r="CC110" s="236">
        <v>193963.40599067009</v>
      </c>
      <c r="CD110" s="236">
        <v>0</v>
      </c>
      <c r="CE110" s="237"/>
      <c r="CF110" s="237"/>
      <c r="CG110" s="237"/>
      <c r="CH110" s="237">
        <v>0</v>
      </c>
      <c r="CI110" s="237">
        <v>0</v>
      </c>
      <c r="CJ110" s="237">
        <v>0</v>
      </c>
      <c r="CK110" s="237">
        <v>0</v>
      </c>
      <c r="CL110" s="237">
        <v>0</v>
      </c>
      <c r="CM110" s="236">
        <v>-877.44999999999993</v>
      </c>
      <c r="CN110" s="236">
        <v>-2340.8191999999999</v>
      </c>
      <c r="CO110" s="237">
        <v>-789.25</v>
      </c>
      <c r="CP110" s="237">
        <v>0</v>
      </c>
      <c r="CQ110" s="237">
        <v>0</v>
      </c>
      <c r="CR110" s="237"/>
      <c r="CS110" s="236">
        <v>189955.88679067008</v>
      </c>
      <c r="CT110" s="238">
        <v>193963.40599067009</v>
      </c>
      <c r="CU110" s="238">
        <v>0</v>
      </c>
      <c r="CV110" s="239"/>
      <c r="CW110" s="239"/>
      <c r="CX110" s="239"/>
      <c r="CY110" s="239">
        <v>0</v>
      </c>
      <c r="CZ110" s="239">
        <v>0</v>
      </c>
      <c r="DA110" s="239">
        <v>0</v>
      </c>
      <c r="DB110" s="239">
        <v>0</v>
      </c>
      <c r="DC110" s="239">
        <v>0</v>
      </c>
      <c r="DD110" s="238">
        <v>-877.44999999999993</v>
      </c>
      <c r="DE110" s="238">
        <v>-2340.8191999999999</v>
      </c>
      <c r="DF110" s="239">
        <v>-789.25</v>
      </c>
      <c r="DG110" s="239">
        <v>0</v>
      </c>
      <c r="DH110" s="239">
        <v>0</v>
      </c>
      <c r="DI110" s="239"/>
      <c r="DJ110" s="238">
        <v>189955.88679067008</v>
      </c>
      <c r="DK110" s="240">
        <v>193963.40599067009</v>
      </c>
      <c r="DL110" s="240">
        <v>0</v>
      </c>
      <c r="DM110" s="241"/>
      <c r="DN110" s="241"/>
      <c r="DO110" s="241"/>
      <c r="DP110" s="241">
        <v>0</v>
      </c>
      <c r="DQ110" s="241">
        <v>0</v>
      </c>
      <c r="DR110" s="241">
        <v>0</v>
      </c>
      <c r="DS110" s="241">
        <v>0</v>
      </c>
      <c r="DT110" s="241">
        <v>0</v>
      </c>
      <c r="DU110" s="240">
        <v>-877.44999999999993</v>
      </c>
      <c r="DV110" s="240">
        <v>-2340.8191999999999</v>
      </c>
      <c r="DW110" s="241">
        <v>-789.25</v>
      </c>
      <c r="DX110" s="241">
        <v>0</v>
      </c>
      <c r="DY110" s="241">
        <v>0</v>
      </c>
      <c r="DZ110" s="241"/>
      <c r="EA110" s="240">
        <v>189955.88679067008</v>
      </c>
      <c r="EB110" s="242">
        <v>193963.40599067009</v>
      </c>
      <c r="EC110" s="242">
        <v>0</v>
      </c>
      <c r="ED110" s="243"/>
      <c r="EE110" s="243"/>
      <c r="EF110" s="243"/>
      <c r="EG110" s="243">
        <v>0</v>
      </c>
      <c r="EH110" s="243">
        <v>0</v>
      </c>
      <c r="EI110" s="243">
        <v>0</v>
      </c>
      <c r="EJ110" s="243">
        <v>0</v>
      </c>
      <c r="EK110" s="243">
        <v>0</v>
      </c>
      <c r="EL110" s="242">
        <v>-877.44999999999993</v>
      </c>
      <c r="EM110" s="242">
        <v>-2340.8191999999999</v>
      </c>
      <c r="EN110" s="243">
        <v>-3946.25</v>
      </c>
      <c r="EO110" s="243">
        <v>0</v>
      </c>
      <c r="EP110" s="243">
        <v>0</v>
      </c>
      <c r="EQ110" s="243"/>
      <c r="ER110" s="242">
        <v>186798.88679067008</v>
      </c>
      <c r="ES110" s="230">
        <v>193963.40599067009</v>
      </c>
      <c r="ET110" s="230">
        <v>0</v>
      </c>
      <c r="EU110" s="231"/>
      <c r="EV110" s="231"/>
      <c r="EW110" s="231"/>
      <c r="EX110" s="231">
        <v>0</v>
      </c>
      <c r="EY110" s="231">
        <v>0</v>
      </c>
      <c r="EZ110" s="231">
        <v>0</v>
      </c>
      <c r="FA110" s="231">
        <v>0</v>
      </c>
      <c r="FB110" s="231">
        <v>0</v>
      </c>
      <c r="FC110" s="230">
        <v>-877.44999999999993</v>
      </c>
      <c r="FD110" s="230">
        <v>-2340.8191999999999</v>
      </c>
      <c r="FE110" s="231"/>
      <c r="FF110" s="231">
        <v>0</v>
      </c>
      <c r="FG110" s="231">
        <v>0</v>
      </c>
      <c r="FH110" s="231"/>
      <c r="FI110" s="230">
        <v>190745.13679067008</v>
      </c>
      <c r="FJ110" s="232">
        <v>193963.40599067009</v>
      </c>
      <c r="FK110" s="232">
        <v>0</v>
      </c>
      <c r="FL110" s="233"/>
      <c r="FM110" s="233"/>
      <c r="FN110" s="233"/>
      <c r="FO110" s="233">
        <v>0</v>
      </c>
      <c r="FP110" s="233">
        <v>0</v>
      </c>
      <c r="FQ110" s="233">
        <v>0</v>
      </c>
      <c r="FR110" s="233">
        <v>0</v>
      </c>
      <c r="FS110" s="233">
        <v>0</v>
      </c>
      <c r="FT110" s="232">
        <v>-877.44999999999993</v>
      </c>
      <c r="FU110" s="232">
        <v>-2340.8191999999999</v>
      </c>
      <c r="FV110" s="233"/>
      <c r="FW110" s="233">
        <v>0</v>
      </c>
      <c r="FX110" s="233">
        <v>0</v>
      </c>
      <c r="FY110" s="233"/>
      <c r="FZ110" s="232">
        <v>190745.13679067008</v>
      </c>
      <c r="GA110" s="234">
        <v>193963.40599067009</v>
      </c>
      <c r="GB110" s="234">
        <v>0</v>
      </c>
      <c r="GC110" s="235"/>
      <c r="GD110" s="235"/>
      <c r="GE110" s="235"/>
      <c r="GF110" s="235">
        <v>0</v>
      </c>
      <c r="GG110" s="235">
        <v>0</v>
      </c>
      <c r="GH110" s="235">
        <v>0</v>
      </c>
      <c r="GI110" s="235">
        <v>0</v>
      </c>
      <c r="GJ110" s="235">
        <v>0</v>
      </c>
      <c r="GK110" s="234">
        <v>-877.44999999999993</v>
      </c>
      <c r="GL110" s="234">
        <v>-2340.8191999999999</v>
      </c>
      <c r="GM110" s="235"/>
      <c r="GN110" s="235">
        <v>0</v>
      </c>
      <c r="GO110" s="235">
        <v>0</v>
      </c>
      <c r="GP110" s="235">
        <v>0</v>
      </c>
      <c r="GQ110" s="234">
        <v>190745.13679067008</v>
      </c>
      <c r="GR110" s="236">
        <v>193963.40599067009</v>
      </c>
      <c r="GS110" s="236">
        <v>0</v>
      </c>
      <c r="GT110" s="237"/>
      <c r="GU110" s="237"/>
      <c r="GV110" s="237"/>
      <c r="GW110" s="237">
        <v>0</v>
      </c>
      <c r="GX110" s="237">
        <v>0</v>
      </c>
      <c r="GY110" s="237">
        <v>0</v>
      </c>
      <c r="GZ110" s="237">
        <v>0</v>
      </c>
      <c r="HA110" s="237">
        <v>0</v>
      </c>
      <c r="HB110" s="236">
        <v>-877.44999999999993</v>
      </c>
      <c r="HC110" s="236">
        <v>-2340.8191999999999</v>
      </c>
      <c r="HD110" s="237"/>
      <c r="HE110" s="237">
        <v>0</v>
      </c>
      <c r="HF110" s="237">
        <v>0</v>
      </c>
      <c r="HG110" s="237"/>
      <c r="HH110" s="236">
        <v>190745.13679067008</v>
      </c>
      <c r="HJ110" s="281">
        <f t="shared" si="10"/>
        <v>2327560.8718880406</v>
      </c>
      <c r="HK110" s="282">
        <f t="shared" si="11"/>
        <v>0</v>
      </c>
      <c r="HL110" s="282">
        <f t="shared" si="12"/>
        <v>0</v>
      </c>
      <c r="HM110" s="282">
        <f t="shared" si="13"/>
        <v>-10529.400000000001</v>
      </c>
      <c r="HN110" s="282">
        <f t="shared" si="14"/>
        <v>-28089.830399999992</v>
      </c>
      <c r="HO110" s="282">
        <f t="shared" si="15"/>
        <v>-9471</v>
      </c>
      <c r="HP110" s="282">
        <f t="shared" si="16"/>
        <v>0</v>
      </c>
      <c r="HQ110" s="283">
        <f t="shared" si="17"/>
        <v>0</v>
      </c>
      <c r="HR110" s="263"/>
      <c r="HS110" s="277">
        <v>133657</v>
      </c>
      <c r="HT110" s="278">
        <v>0</v>
      </c>
      <c r="HU110" s="278">
        <v>209790</v>
      </c>
      <c r="HV110" s="278">
        <v>9828.2200000000012</v>
      </c>
      <c r="HW110" s="278">
        <v>0</v>
      </c>
      <c r="HX110" s="278">
        <v>7049.630000000001</v>
      </c>
      <c r="HY110" s="278">
        <v>66098</v>
      </c>
      <c r="HZ110" s="279">
        <v>8691.25</v>
      </c>
      <c r="IA110" s="278"/>
      <c r="IB110" s="280">
        <f t="shared" si="18"/>
        <v>2762674.9718880407</v>
      </c>
      <c r="ID110" s="280">
        <f t="shared" si="19"/>
        <v>-48090.230399999993</v>
      </c>
      <c r="IF110" s="280"/>
      <c r="IH110" s="280"/>
      <c r="IJ110" s="280">
        <v>0</v>
      </c>
      <c r="IL110" s="280">
        <v>0</v>
      </c>
      <c r="IN110" s="280">
        <v>128480.53</v>
      </c>
    </row>
    <row r="111" spans="1:248">
      <c r="A111" s="244">
        <v>7062</v>
      </c>
      <c r="B111" s="141">
        <v>103632</v>
      </c>
      <c r="C111" s="141" t="s">
        <v>725</v>
      </c>
      <c r="D111" s="141" t="s">
        <v>521</v>
      </c>
      <c r="E111" s="226" t="s">
        <v>342</v>
      </c>
      <c r="F111" s="245" t="s">
        <v>921</v>
      </c>
      <c r="H111" s="227">
        <v>0</v>
      </c>
      <c r="I111" s="227">
        <v>0</v>
      </c>
      <c r="J111" s="227">
        <v>0</v>
      </c>
      <c r="K111" s="227">
        <v>0</v>
      </c>
      <c r="M111" s="228">
        <v>0</v>
      </c>
      <c r="N111" s="228">
        <v>0</v>
      </c>
      <c r="O111" s="229"/>
      <c r="P111" s="229"/>
      <c r="Q111" s="229"/>
      <c r="R111" s="229">
        <v>124734.86666666668</v>
      </c>
      <c r="S111" s="229"/>
      <c r="T111" s="229">
        <v>0</v>
      </c>
      <c r="U111" s="229">
        <v>221335.2720623668</v>
      </c>
      <c r="V111" s="229"/>
      <c r="W111" s="228">
        <v>0</v>
      </c>
      <c r="X111" s="228">
        <v>0</v>
      </c>
      <c r="Y111" s="229">
        <v>-274.3125</v>
      </c>
      <c r="Z111" s="229">
        <v>0</v>
      </c>
      <c r="AA111" s="229">
        <v>0</v>
      </c>
      <c r="AB111" s="229"/>
      <c r="AC111" s="228">
        <v>345795.82622903347</v>
      </c>
      <c r="AD111" s="230">
        <v>0</v>
      </c>
      <c r="AE111" s="230">
        <v>0</v>
      </c>
      <c r="AF111" s="231"/>
      <c r="AG111" s="231"/>
      <c r="AH111" s="231"/>
      <c r="AI111" s="231">
        <v>124734.86666666668</v>
      </c>
      <c r="AJ111" s="231"/>
      <c r="AK111" s="231">
        <v>0</v>
      </c>
      <c r="AL111" s="231">
        <v>221335.2720623668</v>
      </c>
      <c r="AM111" s="231"/>
      <c r="AN111" s="230">
        <v>0</v>
      </c>
      <c r="AO111" s="230">
        <v>0</v>
      </c>
      <c r="AP111" s="231">
        <v>-274.3125</v>
      </c>
      <c r="AQ111" s="231">
        <v>0</v>
      </c>
      <c r="AR111" s="231">
        <v>0</v>
      </c>
      <c r="AS111" s="231"/>
      <c r="AT111" s="230">
        <v>345795.82622903347</v>
      </c>
      <c r="AU111" s="232">
        <v>0</v>
      </c>
      <c r="AV111" s="232">
        <v>0</v>
      </c>
      <c r="AW111" s="233"/>
      <c r="AX111" s="233"/>
      <c r="AY111" s="233"/>
      <c r="AZ111" s="233">
        <v>124734.86666666668</v>
      </c>
      <c r="BA111" s="233"/>
      <c r="BB111" s="233">
        <v>0</v>
      </c>
      <c r="BC111" s="233">
        <v>221335.2720623668</v>
      </c>
      <c r="BD111" s="233"/>
      <c r="BE111" s="232">
        <v>0</v>
      </c>
      <c r="BF111" s="232">
        <v>0</v>
      </c>
      <c r="BG111" s="233">
        <v>-274.3125</v>
      </c>
      <c r="BH111" s="233">
        <v>0</v>
      </c>
      <c r="BI111" s="233">
        <v>0</v>
      </c>
      <c r="BJ111" s="233"/>
      <c r="BK111" s="232">
        <v>345795.82622903347</v>
      </c>
      <c r="BL111" s="234">
        <v>0</v>
      </c>
      <c r="BM111" s="234">
        <v>0</v>
      </c>
      <c r="BN111" s="235"/>
      <c r="BO111" s="235"/>
      <c r="BP111" s="235"/>
      <c r="BQ111" s="235">
        <v>124734.86666666668</v>
      </c>
      <c r="BR111" s="235">
        <v>0</v>
      </c>
      <c r="BS111" s="235">
        <v>0</v>
      </c>
      <c r="BT111" s="235">
        <v>221335.2720623668</v>
      </c>
      <c r="BU111" s="235">
        <v>0</v>
      </c>
      <c r="BV111" s="234">
        <v>0</v>
      </c>
      <c r="BW111" s="234">
        <v>0</v>
      </c>
      <c r="BX111" s="235">
        <v>-274.3125</v>
      </c>
      <c r="BY111" s="235">
        <v>0</v>
      </c>
      <c r="BZ111" s="235">
        <v>0</v>
      </c>
      <c r="CA111" s="235"/>
      <c r="CB111" s="234">
        <v>345795.82622903347</v>
      </c>
      <c r="CC111" s="236">
        <v>0</v>
      </c>
      <c r="CD111" s="236">
        <v>0</v>
      </c>
      <c r="CE111" s="237"/>
      <c r="CF111" s="237"/>
      <c r="CG111" s="237"/>
      <c r="CH111" s="237">
        <v>124734.86666666668</v>
      </c>
      <c r="CI111" s="237">
        <v>0</v>
      </c>
      <c r="CJ111" s="237">
        <v>0</v>
      </c>
      <c r="CK111" s="237">
        <v>221335.2720623668</v>
      </c>
      <c r="CL111" s="237">
        <v>0</v>
      </c>
      <c r="CM111" s="236">
        <v>0</v>
      </c>
      <c r="CN111" s="236">
        <v>0</v>
      </c>
      <c r="CO111" s="237">
        <v>-274.3125</v>
      </c>
      <c r="CP111" s="237">
        <v>0</v>
      </c>
      <c r="CQ111" s="237">
        <v>0</v>
      </c>
      <c r="CR111" s="237"/>
      <c r="CS111" s="236">
        <v>345795.82622903347</v>
      </c>
      <c r="CT111" s="238">
        <v>0</v>
      </c>
      <c r="CU111" s="238">
        <v>0</v>
      </c>
      <c r="CV111" s="239"/>
      <c r="CW111" s="239"/>
      <c r="CX111" s="239"/>
      <c r="CY111" s="239">
        <v>124734.86666666668</v>
      </c>
      <c r="CZ111" s="239">
        <v>0</v>
      </c>
      <c r="DA111" s="239">
        <v>0</v>
      </c>
      <c r="DB111" s="239">
        <v>221335.2720623668</v>
      </c>
      <c r="DC111" s="239">
        <v>0</v>
      </c>
      <c r="DD111" s="238">
        <v>0</v>
      </c>
      <c r="DE111" s="238">
        <v>0</v>
      </c>
      <c r="DF111" s="239">
        <v>-274.3125</v>
      </c>
      <c r="DG111" s="239">
        <v>0</v>
      </c>
      <c r="DH111" s="239">
        <v>0</v>
      </c>
      <c r="DI111" s="239"/>
      <c r="DJ111" s="238">
        <v>345795.82622903347</v>
      </c>
      <c r="DK111" s="240">
        <v>0</v>
      </c>
      <c r="DL111" s="240">
        <v>0</v>
      </c>
      <c r="DM111" s="241"/>
      <c r="DN111" s="241"/>
      <c r="DO111" s="241"/>
      <c r="DP111" s="241">
        <v>124734.86666666668</v>
      </c>
      <c r="DQ111" s="241">
        <v>0</v>
      </c>
      <c r="DR111" s="241">
        <v>0</v>
      </c>
      <c r="DS111" s="241">
        <v>221335.2720623668</v>
      </c>
      <c r="DT111" s="241">
        <v>0</v>
      </c>
      <c r="DU111" s="240">
        <v>0</v>
      </c>
      <c r="DV111" s="240">
        <v>0</v>
      </c>
      <c r="DW111" s="241">
        <v>-274.3125</v>
      </c>
      <c r="DX111" s="241">
        <v>0</v>
      </c>
      <c r="DY111" s="241">
        <v>0</v>
      </c>
      <c r="DZ111" s="241"/>
      <c r="EA111" s="240">
        <v>345795.82622903347</v>
      </c>
      <c r="EB111" s="242">
        <v>0</v>
      </c>
      <c r="EC111" s="242">
        <v>0</v>
      </c>
      <c r="ED111" s="243"/>
      <c r="EE111" s="243"/>
      <c r="EF111" s="243"/>
      <c r="EG111" s="243">
        <v>124734.86666666668</v>
      </c>
      <c r="EH111" s="243">
        <v>0</v>
      </c>
      <c r="EI111" s="243">
        <v>0</v>
      </c>
      <c r="EJ111" s="243">
        <v>221335.2720623668</v>
      </c>
      <c r="EK111" s="243">
        <v>0</v>
      </c>
      <c r="EL111" s="242">
        <v>0</v>
      </c>
      <c r="EM111" s="242">
        <v>0</v>
      </c>
      <c r="EN111" s="243">
        <v>-1371.5625</v>
      </c>
      <c r="EO111" s="243">
        <v>0</v>
      </c>
      <c r="EP111" s="243">
        <v>0</v>
      </c>
      <c r="EQ111" s="243"/>
      <c r="ER111" s="242">
        <v>344698.57622903347</v>
      </c>
      <c r="ES111" s="230">
        <v>0</v>
      </c>
      <c r="ET111" s="230">
        <v>0</v>
      </c>
      <c r="EU111" s="231"/>
      <c r="EV111" s="231"/>
      <c r="EW111" s="231"/>
      <c r="EX111" s="231">
        <v>124734.86666666668</v>
      </c>
      <c r="EY111" s="231">
        <v>0</v>
      </c>
      <c r="EZ111" s="231">
        <v>0</v>
      </c>
      <c r="FA111" s="231">
        <v>221335.2720623668</v>
      </c>
      <c r="FB111" s="231">
        <v>0</v>
      </c>
      <c r="FC111" s="230">
        <v>0</v>
      </c>
      <c r="FD111" s="230">
        <v>0</v>
      </c>
      <c r="FE111" s="231"/>
      <c r="FF111" s="231">
        <v>0</v>
      </c>
      <c r="FG111" s="231">
        <v>0</v>
      </c>
      <c r="FH111" s="231"/>
      <c r="FI111" s="230">
        <v>346070.13872903347</v>
      </c>
      <c r="FJ111" s="232">
        <v>0</v>
      </c>
      <c r="FK111" s="232">
        <v>0</v>
      </c>
      <c r="FL111" s="233"/>
      <c r="FM111" s="233"/>
      <c r="FN111" s="233"/>
      <c r="FO111" s="233">
        <v>124734.86666666668</v>
      </c>
      <c r="FP111" s="233">
        <v>0</v>
      </c>
      <c r="FQ111" s="233">
        <v>0</v>
      </c>
      <c r="FR111" s="233">
        <v>221335.2720623668</v>
      </c>
      <c r="FS111" s="233">
        <v>0</v>
      </c>
      <c r="FT111" s="232">
        <v>0</v>
      </c>
      <c r="FU111" s="232">
        <v>0</v>
      </c>
      <c r="FV111" s="233"/>
      <c r="FW111" s="233">
        <v>0</v>
      </c>
      <c r="FX111" s="233">
        <v>0</v>
      </c>
      <c r="FY111" s="233"/>
      <c r="FZ111" s="232">
        <v>346070.13872903347</v>
      </c>
      <c r="GA111" s="234">
        <v>0</v>
      </c>
      <c r="GB111" s="234">
        <v>0</v>
      </c>
      <c r="GC111" s="235"/>
      <c r="GD111" s="235"/>
      <c r="GE111" s="235"/>
      <c r="GF111" s="235">
        <v>124734.86666666668</v>
      </c>
      <c r="GG111" s="235">
        <v>0</v>
      </c>
      <c r="GH111" s="235">
        <v>0</v>
      </c>
      <c r="GI111" s="235">
        <v>221335.2720623668</v>
      </c>
      <c r="GJ111" s="235">
        <v>0</v>
      </c>
      <c r="GK111" s="234">
        <v>0</v>
      </c>
      <c r="GL111" s="234">
        <v>0</v>
      </c>
      <c r="GM111" s="235"/>
      <c r="GN111" s="235">
        <v>0</v>
      </c>
      <c r="GO111" s="235">
        <v>0</v>
      </c>
      <c r="GP111" s="235">
        <v>0</v>
      </c>
      <c r="GQ111" s="234">
        <v>346070.13872903347</v>
      </c>
      <c r="GR111" s="236">
        <v>0</v>
      </c>
      <c r="GS111" s="236">
        <v>0</v>
      </c>
      <c r="GT111" s="237"/>
      <c r="GU111" s="237"/>
      <c r="GV111" s="237"/>
      <c r="GW111" s="237">
        <v>124734.86666666668</v>
      </c>
      <c r="GX111" s="237">
        <v>0</v>
      </c>
      <c r="GY111" s="237">
        <v>0</v>
      </c>
      <c r="GZ111" s="237">
        <v>221335.2720623668</v>
      </c>
      <c r="HA111" s="237">
        <v>0</v>
      </c>
      <c r="HB111" s="236">
        <v>0</v>
      </c>
      <c r="HC111" s="236">
        <v>0</v>
      </c>
      <c r="HD111" s="237"/>
      <c r="HE111" s="237">
        <v>0</v>
      </c>
      <c r="HF111" s="237">
        <v>0</v>
      </c>
      <c r="HG111" s="237"/>
      <c r="HH111" s="236">
        <v>346070.13872903347</v>
      </c>
      <c r="HJ111" s="281">
        <f t="shared" si="10"/>
        <v>1496818.4000000001</v>
      </c>
      <c r="HK111" s="282">
        <f t="shared" si="11"/>
        <v>0</v>
      </c>
      <c r="HL111" s="282">
        <f t="shared" si="12"/>
        <v>2656023.2647484015</v>
      </c>
      <c r="HM111" s="282">
        <f t="shared" si="13"/>
        <v>0</v>
      </c>
      <c r="HN111" s="282">
        <f t="shared" si="14"/>
        <v>0</v>
      </c>
      <c r="HO111" s="282">
        <f t="shared" si="15"/>
        <v>-3291.75</v>
      </c>
      <c r="HP111" s="282">
        <f t="shared" si="16"/>
        <v>0</v>
      </c>
      <c r="HQ111" s="283">
        <f t="shared" si="17"/>
        <v>0</v>
      </c>
      <c r="HR111" s="263"/>
      <c r="HS111" s="277">
        <v>146509.95000000001</v>
      </c>
      <c r="HT111" s="278">
        <v>0</v>
      </c>
      <c r="HU111" s="278">
        <v>87615</v>
      </c>
      <c r="HV111" s="278">
        <v>800</v>
      </c>
      <c r="HW111" s="278">
        <v>85851.165338645413</v>
      </c>
      <c r="HX111" s="278">
        <v>34846.11</v>
      </c>
      <c r="HY111" s="278">
        <v>16202</v>
      </c>
      <c r="HZ111" s="279">
        <v>10581.25</v>
      </c>
      <c r="IA111" s="278"/>
      <c r="IB111" s="280">
        <f t="shared" si="18"/>
        <v>4535247.1400870476</v>
      </c>
      <c r="ID111" s="280">
        <f t="shared" si="19"/>
        <v>-3291.75</v>
      </c>
      <c r="IF111" s="280"/>
      <c r="IH111" s="280"/>
      <c r="IJ111" s="280">
        <v>0</v>
      </c>
      <c r="IL111" s="280">
        <v>0</v>
      </c>
      <c r="IN111" s="280">
        <v>158550</v>
      </c>
    </row>
    <row r="112" spans="1:248">
      <c r="A112" s="244">
        <v>1012</v>
      </c>
      <c r="B112" s="141">
        <v>103126</v>
      </c>
      <c r="C112" s="141" t="s">
        <v>727</v>
      </c>
      <c r="D112" s="141" t="s">
        <v>523</v>
      </c>
      <c r="E112" s="226" t="s">
        <v>786</v>
      </c>
      <c r="F112" s="245" t="s">
        <v>921</v>
      </c>
      <c r="H112" s="227">
        <v>0</v>
      </c>
      <c r="I112" s="227">
        <v>0</v>
      </c>
      <c r="J112" s="227">
        <v>0</v>
      </c>
      <c r="K112" s="227">
        <v>0</v>
      </c>
      <c r="M112" s="228">
        <v>0</v>
      </c>
      <c r="N112" s="228">
        <v>50218.829437018372</v>
      </c>
      <c r="O112" s="229"/>
      <c r="P112" s="229"/>
      <c r="Q112" s="229"/>
      <c r="R112" s="229">
        <v>0</v>
      </c>
      <c r="S112" s="229"/>
      <c r="T112" s="229">
        <v>0</v>
      </c>
      <c r="U112" s="229">
        <v>0</v>
      </c>
      <c r="V112" s="229"/>
      <c r="W112" s="228">
        <v>0</v>
      </c>
      <c r="X112" s="228">
        <v>0</v>
      </c>
      <c r="Y112" s="229">
        <v>-274.3125</v>
      </c>
      <c r="Z112" s="229">
        <v>0</v>
      </c>
      <c r="AA112" s="229">
        <v>0</v>
      </c>
      <c r="AB112" s="229"/>
      <c r="AC112" s="228">
        <v>49944.516937018372</v>
      </c>
      <c r="AD112" s="230">
        <v>0</v>
      </c>
      <c r="AE112" s="230">
        <v>50218.829437018372</v>
      </c>
      <c r="AF112" s="231"/>
      <c r="AG112" s="231"/>
      <c r="AH112" s="231"/>
      <c r="AI112" s="231">
        <v>0</v>
      </c>
      <c r="AJ112" s="231"/>
      <c r="AK112" s="231">
        <v>0</v>
      </c>
      <c r="AL112" s="231">
        <v>0</v>
      </c>
      <c r="AM112" s="231"/>
      <c r="AN112" s="230">
        <v>0</v>
      </c>
      <c r="AO112" s="230">
        <v>0</v>
      </c>
      <c r="AP112" s="231">
        <v>-274.3125</v>
      </c>
      <c r="AQ112" s="231">
        <v>0</v>
      </c>
      <c r="AR112" s="231">
        <v>0</v>
      </c>
      <c r="AS112" s="231"/>
      <c r="AT112" s="230">
        <v>49944.516937018372</v>
      </c>
      <c r="AU112" s="232">
        <v>0</v>
      </c>
      <c r="AV112" s="232">
        <v>50218.829437018372</v>
      </c>
      <c r="AW112" s="233"/>
      <c r="AX112" s="233"/>
      <c r="AY112" s="233"/>
      <c r="AZ112" s="233">
        <v>0</v>
      </c>
      <c r="BA112" s="233"/>
      <c r="BB112" s="233">
        <v>0</v>
      </c>
      <c r="BC112" s="233">
        <v>0</v>
      </c>
      <c r="BD112" s="233"/>
      <c r="BE112" s="232">
        <v>0</v>
      </c>
      <c r="BF112" s="232">
        <v>0</v>
      </c>
      <c r="BG112" s="233">
        <v>-274.3125</v>
      </c>
      <c r="BH112" s="233">
        <v>0</v>
      </c>
      <c r="BI112" s="233">
        <v>0</v>
      </c>
      <c r="BJ112" s="233"/>
      <c r="BK112" s="232">
        <v>49944.516937018372</v>
      </c>
      <c r="BL112" s="234">
        <v>0</v>
      </c>
      <c r="BM112" s="234">
        <v>62870.046483956845</v>
      </c>
      <c r="BN112" s="235"/>
      <c r="BO112" s="235"/>
      <c r="BP112" s="235"/>
      <c r="BQ112" s="235">
        <v>0</v>
      </c>
      <c r="BR112" s="235">
        <v>0</v>
      </c>
      <c r="BS112" s="235">
        <v>0</v>
      </c>
      <c r="BT112" s="235">
        <v>0</v>
      </c>
      <c r="BU112" s="235">
        <v>0</v>
      </c>
      <c r="BV112" s="234">
        <v>0</v>
      </c>
      <c r="BW112" s="234">
        <v>0</v>
      </c>
      <c r="BX112" s="235">
        <v>-274.3125</v>
      </c>
      <c r="BY112" s="235">
        <v>0</v>
      </c>
      <c r="BZ112" s="235">
        <v>0</v>
      </c>
      <c r="CA112" s="235"/>
      <c r="CB112" s="234">
        <v>62595.733983956845</v>
      </c>
      <c r="CC112" s="236">
        <v>0</v>
      </c>
      <c r="CD112" s="236">
        <v>62870.046483956845</v>
      </c>
      <c r="CE112" s="237"/>
      <c r="CF112" s="237"/>
      <c r="CG112" s="237"/>
      <c r="CH112" s="237">
        <v>0</v>
      </c>
      <c r="CI112" s="237">
        <v>0</v>
      </c>
      <c r="CJ112" s="237">
        <v>0</v>
      </c>
      <c r="CK112" s="237">
        <v>0</v>
      </c>
      <c r="CL112" s="237">
        <v>0</v>
      </c>
      <c r="CM112" s="236">
        <v>0</v>
      </c>
      <c r="CN112" s="236">
        <v>0</v>
      </c>
      <c r="CO112" s="237">
        <v>-274.3125</v>
      </c>
      <c r="CP112" s="237">
        <v>0</v>
      </c>
      <c r="CQ112" s="237">
        <v>0</v>
      </c>
      <c r="CR112" s="237"/>
      <c r="CS112" s="236">
        <v>62595.733983956845</v>
      </c>
      <c r="CT112" s="238">
        <v>0</v>
      </c>
      <c r="CU112" s="238">
        <v>62870.046483956845</v>
      </c>
      <c r="CV112" s="239"/>
      <c r="CW112" s="239"/>
      <c r="CX112" s="239"/>
      <c r="CY112" s="239">
        <v>0</v>
      </c>
      <c r="CZ112" s="239">
        <v>0</v>
      </c>
      <c r="DA112" s="239">
        <v>0</v>
      </c>
      <c r="DB112" s="239">
        <v>0</v>
      </c>
      <c r="DC112" s="239">
        <v>0</v>
      </c>
      <c r="DD112" s="238">
        <v>0</v>
      </c>
      <c r="DE112" s="238">
        <v>0</v>
      </c>
      <c r="DF112" s="239">
        <v>-274.3125</v>
      </c>
      <c r="DG112" s="239">
        <v>0</v>
      </c>
      <c r="DH112" s="239">
        <v>0</v>
      </c>
      <c r="DI112" s="239"/>
      <c r="DJ112" s="238">
        <v>62595.733983956845</v>
      </c>
      <c r="DK112" s="240">
        <v>0</v>
      </c>
      <c r="DL112" s="240">
        <v>62870.046483956845</v>
      </c>
      <c r="DM112" s="241"/>
      <c r="DN112" s="241"/>
      <c r="DO112" s="241"/>
      <c r="DP112" s="241">
        <v>0</v>
      </c>
      <c r="DQ112" s="241">
        <v>0</v>
      </c>
      <c r="DR112" s="241">
        <v>0</v>
      </c>
      <c r="DS112" s="241">
        <v>0</v>
      </c>
      <c r="DT112" s="241">
        <v>0</v>
      </c>
      <c r="DU112" s="240">
        <v>0</v>
      </c>
      <c r="DV112" s="240">
        <v>0</v>
      </c>
      <c r="DW112" s="241">
        <v>-274.3125</v>
      </c>
      <c r="DX112" s="241">
        <v>0</v>
      </c>
      <c r="DY112" s="241">
        <v>0</v>
      </c>
      <c r="DZ112" s="241"/>
      <c r="EA112" s="240">
        <v>62595.733983956845</v>
      </c>
      <c r="EB112" s="242">
        <v>0</v>
      </c>
      <c r="EC112" s="242">
        <v>201851.10864646256</v>
      </c>
      <c r="ED112" s="243"/>
      <c r="EE112" s="243"/>
      <c r="EF112" s="243"/>
      <c r="EG112" s="243">
        <v>0</v>
      </c>
      <c r="EH112" s="243">
        <v>0</v>
      </c>
      <c r="EI112" s="243">
        <v>0</v>
      </c>
      <c r="EJ112" s="243">
        <v>1820</v>
      </c>
      <c r="EK112" s="243">
        <v>0</v>
      </c>
      <c r="EL112" s="242">
        <v>0</v>
      </c>
      <c r="EM112" s="242">
        <v>0</v>
      </c>
      <c r="EN112" s="243">
        <v>-1371.5625</v>
      </c>
      <c r="EO112" s="243">
        <v>0</v>
      </c>
      <c r="EP112" s="243">
        <v>0</v>
      </c>
      <c r="EQ112" s="243"/>
      <c r="ER112" s="242">
        <v>202299.54614646256</v>
      </c>
      <c r="ES112" s="230">
        <v>0</v>
      </c>
      <c r="ET112" s="230">
        <v>62870.046483956845</v>
      </c>
      <c r="EU112" s="231"/>
      <c r="EV112" s="231"/>
      <c r="EW112" s="231"/>
      <c r="EX112" s="231">
        <v>0</v>
      </c>
      <c r="EY112" s="231">
        <v>0</v>
      </c>
      <c r="EZ112" s="231">
        <v>0</v>
      </c>
      <c r="FA112" s="231">
        <v>0</v>
      </c>
      <c r="FB112" s="231">
        <v>0</v>
      </c>
      <c r="FC112" s="230">
        <v>0</v>
      </c>
      <c r="FD112" s="230">
        <v>0</v>
      </c>
      <c r="FE112" s="231"/>
      <c r="FF112" s="231">
        <v>0</v>
      </c>
      <c r="FG112" s="231">
        <v>0</v>
      </c>
      <c r="FH112" s="231"/>
      <c r="FI112" s="230">
        <v>62870.046483956845</v>
      </c>
      <c r="FJ112" s="232">
        <v>0</v>
      </c>
      <c r="FK112" s="232">
        <v>-46935.118935827348</v>
      </c>
      <c r="FL112" s="233"/>
      <c r="FM112" s="233"/>
      <c r="FN112" s="233"/>
      <c r="FO112" s="233">
        <v>0</v>
      </c>
      <c r="FP112" s="233">
        <v>0</v>
      </c>
      <c r="FQ112" s="233">
        <v>0</v>
      </c>
      <c r="FR112" s="233">
        <v>0</v>
      </c>
      <c r="FS112" s="233">
        <v>0</v>
      </c>
      <c r="FT112" s="232">
        <v>0</v>
      </c>
      <c r="FU112" s="232">
        <v>0</v>
      </c>
      <c r="FV112" s="233"/>
      <c r="FW112" s="233">
        <v>0</v>
      </c>
      <c r="FX112" s="233">
        <v>0</v>
      </c>
      <c r="FY112" s="233"/>
      <c r="FZ112" s="232">
        <v>-46935.118935827348</v>
      </c>
      <c r="GA112" s="234">
        <v>0</v>
      </c>
      <c r="GB112" s="234">
        <v>40909.013400000011</v>
      </c>
      <c r="GC112" s="235"/>
      <c r="GD112" s="235"/>
      <c r="GE112" s="235"/>
      <c r="GF112" s="235">
        <v>0</v>
      </c>
      <c r="GG112" s="235">
        <v>0</v>
      </c>
      <c r="GH112" s="235">
        <v>0</v>
      </c>
      <c r="GI112" s="235">
        <v>0</v>
      </c>
      <c r="GJ112" s="235">
        <v>0</v>
      </c>
      <c r="GK112" s="234">
        <v>0</v>
      </c>
      <c r="GL112" s="234">
        <v>0</v>
      </c>
      <c r="GM112" s="235"/>
      <c r="GN112" s="235">
        <v>0</v>
      </c>
      <c r="GO112" s="235">
        <v>0</v>
      </c>
      <c r="GP112" s="235">
        <v>0</v>
      </c>
      <c r="GQ112" s="234">
        <v>40909.013400000011</v>
      </c>
      <c r="GR112" s="236">
        <v>0</v>
      </c>
      <c r="GS112" s="236">
        <v>40909.013400000011</v>
      </c>
      <c r="GT112" s="237"/>
      <c r="GU112" s="237"/>
      <c r="GV112" s="237"/>
      <c r="GW112" s="237">
        <v>0</v>
      </c>
      <c r="GX112" s="237">
        <v>0</v>
      </c>
      <c r="GY112" s="237">
        <v>0</v>
      </c>
      <c r="GZ112" s="237">
        <v>0</v>
      </c>
      <c r="HA112" s="237">
        <v>0</v>
      </c>
      <c r="HB112" s="236">
        <v>0</v>
      </c>
      <c r="HC112" s="236">
        <v>0</v>
      </c>
      <c r="HD112" s="237"/>
      <c r="HE112" s="237">
        <v>0</v>
      </c>
      <c r="HF112" s="237">
        <v>0</v>
      </c>
      <c r="HG112" s="237"/>
      <c r="HH112" s="236">
        <v>40909.013400000011</v>
      </c>
      <c r="HJ112" s="281">
        <f t="shared" si="10"/>
        <v>740811.41724147461</v>
      </c>
      <c r="HK112" s="282">
        <f t="shared" si="11"/>
        <v>0</v>
      </c>
      <c r="HL112" s="282">
        <f t="shared" si="12"/>
        <v>1820</v>
      </c>
      <c r="HM112" s="282">
        <f t="shared" si="13"/>
        <v>0</v>
      </c>
      <c r="HN112" s="282">
        <f t="shared" si="14"/>
        <v>0</v>
      </c>
      <c r="HO112" s="282">
        <f t="shared" si="15"/>
        <v>-3291.75</v>
      </c>
      <c r="HP112" s="282">
        <f t="shared" si="16"/>
        <v>0</v>
      </c>
      <c r="HQ112" s="283">
        <f t="shared" si="17"/>
        <v>0</v>
      </c>
      <c r="HR112" s="263"/>
      <c r="HS112" s="277">
        <v>0</v>
      </c>
      <c r="HT112" s="278">
        <v>0</v>
      </c>
      <c r="HU112" s="278">
        <v>0</v>
      </c>
      <c r="HV112" s="278">
        <v>0</v>
      </c>
      <c r="HW112" s="278">
        <v>0</v>
      </c>
      <c r="HX112" s="278">
        <v>0</v>
      </c>
      <c r="HY112" s="278">
        <v>0</v>
      </c>
      <c r="HZ112" s="279">
        <v>4945</v>
      </c>
      <c r="IA112" s="278"/>
      <c r="IB112" s="280">
        <f t="shared" si="18"/>
        <v>747576.41724147461</v>
      </c>
      <c r="ID112" s="280">
        <f t="shared" si="19"/>
        <v>-3291.75</v>
      </c>
      <c r="IF112" s="280"/>
      <c r="IH112" s="280"/>
      <c r="IJ112" s="280">
        <v>0</v>
      </c>
      <c r="IL112" s="280">
        <v>39070.679999999993</v>
      </c>
      <c r="IN112" s="280">
        <v>13558.33</v>
      </c>
    </row>
    <row r="113" spans="1:248">
      <c r="A113" s="244">
        <v>2457</v>
      </c>
      <c r="B113" s="141">
        <v>103384</v>
      </c>
      <c r="C113" s="141" t="s">
        <v>729</v>
      </c>
      <c r="D113" s="141" t="s">
        <v>525</v>
      </c>
      <c r="E113" s="226" t="s">
        <v>341</v>
      </c>
      <c r="F113" s="245" t="s">
        <v>921</v>
      </c>
      <c r="H113" s="227">
        <v>2324674.9231535625</v>
      </c>
      <c r="I113" s="227">
        <v>-10328.84</v>
      </c>
      <c r="J113" s="227">
        <v>-31799.808000000001</v>
      </c>
      <c r="K113" s="227">
        <v>2282546.2751535624</v>
      </c>
      <c r="M113" s="228">
        <v>193722.91026279688</v>
      </c>
      <c r="N113" s="228">
        <v>13311.805753968256</v>
      </c>
      <c r="O113" s="229"/>
      <c r="P113" s="229"/>
      <c r="Q113" s="229"/>
      <c r="R113" s="229">
        <v>0</v>
      </c>
      <c r="S113" s="229"/>
      <c r="T113" s="229">
        <v>0</v>
      </c>
      <c r="U113" s="229">
        <v>0</v>
      </c>
      <c r="V113" s="229"/>
      <c r="W113" s="228">
        <v>-860.73666666666668</v>
      </c>
      <c r="X113" s="228">
        <v>-2649.9839999999999</v>
      </c>
      <c r="Y113" s="229">
        <v>-789.25</v>
      </c>
      <c r="Z113" s="229">
        <v>0</v>
      </c>
      <c r="AA113" s="229">
        <v>0</v>
      </c>
      <c r="AB113" s="229"/>
      <c r="AC113" s="228">
        <v>202734.74535009847</v>
      </c>
      <c r="AD113" s="230">
        <v>193722.91026279688</v>
      </c>
      <c r="AE113" s="230">
        <v>13311.805753968256</v>
      </c>
      <c r="AF113" s="231"/>
      <c r="AG113" s="231"/>
      <c r="AH113" s="231"/>
      <c r="AI113" s="231">
        <v>0</v>
      </c>
      <c r="AJ113" s="231"/>
      <c r="AK113" s="231">
        <v>0</v>
      </c>
      <c r="AL113" s="231">
        <v>0</v>
      </c>
      <c r="AM113" s="231"/>
      <c r="AN113" s="230">
        <v>-860.73666666666668</v>
      </c>
      <c r="AO113" s="230">
        <v>-2649.9839999999999</v>
      </c>
      <c r="AP113" s="231">
        <v>-789.25</v>
      </c>
      <c r="AQ113" s="231">
        <v>0</v>
      </c>
      <c r="AR113" s="231">
        <v>0</v>
      </c>
      <c r="AS113" s="231"/>
      <c r="AT113" s="230">
        <v>202734.74535009847</v>
      </c>
      <c r="AU113" s="232">
        <v>193722.91026279688</v>
      </c>
      <c r="AV113" s="232">
        <v>13311.805753968256</v>
      </c>
      <c r="AW113" s="233"/>
      <c r="AX113" s="233"/>
      <c r="AY113" s="233"/>
      <c r="AZ113" s="233">
        <v>0</v>
      </c>
      <c r="BA113" s="233"/>
      <c r="BB113" s="233">
        <v>0</v>
      </c>
      <c r="BC113" s="233">
        <v>0</v>
      </c>
      <c r="BD113" s="233"/>
      <c r="BE113" s="232">
        <v>-860.73666666666668</v>
      </c>
      <c r="BF113" s="232">
        <v>-2649.9839999999999</v>
      </c>
      <c r="BG113" s="233">
        <v>-789.25</v>
      </c>
      <c r="BH113" s="233">
        <v>0</v>
      </c>
      <c r="BI113" s="233">
        <v>0</v>
      </c>
      <c r="BJ113" s="233"/>
      <c r="BK113" s="232">
        <v>202734.74535009847</v>
      </c>
      <c r="BL113" s="234">
        <v>193722.91026279688</v>
      </c>
      <c r="BM113" s="234">
        <v>10116.464748677248</v>
      </c>
      <c r="BN113" s="235"/>
      <c r="BO113" s="235"/>
      <c r="BP113" s="235"/>
      <c r="BQ113" s="235">
        <v>0</v>
      </c>
      <c r="BR113" s="235">
        <v>4000</v>
      </c>
      <c r="BS113" s="235">
        <v>0</v>
      </c>
      <c r="BT113" s="235">
        <v>0</v>
      </c>
      <c r="BU113" s="235">
        <v>9180.0935288461551</v>
      </c>
      <c r="BV113" s="234">
        <v>-860.73666666666668</v>
      </c>
      <c r="BW113" s="234">
        <v>-2649.9839999999999</v>
      </c>
      <c r="BX113" s="235">
        <v>-789.25</v>
      </c>
      <c r="BY113" s="235">
        <v>0</v>
      </c>
      <c r="BZ113" s="235">
        <v>0</v>
      </c>
      <c r="CA113" s="235"/>
      <c r="CB113" s="234">
        <v>212719.49787365363</v>
      </c>
      <c r="CC113" s="236">
        <v>193722.91026279688</v>
      </c>
      <c r="CD113" s="236">
        <v>10116.464748677248</v>
      </c>
      <c r="CE113" s="237"/>
      <c r="CF113" s="237"/>
      <c r="CG113" s="237"/>
      <c r="CH113" s="237">
        <v>0</v>
      </c>
      <c r="CI113" s="237">
        <v>1000</v>
      </c>
      <c r="CJ113" s="237">
        <v>0</v>
      </c>
      <c r="CK113" s="237">
        <v>0</v>
      </c>
      <c r="CL113" s="237">
        <v>2295.0233822115388</v>
      </c>
      <c r="CM113" s="236">
        <v>-860.73666666666668</v>
      </c>
      <c r="CN113" s="236">
        <v>-2649.9839999999999</v>
      </c>
      <c r="CO113" s="237">
        <v>-789.25</v>
      </c>
      <c r="CP113" s="237">
        <v>0</v>
      </c>
      <c r="CQ113" s="237">
        <v>0</v>
      </c>
      <c r="CR113" s="237"/>
      <c r="CS113" s="236">
        <v>202834.42772701901</v>
      </c>
      <c r="CT113" s="238">
        <v>193722.91026279688</v>
      </c>
      <c r="CU113" s="238">
        <v>10116.464748677248</v>
      </c>
      <c r="CV113" s="239"/>
      <c r="CW113" s="239"/>
      <c r="CX113" s="239"/>
      <c r="CY113" s="239">
        <v>0</v>
      </c>
      <c r="CZ113" s="239">
        <v>1000</v>
      </c>
      <c r="DA113" s="239">
        <v>0</v>
      </c>
      <c r="DB113" s="239">
        <v>0</v>
      </c>
      <c r="DC113" s="239">
        <v>2295.0233822115388</v>
      </c>
      <c r="DD113" s="238">
        <v>-860.73666666666668</v>
      </c>
      <c r="DE113" s="238">
        <v>-2649.9839999999999</v>
      </c>
      <c r="DF113" s="239">
        <v>-789.25</v>
      </c>
      <c r="DG113" s="239">
        <v>0</v>
      </c>
      <c r="DH113" s="239">
        <v>0</v>
      </c>
      <c r="DI113" s="239"/>
      <c r="DJ113" s="238">
        <v>202834.42772701901</v>
      </c>
      <c r="DK113" s="240">
        <v>193722.91026279688</v>
      </c>
      <c r="DL113" s="240">
        <v>10116.464748677248</v>
      </c>
      <c r="DM113" s="241"/>
      <c r="DN113" s="241"/>
      <c r="DO113" s="241"/>
      <c r="DP113" s="241">
        <v>0</v>
      </c>
      <c r="DQ113" s="241">
        <v>1000</v>
      </c>
      <c r="DR113" s="241">
        <v>0</v>
      </c>
      <c r="DS113" s="241">
        <v>0</v>
      </c>
      <c r="DT113" s="241">
        <v>2295.0233822115388</v>
      </c>
      <c r="DU113" s="240">
        <v>-860.73666666666668</v>
      </c>
      <c r="DV113" s="240">
        <v>-2649.9839999999999</v>
      </c>
      <c r="DW113" s="241">
        <v>-789.25</v>
      </c>
      <c r="DX113" s="241">
        <v>0</v>
      </c>
      <c r="DY113" s="241">
        <v>0</v>
      </c>
      <c r="DZ113" s="241"/>
      <c r="EA113" s="240">
        <v>202834.42772701901</v>
      </c>
      <c r="EB113" s="242">
        <v>193722.91026279688</v>
      </c>
      <c r="EC113" s="242">
        <v>8291.8837788916699</v>
      </c>
      <c r="ED113" s="243"/>
      <c r="EE113" s="243"/>
      <c r="EF113" s="243"/>
      <c r="EG113" s="243">
        <v>0</v>
      </c>
      <c r="EH113" s="243">
        <v>1000</v>
      </c>
      <c r="EI113" s="243">
        <v>0</v>
      </c>
      <c r="EJ113" s="243">
        <v>0</v>
      </c>
      <c r="EK113" s="243">
        <v>2295.0233822115388</v>
      </c>
      <c r="EL113" s="242">
        <v>-860.73666666666668</v>
      </c>
      <c r="EM113" s="242">
        <v>-2649.9839999999999</v>
      </c>
      <c r="EN113" s="243">
        <v>-3946.25</v>
      </c>
      <c r="EO113" s="243">
        <v>0</v>
      </c>
      <c r="EP113" s="243">
        <v>0</v>
      </c>
      <c r="EQ113" s="243"/>
      <c r="ER113" s="242">
        <v>197852.84675723343</v>
      </c>
      <c r="ES113" s="230">
        <v>193722.91026279688</v>
      </c>
      <c r="ET113" s="230">
        <v>10116.464748677248</v>
      </c>
      <c r="EU113" s="231"/>
      <c r="EV113" s="231"/>
      <c r="EW113" s="231"/>
      <c r="EX113" s="231">
        <v>0</v>
      </c>
      <c r="EY113" s="231">
        <v>1000</v>
      </c>
      <c r="EZ113" s="231">
        <v>0</v>
      </c>
      <c r="FA113" s="231">
        <v>0</v>
      </c>
      <c r="FB113" s="231">
        <v>2295.0233822115388</v>
      </c>
      <c r="FC113" s="230">
        <v>-860.73666666666668</v>
      </c>
      <c r="FD113" s="230">
        <v>-2649.9839999999999</v>
      </c>
      <c r="FE113" s="231"/>
      <c r="FF113" s="231">
        <v>0</v>
      </c>
      <c r="FG113" s="231">
        <v>0</v>
      </c>
      <c r="FH113" s="231"/>
      <c r="FI113" s="230">
        <v>203623.67772701901</v>
      </c>
      <c r="FJ113" s="232">
        <v>193722.91026279688</v>
      </c>
      <c r="FK113" s="232">
        <v>10116.464748677248</v>
      </c>
      <c r="FL113" s="233"/>
      <c r="FM113" s="233"/>
      <c r="FN113" s="233"/>
      <c r="FO113" s="233">
        <v>0</v>
      </c>
      <c r="FP113" s="233">
        <v>1000</v>
      </c>
      <c r="FQ113" s="233">
        <v>0</v>
      </c>
      <c r="FR113" s="233">
        <v>0</v>
      </c>
      <c r="FS113" s="233">
        <v>2295.0233822115388</v>
      </c>
      <c r="FT113" s="232">
        <v>-860.73666666666668</v>
      </c>
      <c r="FU113" s="232">
        <v>-2649.9839999999999</v>
      </c>
      <c r="FV113" s="233"/>
      <c r="FW113" s="233">
        <v>0</v>
      </c>
      <c r="FX113" s="233">
        <v>0</v>
      </c>
      <c r="FY113" s="233"/>
      <c r="FZ113" s="232">
        <v>203623.67772701901</v>
      </c>
      <c r="GA113" s="234">
        <v>193722.91026279688</v>
      </c>
      <c r="GB113" s="234">
        <v>10116.464748677248</v>
      </c>
      <c r="GC113" s="235"/>
      <c r="GD113" s="235"/>
      <c r="GE113" s="235"/>
      <c r="GF113" s="235">
        <v>0</v>
      </c>
      <c r="GG113" s="235">
        <v>1000</v>
      </c>
      <c r="GH113" s="235">
        <v>0</v>
      </c>
      <c r="GI113" s="235">
        <v>0</v>
      </c>
      <c r="GJ113" s="235">
        <v>2295.0233822115388</v>
      </c>
      <c r="GK113" s="234">
        <v>-860.73666666666668</v>
      </c>
      <c r="GL113" s="234">
        <v>-2649.9839999999999</v>
      </c>
      <c r="GM113" s="235"/>
      <c r="GN113" s="235">
        <v>0</v>
      </c>
      <c r="GO113" s="235">
        <v>0</v>
      </c>
      <c r="GP113" s="235">
        <v>0</v>
      </c>
      <c r="GQ113" s="234">
        <v>203623.67772701901</v>
      </c>
      <c r="GR113" s="236">
        <v>193722.91026279688</v>
      </c>
      <c r="GS113" s="236">
        <v>10116.464748677248</v>
      </c>
      <c r="GT113" s="237"/>
      <c r="GU113" s="237"/>
      <c r="GV113" s="237"/>
      <c r="GW113" s="237">
        <v>0</v>
      </c>
      <c r="GX113" s="237">
        <v>1000</v>
      </c>
      <c r="GY113" s="237">
        <v>0</v>
      </c>
      <c r="GZ113" s="237">
        <v>0</v>
      </c>
      <c r="HA113" s="237">
        <v>2295.0233822115388</v>
      </c>
      <c r="HB113" s="236">
        <v>-860.73666666666668</v>
      </c>
      <c r="HC113" s="236">
        <v>-2649.9839999999999</v>
      </c>
      <c r="HD113" s="237"/>
      <c r="HE113" s="237">
        <v>0</v>
      </c>
      <c r="HF113" s="237">
        <v>0</v>
      </c>
      <c r="HG113" s="237"/>
      <c r="HH113" s="236">
        <v>203623.67772701901</v>
      </c>
      <c r="HJ113" s="281">
        <f t="shared" si="10"/>
        <v>2472513.4093266344</v>
      </c>
      <c r="HK113" s="282">
        <f t="shared" si="11"/>
        <v>0</v>
      </c>
      <c r="HL113" s="282">
        <f t="shared" si="12"/>
        <v>27540.280586538473</v>
      </c>
      <c r="HM113" s="282">
        <f t="shared" si="13"/>
        <v>-10328.84</v>
      </c>
      <c r="HN113" s="282">
        <f t="shared" si="14"/>
        <v>-31799.808000000001</v>
      </c>
      <c r="HO113" s="282">
        <f t="shared" si="15"/>
        <v>-9471</v>
      </c>
      <c r="HP113" s="282">
        <f t="shared" si="16"/>
        <v>0</v>
      </c>
      <c r="HQ113" s="283">
        <f t="shared" si="17"/>
        <v>0</v>
      </c>
      <c r="HR113" s="263"/>
      <c r="HS113" s="277">
        <v>128361</v>
      </c>
      <c r="HT113" s="278">
        <v>0</v>
      </c>
      <c r="HU113" s="278">
        <v>189810</v>
      </c>
      <c r="HV113" s="278">
        <v>856.93</v>
      </c>
      <c r="HW113" s="278">
        <v>0</v>
      </c>
      <c r="HX113" s="278">
        <v>9499.2300000000014</v>
      </c>
      <c r="HY113" s="278">
        <v>74903</v>
      </c>
      <c r="HZ113" s="279">
        <v>8954.5</v>
      </c>
      <c r="IA113" s="278"/>
      <c r="IB113" s="280">
        <f t="shared" si="18"/>
        <v>2912438.3499131729</v>
      </c>
      <c r="ID113" s="280">
        <f t="shared" si="19"/>
        <v>-51599.648000000001</v>
      </c>
      <c r="IF113" s="280"/>
      <c r="IH113" s="280"/>
      <c r="IJ113" s="280">
        <v>0</v>
      </c>
      <c r="IL113" s="280">
        <v>6679.467142857131</v>
      </c>
      <c r="IN113" s="280">
        <v>127982.48666666666</v>
      </c>
    </row>
    <row r="114" spans="1:248">
      <c r="A114" s="244">
        <v>2142</v>
      </c>
      <c r="B114" s="141">
        <v>103237</v>
      </c>
      <c r="C114" s="141" t="s">
        <v>730</v>
      </c>
      <c r="D114" s="141" t="s">
        <v>526</v>
      </c>
      <c r="E114" s="226" t="s">
        <v>341</v>
      </c>
      <c r="F114" s="245" t="s">
        <v>921</v>
      </c>
      <c r="H114" s="227">
        <v>2506043.5862927558</v>
      </c>
      <c r="I114" s="227">
        <v>-10454.19</v>
      </c>
      <c r="J114" s="227">
        <v>-23115.156999999999</v>
      </c>
      <c r="K114" s="227">
        <v>2472474.2392927557</v>
      </c>
      <c r="M114" s="228">
        <v>208836.96552439631</v>
      </c>
      <c r="N114" s="228">
        <v>7579.0033333333331</v>
      </c>
      <c r="O114" s="229"/>
      <c r="P114" s="229"/>
      <c r="Q114" s="229"/>
      <c r="R114" s="229">
        <v>0</v>
      </c>
      <c r="S114" s="229"/>
      <c r="T114" s="229">
        <v>0</v>
      </c>
      <c r="U114" s="229">
        <v>0</v>
      </c>
      <c r="V114" s="229"/>
      <c r="W114" s="228">
        <v>-871.1825</v>
      </c>
      <c r="X114" s="228">
        <v>-1926.2630833333333</v>
      </c>
      <c r="Y114" s="229">
        <v>-789.25</v>
      </c>
      <c r="Z114" s="229">
        <v>0</v>
      </c>
      <c r="AA114" s="229">
        <v>0</v>
      </c>
      <c r="AB114" s="229"/>
      <c r="AC114" s="228">
        <v>212829.27327439631</v>
      </c>
      <c r="AD114" s="230">
        <v>208836.96552439631</v>
      </c>
      <c r="AE114" s="230">
        <v>7579.0033333333331</v>
      </c>
      <c r="AF114" s="231"/>
      <c r="AG114" s="231"/>
      <c r="AH114" s="231"/>
      <c r="AI114" s="231">
        <v>0</v>
      </c>
      <c r="AJ114" s="231"/>
      <c r="AK114" s="231">
        <v>0</v>
      </c>
      <c r="AL114" s="231">
        <v>0</v>
      </c>
      <c r="AM114" s="231"/>
      <c r="AN114" s="230">
        <v>-871.1825</v>
      </c>
      <c r="AO114" s="230">
        <v>-1926.2630833333333</v>
      </c>
      <c r="AP114" s="231">
        <v>-789.25</v>
      </c>
      <c r="AQ114" s="231">
        <v>0</v>
      </c>
      <c r="AR114" s="231">
        <v>0</v>
      </c>
      <c r="AS114" s="231"/>
      <c r="AT114" s="230">
        <v>212829.27327439631</v>
      </c>
      <c r="AU114" s="232">
        <v>208836.96552439631</v>
      </c>
      <c r="AV114" s="232">
        <v>7579.0033333333331</v>
      </c>
      <c r="AW114" s="233"/>
      <c r="AX114" s="233"/>
      <c r="AY114" s="233"/>
      <c r="AZ114" s="233">
        <v>0</v>
      </c>
      <c r="BA114" s="233"/>
      <c r="BB114" s="233">
        <v>0</v>
      </c>
      <c r="BC114" s="233">
        <v>0</v>
      </c>
      <c r="BD114" s="233"/>
      <c r="BE114" s="232">
        <v>-871.1825</v>
      </c>
      <c r="BF114" s="232">
        <v>-1926.2630833333333</v>
      </c>
      <c r="BG114" s="233">
        <v>-789.25</v>
      </c>
      <c r="BH114" s="233">
        <v>0</v>
      </c>
      <c r="BI114" s="233">
        <v>0</v>
      </c>
      <c r="BJ114" s="233"/>
      <c r="BK114" s="232">
        <v>212829.27327439631</v>
      </c>
      <c r="BL114" s="234">
        <v>208836.96552439631</v>
      </c>
      <c r="BM114" s="234">
        <v>7228.9322222222236</v>
      </c>
      <c r="BN114" s="235"/>
      <c r="BO114" s="235"/>
      <c r="BP114" s="235"/>
      <c r="BQ114" s="235">
        <v>0</v>
      </c>
      <c r="BR114" s="235">
        <v>0</v>
      </c>
      <c r="BS114" s="235">
        <v>0</v>
      </c>
      <c r="BT114" s="235">
        <v>0</v>
      </c>
      <c r="BU114" s="235">
        <v>0</v>
      </c>
      <c r="BV114" s="234">
        <v>-871.1825</v>
      </c>
      <c r="BW114" s="234">
        <v>-1926.2630833333333</v>
      </c>
      <c r="BX114" s="235">
        <v>-789.25</v>
      </c>
      <c r="BY114" s="235">
        <v>0</v>
      </c>
      <c r="BZ114" s="235">
        <v>0</v>
      </c>
      <c r="CA114" s="235"/>
      <c r="CB114" s="234">
        <v>212479.2021632852</v>
      </c>
      <c r="CC114" s="236">
        <v>208836.96552439631</v>
      </c>
      <c r="CD114" s="236">
        <v>7228.9322222222236</v>
      </c>
      <c r="CE114" s="237"/>
      <c r="CF114" s="237"/>
      <c r="CG114" s="237"/>
      <c r="CH114" s="237">
        <v>0</v>
      </c>
      <c r="CI114" s="237">
        <v>0</v>
      </c>
      <c r="CJ114" s="237">
        <v>0</v>
      </c>
      <c r="CK114" s="237">
        <v>0</v>
      </c>
      <c r="CL114" s="237">
        <v>0</v>
      </c>
      <c r="CM114" s="236">
        <v>-871.1825</v>
      </c>
      <c r="CN114" s="236">
        <v>-1926.2630833333333</v>
      </c>
      <c r="CO114" s="237">
        <v>-789.25</v>
      </c>
      <c r="CP114" s="237">
        <v>0</v>
      </c>
      <c r="CQ114" s="237">
        <v>0</v>
      </c>
      <c r="CR114" s="237"/>
      <c r="CS114" s="236">
        <v>212479.2021632852</v>
      </c>
      <c r="CT114" s="238">
        <v>208836.96552439631</v>
      </c>
      <c r="CU114" s="238">
        <v>7228.9322222222236</v>
      </c>
      <c r="CV114" s="239"/>
      <c r="CW114" s="239"/>
      <c r="CX114" s="239"/>
      <c r="CY114" s="239">
        <v>0</v>
      </c>
      <c r="CZ114" s="239">
        <v>0</v>
      </c>
      <c r="DA114" s="239">
        <v>0</v>
      </c>
      <c r="DB114" s="239">
        <v>0</v>
      </c>
      <c r="DC114" s="239">
        <v>0</v>
      </c>
      <c r="DD114" s="238">
        <v>-871.1825</v>
      </c>
      <c r="DE114" s="238">
        <v>-1926.2630833333333</v>
      </c>
      <c r="DF114" s="239">
        <v>-789.25</v>
      </c>
      <c r="DG114" s="239">
        <v>0</v>
      </c>
      <c r="DH114" s="239">
        <v>0</v>
      </c>
      <c r="DI114" s="239"/>
      <c r="DJ114" s="238">
        <v>212479.2021632852</v>
      </c>
      <c r="DK114" s="240">
        <v>208836.96552439631</v>
      </c>
      <c r="DL114" s="240">
        <v>7228.9322222222236</v>
      </c>
      <c r="DM114" s="241"/>
      <c r="DN114" s="241"/>
      <c r="DO114" s="241"/>
      <c r="DP114" s="241">
        <v>0</v>
      </c>
      <c r="DQ114" s="241">
        <v>0</v>
      </c>
      <c r="DR114" s="241">
        <v>0</v>
      </c>
      <c r="DS114" s="241">
        <v>0</v>
      </c>
      <c r="DT114" s="241">
        <v>0</v>
      </c>
      <c r="DU114" s="240">
        <v>-871.1825</v>
      </c>
      <c r="DV114" s="240">
        <v>-1926.2630833333333</v>
      </c>
      <c r="DW114" s="241">
        <v>-789.25</v>
      </c>
      <c r="DX114" s="241">
        <v>0</v>
      </c>
      <c r="DY114" s="241">
        <v>0</v>
      </c>
      <c r="DZ114" s="241"/>
      <c r="EA114" s="240">
        <v>212479.2021632852</v>
      </c>
      <c r="EB114" s="242">
        <v>208836.96552439631</v>
      </c>
      <c r="EC114" s="242">
        <v>1208.4077777777784</v>
      </c>
      <c r="ED114" s="243"/>
      <c r="EE114" s="243"/>
      <c r="EF114" s="243"/>
      <c r="EG114" s="243">
        <v>0</v>
      </c>
      <c r="EH114" s="243">
        <v>0</v>
      </c>
      <c r="EI114" s="243">
        <v>0</v>
      </c>
      <c r="EJ114" s="243">
        <v>0</v>
      </c>
      <c r="EK114" s="243">
        <v>0</v>
      </c>
      <c r="EL114" s="242">
        <v>-871.1825</v>
      </c>
      <c r="EM114" s="242">
        <v>-1926.2630833333333</v>
      </c>
      <c r="EN114" s="243">
        <v>-3946.25</v>
      </c>
      <c r="EO114" s="243">
        <v>0</v>
      </c>
      <c r="EP114" s="243">
        <v>0</v>
      </c>
      <c r="EQ114" s="243"/>
      <c r="ER114" s="242">
        <v>203301.67771884077</v>
      </c>
      <c r="ES114" s="230">
        <v>208836.96552439631</v>
      </c>
      <c r="ET114" s="230">
        <v>7228.9322222222236</v>
      </c>
      <c r="EU114" s="231"/>
      <c r="EV114" s="231"/>
      <c r="EW114" s="231"/>
      <c r="EX114" s="231">
        <v>0</v>
      </c>
      <c r="EY114" s="231">
        <v>0</v>
      </c>
      <c r="EZ114" s="231">
        <v>0</v>
      </c>
      <c r="FA114" s="231">
        <v>0</v>
      </c>
      <c r="FB114" s="231">
        <v>0</v>
      </c>
      <c r="FC114" s="230">
        <v>-871.1825</v>
      </c>
      <c r="FD114" s="230">
        <v>-1926.2630833333333</v>
      </c>
      <c r="FE114" s="231"/>
      <c r="FF114" s="231">
        <v>0</v>
      </c>
      <c r="FG114" s="231">
        <v>0</v>
      </c>
      <c r="FH114" s="231"/>
      <c r="FI114" s="230">
        <v>213268.4521632852</v>
      </c>
      <c r="FJ114" s="232">
        <v>208836.96552439631</v>
      </c>
      <c r="FK114" s="232">
        <v>7228.9322222222236</v>
      </c>
      <c r="FL114" s="233"/>
      <c r="FM114" s="233"/>
      <c r="FN114" s="233"/>
      <c r="FO114" s="233">
        <v>0</v>
      </c>
      <c r="FP114" s="233">
        <v>0</v>
      </c>
      <c r="FQ114" s="233">
        <v>0</v>
      </c>
      <c r="FR114" s="233">
        <v>0</v>
      </c>
      <c r="FS114" s="233">
        <v>0</v>
      </c>
      <c r="FT114" s="232">
        <v>-871.1825</v>
      </c>
      <c r="FU114" s="232">
        <v>-1926.2630833333333</v>
      </c>
      <c r="FV114" s="233"/>
      <c r="FW114" s="233">
        <v>0</v>
      </c>
      <c r="FX114" s="233">
        <v>0</v>
      </c>
      <c r="FY114" s="233"/>
      <c r="FZ114" s="232">
        <v>213268.4521632852</v>
      </c>
      <c r="GA114" s="234">
        <v>208836.96552439631</v>
      </c>
      <c r="GB114" s="234">
        <v>7228.9322222222236</v>
      </c>
      <c r="GC114" s="235"/>
      <c r="GD114" s="235"/>
      <c r="GE114" s="235"/>
      <c r="GF114" s="235">
        <v>0</v>
      </c>
      <c r="GG114" s="235">
        <v>0</v>
      </c>
      <c r="GH114" s="235">
        <v>0</v>
      </c>
      <c r="GI114" s="235">
        <v>0</v>
      </c>
      <c r="GJ114" s="235">
        <v>0</v>
      </c>
      <c r="GK114" s="234">
        <v>-871.1825</v>
      </c>
      <c r="GL114" s="234">
        <v>-1926.2630833333333</v>
      </c>
      <c r="GM114" s="235"/>
      <c r="GN114" s="235">
        <v>0</v>
      </c>
      <c r="GO114" s="235">
        <v>0</v>
      </c>
      <c r="GP114" s="235">
        <v>0</v>
      </c>
      <c r="GQ114" s="234">
        <v>213268.4521632852</v>
      </c>
      <c r="GR114" s="236">
        <v>208836.96552439631</v>
      </c>
      <c r="GS114" s="236">
        <v>7228.9322222222236</v>
      </c>
      <c r="GT114" s="237"/>
      <c r="GU114" s="237"/>
      <c r="GV114" s="237"/>
      <c r="GW114" s="237">
        <v>0</v>
      </c>
      <c r="GX114" s="237">
        <v>0</v>
      </c>
      <c r="GY114" s="237">
        <v>0</v>
      </c>
      <c r="GZ114" s="237">
        <v>0</v>
      </c>
      <c r="HA114" s="237">
        <v>0</v>
      </c>
      <c r="HB114" s="236">
        <v>-871.1825</v>
      </c>
      <c r="HC114" s="236">
        <v>-1926.2630833333333</v>
      </c>
      <c r="HD114" s="237"/>
      <c r="HE114" s="237">
        <v>0</v>
      </c>
      <c r="HF114" s="237">
        <v>0</v>
      </c>
      <c r="HG114" s="237"/>
      <c r="HH114" s="236">
        <v>213268.4521632852</v>
      </c>
      <c r="HJ114" s="281">
        <f t="shared" si="10"/>
        <v>2590407.8218483124</v>
      </c>
      <c r="HK114" s="282">
        <f t="shared" si="11"/>
        <v>0</v>
      </c>
      <c r="HL114" s="282">
        <f t="shared" si="12"/>
        <v>0</v>
      </c>
      <c r="HM114" s="282">
        <f t="shared" si="13"/>
        <v>-10454.190000000002</v>
      </c>
      <c r="HN114" s="282">
        <f t="shared" si="14"/>
        <v>-23115.156999999992</v>
      </c>
      <c r="HO114" s="282">
        <f t="shared" si="15"/>
        <v>-9471</v>
      </c>
      <c r="HP114" s="282">
        <f t="shared" si="16"/>
        <v>0</v>
      </c>
      <c r="HQ114" s="283">
        <f t="shared" si="17"/>
        <v>0</v>
      </c>
      <c r="HR114" s="263"/>
      <c r="HS114" s="277">
        <v>133582</v>
      </c>
      <c r="HT114" s="278">
        <v>0</v>
      </c>
      <c r="HU114" s="278">
        <v>214230</v>
      </c>
      <c r="HV114" s="278">
        <v>5571.29</v>
      </c>
      <c r="HW114" s="278">
        <v>0</v>
      </c>
      <c r="HX114" s="278">
        <v>17712.919999999998</v>
      </c>
      <c r="HY114" s="278">
        <v>65138</v>
      </c>
      <c r="HZ114" s="279">
        <v>8833</v>
      </c>
      <c r="IA114" s="278"/>
      <c r="IB114" s="280">
        <f t="shared" si="18"/>
        <v>3035475.0318483124</v>
      </c>
      <c r="ID114" s="280">
        <f t="shared" si="19"/>
        <v>-43040.346999999994</v>
      </c>
      <c r="IF114" s="280"/>
      <c r="IH114" s="280"/>
      <c r="IJ114" s="280">
        <v>0</v>
      </c>
      <c r="IL114" s="280">
        <v>2587.3599999999906</v>
      </c>
      <c r="IN114" s="280">
        <v>121568.24333333335</v>
      </c>
    </row>
    <row r="115" spans="1:248">
      <c r="A115" s="244">
        <v>2469</v>
      </c>
      <c r="B115" s="141">
        <v>103395</v>
      </c>
      <c r="C115" s="141" t="s">
        <v>731</v>
      </c>
      <c r="D115" s="141" t="s">
        <v>527</v>
      </c>
      <c r="E115" s="226" t="s">
        <v>341</v>
      </c>
      <c r="F115" s="245" t="s">
        <v>921</v>
      </c>
      <c r="H115" s="227">
        <v>1769949.3700293116</v>
      </c>
      <c r="I115" s="227">
        <v>-8147.75</v>
      </c>
      <c r="J115" s="227">
        <v>-25052.185300000001</v>
      </c>
      <c r="K115" s="227">
        <v>1736749.4347293116</v>
      </c>
      <c r="M115" s="228">
        <v>147495.78083577598</v>
      </c>
      <c r="N115" s="228">
        <v>0</v>
      </c>
      <c r="O115" s="229"/>
      <c r="P115" s="229"/>
      <c r="Q115" s="229"/>
      <c r="R115" s="229">
        <v>0</v>
      </c>
      <c r="S115" s="229"/>
      <c r="T115" s="229">
        <v>0</v>
      </c>
      <c r="U115" s="229">
        <v>0</v>
      </c>
      <c r="V115" s="229"/>
      <c r="W115" s="228">
        <v>-678.97916666666663</v>
      </c>
      <c r="X115" s="228">
        <v>-2087.6821083333334</v>
      </c>
      <c r="Y115" s="229">
        <v>-789.25</v>
      </c>
      <c r="Z115" s="229">
        <v>0</v>
      </c>
      <c r="AA115" s="229">
        <v>0</v>
      </c>
      <c r="AB115" s="229"/>
      <c r="AC115" s="228">
        <v>143939.86956077599</v>
      </c>
      <c r="AD115" s="230">
        <v>147495.78083577598</v>
      </c>
      <c r="AE115" s="230">
        <v>0</v>
      </c>
      <c r="AF115" s="231"/>
      <c r="AG115" s="231"/>
      <c r="AH115" s="231"/>
      <c r="AI115" s="231">
        <v>0</v>
      </c>
      <c r="AJ115" s="231"/>
      <c r="AK115" s="231">
        <v>0</v>
      </c>
      <c r="AL115" s="231">
        <v>0</v>
      </c>
      <c r="AM115" s="231"/>
      <c r="AN115" s="230">
        <v>-678.97916666666663</v>
      </c>
      <c r="AO115" s="230">
        <v>-2087.6821083333334</v>
      </c>
      <c r="AP115" s="231">
        <v>-789.25</v>
      </c>
      <c r="AQ115" s="231">
        <v>0</v>
      </c>
      <c r="AR115" s="231">
        <v>0</v>
      </c>
      <c r="AS115" s="231"/>
      <c r="AT115" s="230">
        <v>143939.86956077599</v>
      </c>
      <c r="AU115" s="232">
        <v>147495.78083577598</v>
      </c>
      <c r="AV115" s="232">
        <v>0</v>
      </c>
      <c r="AW115" s="233"/>
      <c r="AX115" s="233"/>
      <c r="AY115" s="233"/>
      <c r="AZ115" s="233">
        <v>0</v>
      </c>
      <c r="BA115" s="233"/>
      <c r="BB115" s="233">
        <v>0</v>
      </c>
      <c r="BC115" s="233">
        <v>0</v>
      </c>
      <c r="BD115" s="233"/>
      <c r="BE115" s="232">
        <v>-678.97916666666663</v>
      </c>
      <c r="BF115" s="232">
        <v>-2087.6821083333334</v>
      </c>
      <c r="BG115" s="233">
        <v>-789.25</v>
      </c>
      <c r="BH115" s="233">
        <v>0</v>
      </c>
      <c r="BI115" s="233">
        <v>0</v>
      </c>
      <c r="BJ115" s="233"/>
      <c r="BK115" s="232">
        <v>143939.86956077599</v>
      </c>
      <c r="BL115" s="234">
        <v>147495.78083577598</v>
      </c>
      <c r="BM115" s="234">
        <v>0</v>
      </c>
      <c r="BN115" s="235"/>
      <c r="BO115" s="235"/>
      <c r="BP115" s="235"/>
      <c r="BQ115" s="235">
        <v>0</v>
      </c>
      <c r="BR115" s="235">
        <v>0</v>
      </c>
      <c r="BS115" s="235">
        <v>0</v>
      </c>
      <c r="BT115" s="235">
        <v>0</v>
      </c>
      <c r="BU115" s="235">
        <v>0</v>
      </c>
      <c r="BV115" s="234">
        <v>-678.97916666666663</v>
      </c>
      <c r="BW115" s="234">
        <v>-2087.6821083333334</v>
      </c>
      <c r="BX115" s="235">
        <v>-789.25</v>
      </c>
      <c r="BY115" s="235">
        <v>0</v>
      </c>
      <c r="BZ115" s="235">
        <v>0</v>
      </c>
      <c r="CA115" s="235"/>
      <c r="CB115" s="234">
        <v>143939.86956077599</v>
      </c>
      <c r="CC115" s="236">
        <v>147495.78083577598</v>
      </c>
      <c r="CD115" s="236">
        <v>0</v>
      </c>
      <c r="CE115" s="237"/>
      <c r="CF115" s="237"/>
      <c r="CG115" s="237"/>
      <c r="CH115" s="237">
        <v>0</v>
      </c>
      <c r="CI115" s="237">
        <v>0</v>
      </c>
      <c r="CJ115" s="237">
        <v>0</v>
      </c>
      <c r="CK115" s="237">
        <v>0</v>
      </c>
      <c r="CL115" s="237">
        <v>0</v>
      </c>
      <c r="CM115" s="236">
        <v>-678.97916666666663</v>
      </c>
      <c r="CN115" s="236">
        <v>-2087.6821083333334</v>
      </c>
      <c r="CO115" s="237">
        <v>-789.25</v>
      </c>
      <c r="CP115" s="237">
        <v>0</v>
      </c>
      <c r="CQ115" s="237">
        <v>0</v>
      </c>
      <c r="CR115" s="237"/>
      <c r="CS115" s="236">
        <v>143939.86956077599</v>
      </c>
      <c r="CT115" s="238">
        <v>147495.78083577598</v>
      </c>
      <c r="CU115" s="238">
        <v>0</v>
      </c>
      <c r="CV115" s="239"/>
      <c r="CW115" s="239"/>
      <c r="CX115" s="239"/>
      <c r="CY115" s="239">
        <v>0</v>
      </c>
      <c r="CZ115" s="239">
        <v>0</v>
      </c>
      <c r="DA115" s="239">
        <v>0</v>
      </c>
      <c r="DB115" s="239">
        <v>0</v>
      </c>
      <c r="DC115" s="239">
        <v>0</v>
      </c>
      <c r="DD115" s="238">
        <v>-678.97916666666663</v>
      </c>
      <c r="DE115" s="238">
        <v>-2087.6821083333334</v>
      </c>
      <c r="DF115" s="239">
        <v>-789.25</v>
      </c>
      <c r="DG115" s="239">
        <v>0</v>
      </c>
      <c r="DH115" s="239">
        <v>0</v>
      </c>
      <c r="DI115" s="239"/>
      <c r="DJ115" s="238">
        <v>143939.86956077599</v>
      </c>
      <c r="DK115" s="240">
        <v>147495.78083577598</v>
      </c>
      <c r="DL115" s="240">
        <v>0</v>
      </c>
      <c r="DM115" s="241"/>
      <c r="DN115" s="241"/>
      <c r="DO115" s="241"/>
      <c r="DP115" s="241">
        <v>0</v>
      </c>
      <c r="DQ115" s="241">
        <v>0</v>
      </c>
      <c r="DR115" s="241">
        <v>0</v>
      </c>
      <c r="DS115" s="241">
        <v>0</v>
      </c>
      <c r="DT115" s="241">
        <v>0</v>
      </c>
      <c r="DU115" s="240">
        <v>-678.97916666666663</v>
      </c>
      <c r="DV115" s="240">
        <v>-2087.6821083333334</v>
      </c>
      <c r="DW115" s="241">
        <v>-789.25</v>
      </c>
      <c r="DX115" s="241">
        <v>0</v>
      </c>
      <c r="DY115" s="241">
        <v>0</v>
      </c>
      <c r="DZ115" s="241"/>
      <c r="EA115" s="240">
        <v>143939.86956077599</v>
      </c>
      <c r="EB115" s="242">
        <v>147495.78083577598</v>
      </c>
      <c r="EC115" s="242">
        <v>0</v>
      </c>
      <c r="ED115" s="243"/>
      <c r="EE115" s="243"/>
      <c r="EF115" s="243"/>
      <c r="EG115" s="243">
        <v>0</v>
      </c>
      <c r="EH115" s="243">
        <v>0</v>
      </c>
      <c r="EI115" s="243">
        <v>0</v>
      </c>
      <c r="EJ115" s="243">
        <v>0</v>
      </c>
      <c r="EK115" s="243">
        <v>0</v>
      </c>
      <c r="EL115" s="242">
        <v>-678.97916666666663</v>
      </c>
      <c r="EM115" s="242">
        <v>-2087.6821083333334</v>
      </c>
      <c r="EN115" s="243">
        <v>-3946.25</v>
      </c>
      <c r="EO115" s="243">
        <v>0</v>
      </c>
      <c r="EP115" s="243">
        <v>0</v>
      </c>
      <c r="EQ115" s="243"/>
      <c r="ER115" s="242">
        <v>140782.86956077599</v>
      </c>
      <c r="ES115" s="230">
        <v>147495.78083577598</v>
      </c>
      <c r="ET115" s="230">
        <v>0</v>
      </c>
      <c r="EU115" s="231"/>
      <c r="EV115" s="231"/>
      <c r="EW115" s="231"/>
      <c r="EX115" s="231">
        <v>0</v>
      </c>
      <c r="EY115" s="231">
        <v>0</v>
      </c>
      <c r="EZ115" s="231">
        <v>0</v>
      </c>
      <c r="FA115" s="231">
        <v>0</v>
      </c>
      <c r="FB115" s="231">
        <v>0</v>
      </c>
      <c r="FC115" s="230">
        <v>-678.97916666666663</v>
      </c>
      <c r="FD115" s="230">
        <v>-2087.6821083333334</v>
      </c>
      <c r="FE115" s="231"/>
      <c r="FF115" s="231">
        <v>0</v>
      </c>
      <c r="FG115" s="231">
        <v>0</v>
      </c>
      <c r="FH115" s="231"/>
      <c r="FI115" s="230">
        <v>144729.11956077599</v>
      </c>
      <c r="FJ115" s="232">
        <v>147495.78083577598</v>
      </c>
      <c r="FK115" s="232">
        <v>0</v>
      </c>
      <c r="FL115" s="233"/>
      <c r="FM115" s="233"/>
      <c r="FN115" s="233"/>
      <c r="FO115" s="233">
        <v>0</v>
      </c>
      <c r="FP115" s="233">
        <v>0</v>
      </c>
      <c r="FQ115" s="233">
        <v>0</v>
      </c>
      <c r="FR115" s="233">
        <v>0</v>
      </c>
      <c r="FS115" s="233">
        <v>0</v>
      </c>
      <c r="FT115" s="232">
        <v>-678.97916666666663</v>
      </c>
      <c r="FU115" s="232">
        <v>-2087.6821083333334</v>
      </c>
      <c r="FV115" s="233"/>
      <c r="FW115" s="233">
        <v>0</v>
      </c>
      <c r="FX115" s="233">
        <v>0</v>
      </c>
      <c r="FY115" s="233"/>
      <c r="FZ115" s="232">
        <v>144729.11956077599</v>
      </c>
      <c r="GA115" s="234">
        <v>147495.78083577598</v>
      </c>
      <c r="GB115" s="234">
        <v>0</v>
      </c>
      <c r="GC115" s="235"/>
      <c r="GD115" s="235"/>
      <c r="GE115" s="235"/>
      <c r="GF115" s="235">
        <v>0</v>
      </c>
      <c r="GG115" s="235">
        <v>0</v>
      </c>
      <c r="GH115" s="235">
        <v>0</v>
      </c>
      <c r="GI115" s="235">
        <v>0</v>
      </c>
      <c r="GJ115" s="235">
        <v>0</v>
      </c>
      <c r="GK115" s="234">
        <v>-678.97916666666663</v>
      </c>
      <c r="GL115" s="234">
        <v>-2087.6821083333334</v>
      </c>
      <c r="GM115" s="235"/>
      <c r="GN115" s="235">
        <v>0</v>
      </c>
      <c r="GO115" s="235">
        <v>0</v>
      </c>
      <c r="GP115" s="235">
        <v>0</v>
      </c>
      <c r="GQ115" s="234">
        <v>144729.11956077599</v>
      </c>
      <c r="GR115" s="236">
        <v>147495.78083577598</v>
      </c>
      <c r="GS115" s="236">
        <v>0</v>
      </c>
      <c r="GT115" s="237"/>
      <c r="GU115" s="237"/>
      <c r="GV115" s="237"/>
      <c r="GW115" s="237">
        <v>0</v>
      </c>
      <c r="GX115" s="237">
        <v>0</v>
      </c>
      <c r="GY115" s="237">
        <v>0</v>
      </c>
      <c r="GZ115" s="237">
        <v>0</v>
      </c>
      <c r="HA115" s="237">
        <v>0</v>
      </c>
      <c r="HB115" s="236">
        <v>-678.97916666666663</v>
      </c>
      <c r="HC115" s="236">
        <v>-2087.6821083333334</v>
      </c>
      <c r="HD115" s="237"/>
      <c r="HE115" s="237">
        <v>0</v>
      </c>
      <c r="HF115" s="237">
        <v>0</v>
      </c>
      <c r="HG115" s="237"/>
      <c r="HH115" s="236">
        <v>144729.11956077599</v>
      </c>
      <c r="HJ115" s="281">
        <f t="shared" si="10"/>
        <v>1769949.3700293114</v>
      </c>
      <c r="HK115" s="282">
        <f t="shared" si="11"/>
        <v>0</v>
      </c>
      <c r="HL115" s="282">
        <f t="shared" si="12"/>
        <v>0</v>
      </c>
      <c r="HM115" s="282">
        <f t="shared" si="13"/>
        <v>-8147.7500000000009</v>
      </c>
      <c r="HN115" s="282">
        <f t="shared" si="14"/>
        <v>-25052.185300000008</v>
      </c>
      <c r="HO115" s="282">
        <f t="shared" si="15"/>
        <v>-9471</v>
      </c>
      <c r="HP115" s="282">
        <f t="shared" si="16"/>
        <v>0</v>
      </c>
      <c r="HQ115" s="283">
        <f t="shared" si="17"/>
        <v>0</v>
      </c>
      <c r="HR115" s="263"/>
      <c r="HS115" s="277">
        <v>101465</v>
      </c>
      <c r="HT115" s="278">
        <v>0</v>
      </c>
      <c r="HU115" s="278">
        <v>147516</v>
      </c>
      <c r="HV115" s="278">
        <v>0</v>
      </c>
      <c r="HW115" s="278">
        <v>0</v>
      </c>
      <c r="HX115" s="278">
        <v>3198.130000000001</v>
      </c>
      <c r="HY115" s="278">
        <v>54082</v>
      </c>
      <c r="HZ115" s="279">
        <v>7645</v>
      </c>
      <c r="IA115" s="278"/>
      <c r="IB115" s="280">
        <f t="shared" si="18"/>
        <v>2083855.5000293113</v>
      </c>
      <c r="ID115" s="280">
        <f t="shared" si="19"/>
        <v>-42670.935300000012</v>
      </c>
      <c r="IF115" s="280"/>
      <c r="IH115" s="280"/>
      <c r="IJ115" s="280">
        <v>0</v>
      </c>
      <c r="IL115" s="280">
        <v>0</v>
      </c>
      <c r="IN115" s="280">
        <v>71909.53</v>
      </c>
    </row>
    <row r="116" spans="1:248">
      <c r="A116" s="244">
        <v>1008</v>
      </c>
      <c r="B116" s="141">
        <v>103123</v>
      </c>
      <c r="C116" s="141" t="s">
        <v>737</v>
      </c>
      <c r="D116" s="141" t="s">
        <v>533</v>
      </c>
      <c r="E116" s="226" t="s">
        <v>786</v>
      </c>
      <c r="F116" s="245" t="s">
        <v>921</v>
      </c>
      <c r="H116" s="227">
        <v>0</v>
      </c>
      <c r="I116" s="227">
        <v>0</v>
      </c>
      <c r="J116" s="227">
        <v>0</v>
      </c>
      <c r="K116" s="227">
        <v>0</v>
      </c>
      <c r="M116" s="228">
        <v>0</v>
      </c>
      <c r="N116" s="228">
        <v>35775.352918313009</v>
      </c>
      <c r="O116" s="229"/>
      <c r="P116" s="229"/>
      <c r="Q116" s="229"/>
      <c r="R116" s="229">
        <v>0</v>
      </c>
      <c r="S116" s="229"/>
      <c r="T116" s="229">
        <v>0</v>
      </c>
      <c r="U116" s="229">
        <v>0</v>
      </c>
      <c r="V116" s="229"/>
      <c r="W116" s="228">
        <v>0</v>
      </c>
      <c r="X116" s="228">
        <v>0</v>
      </c>
      <c r="Y116" s="229">
        <v>-274.3125</v>
      </c>
      <c r="Z116" s="229">
        <v>0</v>
      </c>
      <c r="AA116" s="229">
        <v>0</v>
      </c>
      <c r="AB116" s="229"/>
      <c r="AC116" s="228">
        <v>35501.040418313009</v>
      </c>
      <c r="AD116" s="230">
        <v>0</v>
      </c>
      <c r="AE116" s="230">
        <v>35775.352918313009</v>
      </c>
      <c r="AF116" s="231"/>
      <c r="AG116" s="231"/>
      <c r="AH116" s="231"/>
      <c r="AI116" s="231">
        <v>0</v>
      </c>
      <c r="AJ116" s="231"/>
      <c r="AK116" s="231">
        <v>0</v>
      </c>
      <c r="AL116" s="231">
        <v>0</v>
      </c>
      <c r="AM116" s="231"/>
      <c r="AN116" s="230">
        <v>0</v>
      </c>
      <c r="AO116" s="230">
        <v>0</v>
      </c>
      <c r="AP116" s="231">
        <v>-274.3125</v>
      </c>
      <c r="AQ116" s="231">
        <v>0</v>
      </c>
      <c r="AR116" s="231">
        <v>0</v>
      </c>
      <c r="AS116" s="231"/>
      <c r="AT116" s="230">
        <v>35501.040418313009</v>
      </c>
      <c r="AU116" s="232">
        <v>0</v>
      </c>
      <c r="AV116" s="232">
        <v>35775.352918313009</v>
      </c>
      <c r="AW116" s="233"/>
      <c r="AX116" s="233"/>
      <c r="AY116" s="233"/>
      <c r="AZ116" s="233">
        <v>0</v>
      </c>
      <c r="BA116" s="233"/>
      <c r="BB116" s="233">
        <v>0</v>
      </c>
      <c r="BC116" s="233">
        <v>0</v>
      </c>
      <c r="BD116" s="233"/>
      <c r="BE116" s="232">
        <v>0</v>
      </c>
      <c r="BF116" s="232">
        <v>0</v>
      </c>
      <c r="BG116" s="233">
        <v>-274.3125</v>
      </c>
      <c r="BH116" s="233">
        <v>0</v>
      </c>
      <c r="BI116" s="233">
        <v>0</v>
      </c>
      <c r="BJ116" s="233"/>
      <c r="BK116" s="232">
        <v>35501.040418313009</v>
      </c>
      <c r="BL116" s="234">
        <v>0</v>
      </c>
      <c r="BM116" s="234">
        <v>39954.446434636397</v>
      </c>
      <c r="BN116" s="235"/>
      <c r="BO116" s="235"/>
      <c r="BP116" s="235"/>
      <c r="BQ116" s="235">
        <v>0</v>
      </c>
      <c r="BR116" s="235">
        <v>0</v>
      </c>
      <c r="BS116" s="235">
        <v>0</v>
      </c>
      <c r="BT116" s="235">
        <v>606.66666666666663</v>
      </c>
      <c r="BU116" s="235">
        <v>0</v>
      </c>
      <c r="BV116" s="234">
        <v>0</v>
      </c>
      <c r="BW116" s="234">
        <v>0</v>
      </c>
      <c r="BX116" s="235">
        <v>-274.3125</v>
      </c>
      <c r="BY116" s="235">
        <v>0</v>
      </c>
      <c r="BZ116" s="235">
        <v>0</v>
      </c>
      <c r="CA116" s="235"/>
      <c r="CB116" s="234">
        <v>40286.800601303061</v>
      </c>
      <c r="CC116" s="236">
        <v>0</v>
      </c>
      <c r="CD116" s="236">
        <v>39954.446434636397</v>
      </c>
      <c r="CE116" s="237"/>
      <c r="CF116" s="237"/>
      <c r="CG116" s="237"/>
      <c r="CH116" s="237">
        <v>0</v>
      </c>
      <c r="CI116" s="237">
        <v>0</v>
      </c>
      <c r="CJ116" s="237">
        <v>0</v>
      </c>
      <c r="CK116" s="237">
        <v>606.66666666666663</v>
      </c>
      <c r="CL116" s="237">
        <v>0</v>
      </c>
      <c r="CM116" s="236">
        <v>0</v>
      </c>
      <c r="CN116" s="236">
        <v>0</v>
      </c>
      <c r="CO116" s="237">
        <v>-274.3125</v>
      </c>
      <c r="CP116" s="237">
        <v>0</v>
      </c>
      <c r="CQ116" s="237">
        <v>0</v>
      </c>
      <c r="CR116" s="237"/>
      <c r="CS116" s="236">
        <v>40286.800601303061</v>
      </c>
      <c r="CT116" s="238">
        <v>0</v>
      </c>
      <c r="CU116" s="238">
        <v>39954.446434636397</v>
      </c>
      <c r="CV116" s="239"/>
      <c r="CW116" s="239"/>
      <c r="CX116" s="239"/>
      <c r="CY116" s="239">
        <v>0</v>
      </c>
      <c r="CZ116" s="239">
        <v>0</v>
      </c>
      <c r="DA116" s="239">
        <v>0</v>
      </c>
      <c r="DB116" s="239">
        <v>606.66666666666663</v>
      </c>
      <c r="DC116" s="239">
        <v>0</v>
      </c>
      <c r="DD116" s="238">
        <v>0</v>
      </c>
      <c r="DE116" s="238">
        <v>0</v>
      </c>
      <c r="DF116" s="239">
        <v>-274.3125</v>
      </c>
      <c r="DG116" s="239">
        <v>0</v>
      </c>
      <c r="DH116" s="239">
        <v>0</v>
      </c>
      <c r="DI116" s="239"/>
      <c r="DJ116" s="238">
        <v>40286.800601303061</v>
      </c>
      <c r="DK116" s="240">
        <v>0</v>
      </c>
      <c r="DL116" s="240">
        <v>39954.446434636397</v>
      </c>
      <c r="DM116" s="241"/>
      <c r="DN116" s="241"/>
      <c r="DO116" s="241"/>
      <c r="DP116" s="241">
        <v>0</v>
      </c>
      <c r="DQ116" s="241">
        <v>0</v>
      </c>
      <c r="DR116" s="241">
        <v>0</v>
      </c>
      <c r="DS116" s="241">
        <v>606.66666666666663</v>
      </c>
      <c r="DT116" s="241">
        <v>0</v>
      </c>
      <c r="DU116" s="240">
        <v>0</v>
      </c>
      <c r="DV116" s="240">
        <v>0</v>
      </c>
      <c r="DW116" s="241">
        <v>-274.3125</v>
      </c>
      <c r="DX116" s="241">
        <v>0</v>
      </c>
      <c r="DY116" s="241">
        <v>0</v>
      </c>
      <c r="DZ116" s="241"/>
      <c r="EA116" s="240">
        <v>40286.800601303061</v>
      </c>
      <c r="EB116" s="242">
        <v>0</v>
      </c>
      <c r="EC116" s="242">
        <v>163520.13838040817</v>
      </c>
      <c r="ED116" s="243"/>
      <c r="EE116" s="243"/>
      <c r="EF116" s="243"/>
      <c r="EG116" s="243">
        <v>0</v>
      </c>
      <c r="EH116" s="243">
        <v>0</v>
      </c>
      <c r="EI116" s="243">
        <v>0</v>
      </c>
      <c r="EJ116" s="243">
        <v>2123.3333333333335</v>
      </c>
      <c r="EK116" s="243">
        <v>0</v>
      </c>
      <c r="EL116" s="242">
        <v>0</v>
      </c>
      <c r="EM116" s="242">
        <v>0</v>
      </c>
      <c r="EN116" s="243">
        <v>-1371.5625</v>
      </c>
      <c r="EO116" s="243">
        <v>0</v>
      </c>
      <c r="EP116" s="243">
        <v>0</v>
      </c>
      <c r="EQ116" s="243"/>
      <c r="ER116" s="242">
        <v>164271.90921374151</v>
      </c>
      <c r="ES116" s="230">
        <v>0</v>
      </c>
      <c r="ET116" s="230">
        <v>39954.446434636397</v>
      </c>
      <c r="EU116" s="231"/>
      <c r="EV116" s="231"/>
      <c r="EW116" s="231"/>
      <c r="EX116" s="231">
        <v>0</v>
      </c>
      <c r="EY116" s="231">
        <v>0</v>
      </c>
      <c r="EZ116" s="231">
        <v>0</v>
      </c>
      <c r="FA116" s="231">
        <v>606.66666666666663</v>
      </c>
      <c r="FB116" s="231">
        <v>0</v>
      </c>
      <c r="FC116" s="230">
        <v>0</v>
      </c>
      <c r="FD116" s="230">
        <v>0</v>
      </c>
      <c r="FE116" s="231"/>
      <c r="FF116" s="231">
        <v>0</v>
      </c>
      <c r="FG116" s="231">
        <v>0</v>
      </c>
      <c r="FH116" s="231"/>
      <c r="FI116" s="230">
        <v>40561.113101303061</v>
      </c>
      <c r="FJ116" s="232">
        <v>0</v>
      </c>
      <c r="FK116" s="232">
        <v>-29622.387622107268</v>
      </c>
      <c r="FL116" s="233"/>
      <c r="FM116" s="233"/>
      <c r="FN116" s="233"/>
      <c r="FO116" s="233">
        <v>0</v>
      </c>
      <c r="FP116" s="233">
        <v>0</v>
      </c>
      <c r="FQ116" s="233">
        <v>0</v>
      </c>
      <c r="FR116" s="233">
        <v>606.66666666666663</v>
      </c>
      <c r="FS116" s="233">
        <v>0</v>
      </c>
      <c r="FT116" s="232">
        <v>0</v>
      </c>
      <c r="FU116" s="232">
        <v>0</v>
      </c>
      <c r="FV116" s="233"/>
      <c r="FW116" s="233">
        <v>0</v>
      </c>
      <c r="FX116" s="233">
        <v>0</v>
      </c>
      <c r="FY116" s="233"/>
      <c r="FZ116" s="232">
        <v>-29015.7209554406</v>
      </c>
      <c r="GA116" s="234">
        <v>0</v>
      </c>
      <c r="GB116" s="234">
        <v>26039.079623287667</v>
      </c>
      <c r="GC116" s="235"/>
      <c r="GD116" s="235"/>
      <c r="GE116" s="235"/>
      <c r="GF116" s="235">
        <v>0</v>
      </c>
      <c r="GG116" s="235">
        <v>0</v>
      </c>
      <c r="GH116" s="235">
        <v>0</v>
      </c>
      <c r="GI116" s="235">
        <v>606.66666666666663</v>
      </c>
      <c r="GJ116" s="235">
        <v>0</v>
      </c>
      <c r="GK116" s="234">
        <v>0</v>
      </c>
      <c r="GL116" s="234">
        <v>0</v>
      </c>
      <c r="GM116" s="235"/>
      <c r="GN116" s="235">
        <v>0</v>
      </c>
      <c r="GO116" s="235">
        <v>0</v>
      </c>
      <c r="GP116" s="235">
        <v>0</v>
      </c>
      <c r="GQ116" s="234">
        <v>26645.746289954335</v>
      </c>
      <c r="GR116" s="236">
        <v>0</v>
      </c>
      <c r="GS116" s="236">
        <v>26039.079623287667</v>
      </c>
      <c r="GT116" s="237"/>
      <c r="GU116" s="237"/>
      <c r="GV116" s="237"/>
      <c r="GW116" s="237">
        <v>0</v>
      </c>
      <c r="GX116" s="237">
        <v>0</v>
      </c>
      <c r="GY116" s="237">
        <v>0</v>
      </c>
      <c r="GZ116" s="237">
        <v>606.66666666666663</v>
      </c>
      <c r="HA116" s="237">
        <v>0</v>
      </c>
      <c r="HB116" s="236">
        <v>0</v>
      </c>
      <c r="HC116" s="236">
        <v>0</v>
      </c>
      <c r="HD116" s="237"/>
      <c r="HE116" s="237">
        <v>0</v>
      </c>
      <c r="HF116" s="237">
        <v>0</v>
      </c>
      <c r="HG116" s="237"/>
      <c r="HH116" s="236">
        <v>26645.746289954335</v>
      </c>
      <c r="HJ116" s="281">
        <f t="shared" si="10"/>
        <v>493074.20093299716</v>
      </c>
      <c r="HK116" s="282">
        <f t="shared" si="11"/>
        <v>0</v>
      </c>
      <c r="HL116" s="282">
        <f t="shared" si="12"/>
        <v>6976.6666666666679</v>
      </c>
      <c r="HM116" s="282">
        <f t="shared" si="13"/>
        <v>0</v>
      </c>
      <c r="HN116" s="282">
        <f t="shared" si="14"/>
        <v>0</v>
      </c>
      <c r="HO116" s="282">
        <f t="shared" si="15"/>
        <v>-3291.75</v>
      </c>
      <c r="HP116" s="282">
        <f t="shared" si="16"/>
        <v>0</v>
      </c>
      <c r="HQ116" s="283">
        <f t="shared" si="17"/>
        <v>0</v>
      </c>
      <c r="HR116" s="263"/>
      <c r="HS116" s="277">
        <v>0</v>
      </c>
      <c r="HT116" s="278">
        <v>0</v>
      </c>
      <c r="HU116" s="278">
        <v>0</v>
      </c>
      <c r="HV116" s="278">
        <v>0</v>
      </c>
      <c r="HW116" s="278">
        <v>0</v>
      </c>
      <c r="HX116" s="278">
        <v>0</v>
      </c>
      <c r="HY116" s="278">
        <v>0</v>
      </c>
      <c r="HZ116" s="279">
        <v>4708.75</v>
      </c>
      <c r="IA116" s="278"/>
      <c r="IB116" s="280">
        <f t="shared" si="18"/>
        <v>504759.61759966385</v>
      </c>
      <c r="ID116" s="280">
        <f t="shared" si="19"/>
        <v>-3291.75</v>
      </c>
      <c r="IF116" s="280"/>
      <c r="IH116" s="280"/>
      <c r="IJ116" s="280">
        <v>0</v>
      </c>
      <c r="IL116" s="280">
        <v>0</v>
      </c>
      <c r="IN116" s="280">
        <v>3342.41</v>
      </c>
    </row>
    <row r="117" spans="1:248">
      <c r="A117" s="244">
        <v>2159</v>
      </c>
      <c r="B117" s="141">
        <v>103247</v>
      </c>
      <c r="C117" s="141" t="s">
        <v>740</v>
      </c>
      <c r="D117" s="141" t="s">
        <v>536</v>
      </c>
      <c r="E117" s="226" t="s">
        <v>341</v>
      </c>
      <c r="F117" s="245" t="s">
        <v>921</v>
      </c>
      <c r="H117" s="227">
        <v>1222033.9529114021</v>
      </c>
      <c r="I117" s="227">
        <v>-5064.1400000000003</v>
      </c>
      <c r="J117" s="227">
        <v>-16658.406299999999</v>
      </c>
      <c r="K117" s="227">
        <v>1200311.4066114023</v>
      </c>
      <c r="M117" s="228">
        <v>101836.16274261684</v>
      </c>
      <c r="N117" s="228">
        <v>0</v>
      </c>
      <c r="O117" s="229"/>
      <c r="P117" s="229"/>
      <c r="Q117" s="229"/>
      <c r="R117" s="229">
        <v>0</v>
      </c>
      <c r="S117" s="229"/>
      <c r="T117" s="229">
        <v>0</v>
      </c>
      <c r="U117" s="229">
        <v>0</v>
      </c>
      <c r="V117" s="229"/>
      <c r="W117" s="228">
        <v>-422.01166666666671</v>
      </c>
      <c r="X117" s="228">
        <v>-1388.200525</v>
      </c>
      <c r="Y117" s="229">
        <v>-428.3125</v>
      </c>
      <c r="Z117" s="229">
        <v>0</v>
      </c>
      <c r="AA117" s="229">
        <v>0</v>
      </c>
      <c r="AB117" s="229"/>
      <c r="AC117" s="228">
        <v>99597.638050950176</v>
      </c>
      <c r="AD117" s="230">
        <v>101836.16274261684</v>
      </c>
      <c r="AE117" s="230">
        <v>0</v>
      </c>
      <c r="AF117" s="231"/>
      <c r="AG117" s="231"/>
      <c r="AH117" s="231"/>
      <c r="AI117" s="231">
        <v>0</v>
      </c>
      <c r="AJ117" s="231"/>
      <c r="AK117" s="231">
        <v>0</v>
      </c>
      <c r="AL117" s="231">
        <v>0</v>
      </c>
      <c r="AM117" s="231"/>
      <c r="AN117" s="230">
        <v>-422.01166666666671</v>
      </c>
      <c r="AO117" s="230">
        <v>-1388.200525</v>
      </c>
      <c r="AP117" s="231">
        <v>-428.3125</v>
      </c>
      <c r="AQ117" s="231">
        <v>0</v>
      </c>
      <c r="AR117" s="231">
        <v>0</v>
      </c>
      <c r="AS117" s="231"/>
      <c r="AT117" s="230">
        <v>99597.638050950176</v>
      </c>
      <c r="AU117" s="232">
        <v>101836.16274261684</v>
      </c>
      <c r="AV117" s="232">
        <v>0</v>
      </c>
      <c r="AW117" s="233"/>
      <c r="AX117" s="233"/>
      <c r="AY117" s="233"/>
      <c r="AZ117" s="233">
        <v>0</v>
      </c>
      <c r="BA117" s="233"/>
      <c r="BB117" s="233">
        <v>0</v>
      </c>
      <c r="BC117" s="233">
        <v>0</v>
      </c>
      <c r="BD117" s="233"/>
      <c r="BE117" s="232">
        <v>-422.01166666666671</v>
      </c>
      <c r="BF117" s="232">
        <v>-1388.200525</v>
      </c>
      <c r="BG117" s="233">
        <v>-428.3125</v>
      </c>
      <c r="BH117" s="233">
        <v>0</v>
      </c>
      <c r="BI117" s="233">
        <v>0</v>
      </c>
      <c r="BJ117" s="233"/>
      <c r="BK117" s="232">
        <v>99597.638050950176</v>
      </c>
      <c r="BL117" s="234">
        <v>101836.16274261684</v>
      </c>
      <c r="BM117" s="234">
        <v>0</v>
      </c>
      <c r="BN117" s="235"/>
      <c r="BO117" s="235"/>
      <c r="BP117" s="235"/>
      <c r="BQ117" s="235">
        <v>0</v>
      </c>
      <c r="BR117" s="235">
        <v>0</v>
      </c>
      <c r="BS117" s="235">
        <v>0</v>
      </c>
      <c r="BT117" s="235">
        <v>0</v>
      </c>
      <c r="BU117" s="235">
        <v>0</v>
      </c>
      <c r="BV117" s="234">
        <v>-422.01166666666671</v>
      </c>
      <c r="BW117" s="234">
        <v>-1388.200525</v>
      </c>
      <c r="BX117" s="235">
        <v>-428.3125</v>
      </c>
      <c r="BY117" s="235">
        <v>0</v>
      </c>
      <c r="BZ117" s="235">
        <v>0</v>
      </c>
      <c r="CA117" s="235"/>
      <c r="CB117" s="234">
        <v>99597.638050950176</v>
      </c>
      <c r="CC117" s="236">
        <v>101836.16274261684</v>
      </c>
      <c r="CD117" s="236">
        <v>0</v>
      </c>
      <c r="CE117" s="237"/>
      <c r="CF117" s="237"/>
      <c r="CG117" s="237"/>
      <c r="CH117" s="237">
        <v>0</v>
      </c>
      <c r="CI117" s="237">
        <v>0</v>
      </c>
      <c r="CJ117" s="237">
        <v>0</v>
      </c>
      <c r="CK117" s="237">
        <v>0</v>
      </c>
      <c r="CL117" s="237">
        <v>0</v>
      </c>
      <c r="CM117" s="236">
        <v>-422.01166666666671</v>
      </c>
      <c r="CN117" s="236">
        <v>-1388.200525</v>
      </c>
      <c r="CO117" s="237">
        <v>-428.3125</v>
      </c>
      <c r="CP117" s="237">
        <v>0</v>
      </c>
      <c r="CQ117" s="237">
        <v>0</v>
      </c>
      <c r="CR117" s="237"/>
      <c r="CS117" s="236">
        <v>99597.638050950176</v>
      </c>
      <c r="CT117" s="238">
        <v>101836.16274261684</v>
      </c>
      <c r="CU117" s="238">
        <v>0</v>
      </c>
      <c r="CV117" s="239"/>
      <c r="CW117" s="239"/>
      <c r="CX117" s="239"/>
      <c r="CY117" s="239">
        <v>0</v>
      </c>
      <c r="CZ117" s="239">
        <v>0</v>
      </c>
      <c r="DA117" s="239">
        <v>0</v>
      </c>
      <c r="DB117" s="239">
        <v>0</v>
      </c>
      <c r="DC117" s="239">
        <v>0</v>
      </c>
      <c r="DD117" s="238">
        <v>-422.01166666666671</v>
      </c>
      <c r="DE117" s="238">
        <v>-1388.200525</v>
      </c>
      <c r="DF117" s="239">
        <v>-428.3125</v>
      </c>
      <c r="DG117" s="239">
        <v>0</v>
      </c>
      <c r="DH117" s="239">
        <v>0</v>
      </c>
      <c r="DI117" s="239"/>
      <c r="DJ117" s="238">
        <v>99597.638050950176</v>
      </c>
      <c r="DK117" s="240">
        <v>101836.16274261684</v>
      </c>
      <c r="DL117" s="240">
        <v>0</v>
      </c>
      <c r="DM117" s="241"/>
      <c r="DN117" s="241"/>
      <c r="DO117" s="241"/>
      <c r="DP117" s="241">
        <v>0</v>
      </c>
      <c r="DQ117" s="241">
        <v>0</v>
      </c>
      <c r="DR117" s="241">
        <v>0</v>
      </c>
      <c r="DS117" s="241">
        <v>0</v>
      </c>
      <c r="DT117" s="241">
        <v>0</v>
      </c>
      <c r="DU117" s="240">
        <v>-422.01166666666671</v>
      </c>
      <c r="DV117" s="240">
        <v>-1388.200525</v>
      </c>
      <c r="DW117" s="241">
        <v>-428.3125</v>
      </c>
      <c r="DX117" s="241">
        <v>0</v>
      </c>
      <c r="DY117" s="241">
        <v>0</v>
      </c>
      <c r="DZ117" s="241"/>
      <c r="EA117" s="240">
        <v>99597.638050950176</v>
      </c>
      <c r="EB117" s="242">
        <v>101836.16274261684</v>
      </c>
      <c r="EC117" s="242">
        <v>0</v>
      </c>
      <c r="ED117" s="243"/>
      <c r="EE117" s="243"/>
      <c r="EF117" s="243"/>
      <c r="EG117" s="243">
        <v>0</v>
      </c>
      <c r="EH117" s="243">
        <v>0</v>
      </c>
      <c r="EI117" s="243">
        <v>0</v>
      </c>
      <c r="EJ117" s="243">
        <v>0</v>
      </c>
      <c r="EK117" s="243">
        <v>0</v>
      </c>
      <c r="EL117" s="242">
        <v>-422.01166666666671</v>
      </c>
      <c r="EM117" s="242">
        <v>-1388.200525</v>
      </c>
      <c r="EN117" s="243">
        <v>-2141.5625</v>
      </c>
      <c r="EO117" s="243">
        <v>0</v>
      </c>
      <c r="EP117" s="243">
        <v>0</v>
      </c>
      <c r="EQ117" s="243"/>
      <c r="ER117" s="242">
        <v>97884.388050950176</v>
      </c>
      <c r="ES117" s="230">
        <v>101836.16274261684</v>
      </c>
      <c r="ET117" s="230">
        <v>0</v>
      </c>
      <c r="EU117" s="231"/>
      <c r="EV117" s="231"/>
      <c r="EW117" s="231"/>
      <c r="EX117" s="231">
        <v>0</v>
      </c>
      <c r="EY117" s="231">
        <v>0</v>
      </c>
      <c r="EZ117" s="231">
        <v>0</v>
      </c>
      <c r="FA117" s="231">
        <v>0</v>
      </c>
      <c r="FB117" s="231">
        <v>0</v>
      </c>
      <c r="FC117" s="230">
        <v>-422.01166666666671</v>
      </c>
      <c r="FD117" s="230">
        <v>-1388.200525</v>
      </c>
      <c r="FE117" s="231"/>
      <c r="FF117" s="231">
        <v>0</v>
      </c>
      <c r="FG117" s="231">
        <v>0</v>
      </c>
      <c r="FH117" s="231"/>
      <c r="FI117" s="230">
        <v>100025.95055095018</v>
      </c>
      <c r="FJ117" s="232">
        <v>101836.16274261684</v>
      </c>
      <c r="FK117" s="232">
        <v>0</v>
      </c>
      <c r="FL117" s="233"/>
      <c r="FM117" s="233"/>
      <c r="FN117" s="233"/>
      <c r="FO117" s="233">
        <v>0</v>
      </c>
      <c r="FP117" s="233">
        <v>0</v>
      </c>
      <c r="FQ117" s="233">
        <v>0</v>
      </c>
      <c r="FR117" s="233">
        <v>0</v>
      </c>
      <c r="FS117" s="233">
        <v>0</v>
      </c>
      <c r="FT117" s="232">
        <v>-422.01166666666671</v>
      </c>
      <c r="FU117" s="232">
        <v>-1388.200525</v>
      </c>
      <c r="FV117" s="233"/>
      <c r="FW117" s="233">
        <v>0</v>
      </c>
      <c r="FX117" s="233">
        <v>0</v>
      </c>
      <c r="FY117" s="233"/>
      <c r="FZ117" s="232">
        <v>100025.95055095018</v>
      </c>
      <c r="GA117" s="234">
        <v>101836.16274261684</v>
      </c>
      <c r="GB117" s="234">
        <v>0</v>
      </c>
      <c r="GC117" s="235"/>
      <c r="GD117" s="235"/>
      <c r="GE117" s="235"/>
      <c r="GF117" s="235">
        <v>0</v>
      </c>
      <c r="GG117" s="235">
        <v>0</v>
      </c>
      <c r="GH117" s="235">
        <v>0</v>
      </c>
      <c r="GI117" s="235">
        <v>0</v>
      </c>
      <c r="GJ117" s="235">
        <v>0</v>
      </c>
      <c r="GK117" s="234">
        <v>-422.01166666666671</v>
      </c>
      <c r="GL117" s="234">
        <v>-1388.200525</v>
      </c>
      <c r="GM117" s="235"/>
      <c r="GN117" s="235">
        <v>0</v>
      </c>
      <c r="GO117" s="235">
        <v>0</v>
      </c>
      <c r="GP117" s="235">
        <v>0</v>
      </c>
      <c r="GQ117" s="234">
        <v>100025.95055095018</v>
      </c>
      <c r="GR117" s="236">
        <v>101836.16274261684</v>
      </c>
      <c r="GS117" s="236">
        <v>0</v>
      </c>
      <c r="GT117" s="237"/>
      <c r="GU117" s="237"/>
      <c r="GV117" s="237"/>
      <c r="GW117" s="237">
        <v>0</v>
      </c>
      <c r="GX117" s="237">
        <v>0</v>
      </c>
      <c r="GY117" s="237">
        <v>0</v>
      </c>
      <c r="GZ117" s="237">
        <v>0</v>
      </c>
      <c r="HA117" s="237">
        <v>0</v>
      </c>
      <c r="HB117" s="236">
        <v>-422.01166666666671</v>
      </c>
      <c r="HC117" s="236">
        <v>-1388.200525</v>
      </c>
      <c r="HD117" s="237"/>
      <c r="HE117" s="237">
        <v>0</v>
      </c>
      <c r="HF117" s="237">
        <v>0</v>
      </c>
      <c r="HG117" s="237"/>
      <c r="HH117" s="236">
        <v>100025.95055095018</v>
      </c>
      <c r="HJ117" s="281">
        <f t="shared" si="10"/>
        <v>1222033.9529114021</v>
      </c>
      <c r="HK117" s="282">
        <f t="shared" si="11"/>
        <v>0</v>
      </c>
      <c r="HL117" s="282">
        <f t="shared" si="12"/>
        <v>0</v>
      </c>
      <c r="HM117" s="282">
        <f t="shared" si="13"/>
        <v>-5064.1399999999994</v>
      </c>
      <c r="HN117" s="282">
        <f t="shared" si="14"/>
        <v>-16658.406299999999</v>
      </c>
      <c r="HO117" s="282">
        <f t="shared" si="15"/>
        <v>-5139.75</v>
      </c>
      <c r="HP117" s="282">
        <f t="shared" si="16"/>
        <v>0</v>
      </c>
      <c r="HQ117" s="283">
        <f t="shared" si="17"/>
        <v>0</v>
      </c>
      <c r="HR117" s="263"/>
      <c r="HS117" s="277">
        <v>68758</v>
      </c>
      <c r="HT117" s="278">
        <v>0</v>
      </c>
      <c r="HU117" s="278">
        <v>103230</v>
      </c>
      <c r="HV117" s="278">
        <v>3256.93</v>
      </c>
      <c r="HW117" s="278">
        <v>0</v>
      </c>
      <c r="HX117" s="278">
        <v>6121.67</v>
      </c>
      <c r="HY117" s="278">
        <v>41470</v>
      </c>
      <c r="HZ117" s="279">
        <v>6295</v>
      </c>
      <c r="IA117" s="278"/>
      <c r="IB117" s="280">
        <f t="shared" si="18"/>
        <v>1451165.552911402</v>
      </c>
      <c r="ID117" s="280">
        <f t="shared" si="19"/>
        <v>-26862.296299999998</v>
      </c>
      <c r="IF117" s="280"/>
      <c r="IH117" s="280"/>
      <c r="IJ117" s="280">
        <v>0</v>
      </c>
      <c r="IL117" s="280">
        <v>0</v>
      </c>
      <c r="IN117" s="280">
        <v>59105.16333333333</v>
      </c>
    </row>
    <row r="118" spans="1:248">
      <c r="A118" s="244">
        <v>2161</v>
      </c>
      <c r="B118" s="141">
        <v>103249</v>
      </c>
      <c r="C118" s="141" t="s">
        <v>741</v>
      </c>
      <c r="D118" s="141" t="s">
        <v>537</v>
      </c>
      <c r="E118" s="226" t="s">
        <v>341</v>
      </c>
      <c r="F118" s="245" t="s">
        <v>921</v>
      </c>
      <c r="H118" s="227">
        <v>1424273.9558827402</v>
      </c>
      <c r="I118" s="227">
        <v>-6392.85</v>
      </c>
      <c r="J118" s="227">
        <v>-14190.6602</v>
      </c>
      <c r="K118" s="227">
        <v>1403690.4456827401</v>
      </c>
      <c r="M118" s="228">
        <v>118689.49632356169</v>
      </c>
      <c r="N118" s="228">
        <v>12115.4</v>
      </c>
      <c r="O118" s="229"/>
      <c r="P118" s="229"/>
      <c r="Q118" s="229"/>
      <c r="R118" s="229">
        <v>0</v>
      </c>
      <c r="S118" s="229"/>
      <c r="T118" s="229">
        <v>0</v>
      </c>
      <c r="U118" s="229">
        <v>0</v>
      </c>
      <c r="V118" s="229"/>
      <c r="W118" s="228">
        <v>-532.73750000000007</v>
      </c>
      <c r="X118" s="228">
        <v>-1182.5550166666667</v>
      </c>
      <c r="Y118" s="229">
        <v>-428.3125</v>
      </c>
      <c r="Z118" s="229">
        <v>0</v>
      </c>
      <c r="AA118" s="229">
        <v>0</v>
      </c>
      <c r="AB118" s="229"/>
      <c r="AC118" s="228">
        <v>128661.29130689501</v>
      </c>
      <c r="AD118" s="230">
        <v>118689.49632356169</v>
      </c>
      <c r="AE118" s="230">
        <v>12115.4</v>
      </c>
      <c r="AF118" s="231"/>
      <c r="AG118" s="231"/>
      <c r="AH118" s="231"/>
      <c r="AI118" s="231">
        <v>0</v>
      </c>
      <c r="AJ118" s="231"/>
      <c r="AK118" s="231">
        <v>0</v>
      </c>
      <c r="AL118" s="231">
        <v>0</v>
      </c>
      <c r="AM118" s="231"/>
      <c r="AN118" s="230">
        <v>-532.73750000000007</v>
      </c>
      <c r="AO118" s="230">
        <v>-1182.5550166666667</v>
      </c>
      <c r="AP118" s="231">
        <v>-428.3125</v>
      </c>
      <c r="AQ118" s="231">
        <v>0</v>
      </c>
      <c r="AR118" s="231">
        <v>0</v>
      </c>
      <c r="AS118" s="231"/>
      <c r="AT118" s="230">
        <v>128661.29130689501</v>
      </c>
      <c r="AU118" s="232">
        <v>118689.49632356169</v>
      </c>
      <c r="AV118" s="232">
        <v>12115.4</v>
      </c>
      <c r="AW118" s="233"/>
      <c r="AX118" s="233"/>
      <c r="AY118" s="233"/>
      <c r="AZ118" s="233">
        <v>0</v>
      </c>
      <c r="BA118" s="233"/>
      <c r="BB118" s="233">
        <v>0</v>
      </c>
      <c r="BC118" s="233">
        <v>0</v>
      </c>
      <c r="BD118" s="233"/>
      <c r="BE118" s="232">
        <v>-532.73750000000007</v>
      </c>
      <c r="BF118" s="232">
        <v>-1182.5550166666667</v>
      </c>
      <c r="BG118" s="233">
        <v>-428.3125</v>
      </c>
      <c r="BH118" s="233">
        <v>0</v>
      </c>
      <c r="BI118" s="233">
        <v>0</v>
      </c>
      <c r="BJ118" s="233"/>
      <c r="BK118" s="232">
        <v>128661.29130689501</v>
      </c>
      <c r="BL118" s="234">
        <v>118689.49632356169</v>
      </c>
      <c r="BM118" s="234">
        <v>13134.366666666667</v>
      </c>
      <c r="BN118" s="235"/>
      <c r="BO118" s="235"/>
      <c r="BP118" s="235"/>
      <c r="BQ118" s="235">
        <v>0</v>
      </c>
      <c r="BR118" s="235">
        <v>0</v>
      </c>
      <c r="BS118" s="235">
        <v>0</v>
      </c>
      <c r="BT118" s="235">
        <v>0</v>
      </c>
      <c r="BU118" s="235">
        <v>0</v>
      </c>
      <c r="BV118" s="234">
        <v>-532.73750000000007</v>
      </c>
      <c r="BW118" s="234">
        <v>-1182.5550166666667</v>
      </c>
      <c r="BX118" s="235">
        <v>-428.3125</v>
      </c>
      <c r="BY118" s="235">
        <v>0</v>
      </c>
      <c r="BZ118" s="235">
        <v>0</v>
      </c>
      <c r="CA118" s="235"/>
      <c r="CB118" s="234">
        <v>129680.25797356169</v>
      </c>
      <c r="CC118" s="236">
        <v>118689.49632356169</v>
      </c>
      <c r="CD118" s="236">
        <v>13134.366666666667</v>
      </c>
      <c r="CE118" s="237"/>
      <c r="CF118" s="237"/>
      <c r="CG118" s="237"/>
      <c r="CH118" s="237">
        <v>0</v>
      </c>
      <c r="CI118" s="237">
        <v>0</v>
      </c>
      <c r="CJ118" s="237">
        <v>0</v>
      </c>
      <c r="CK118" s="237">
        <v>0</v>
      </c>
      <c r="CL118" s="237">
        <v>0</v>
      </c>
      <c r="CM118" s="236">
        <v>-532.73750000000007</v>
      </c>
      <c r="CN118" s="236">
        <v>-1182.5550166666667</v>
      </c>
      <c r="CO118" s="237">
        <v>-428.3125</v>
      </c>
      <c r="CP118" s="237">
        <v>0</v>
      </c>
      <c r="CQ118" s="237">
        <v>0</v>
      </c>
      <c r="CR118" s="237"/>
      <c r="CS118" s="236">
        <v>129680.25797356169</v>
      </c>
      <c r="CT118" s="238">
        <v>118689.49632356169</v>
      </c>
      <c r="CU118" s="238">
        <v>13134.366666666667</v>
      </c>
      <c r="CV118" s="239"/>
      <c r="CW118" s="239"/>
      <c r="CX118" s="239"/>
      <c r="CY118" s="239">
        <v>0</v>
      </c>
      <c r="CZ118" s="239">
        <v>0</v>
      </c>
      <c r="DA118" s="239">
        <v>0</v>
      </c>
      <c r="DB118" s="239">
        <v>0</v>
      </c>
      <c r="DC118" s="239">
        <v>0</v>
      </c>
      <c r="DD118" s="238">
        <v>-532.73750000000007</v>
      </c>
      <c r="DE118" s="238">
        <v>-1182.5550166666667</v>
      </c>
      <c r="DF118" s="239">
        <v>-428.3125</v>
      </c>
      <c r="DG118" s="239">
        <v>0</v>
      </c>
      <c r="DH118" s="239">
        <v>0</v>
      </c>
      <c r="DI118" s="239"/>
      <c r="DJ118" s="238">
        <v>129680.25797356169</v>
      </c>
      <c r="DK118" s="240">
        <v>118689.49632356169</v>
      </c>
      <c r="DL118" s="240">
        <v>13134.366666666667</v>
      </c>
      <c r="DM118" s="241"/>
      <c r="DN118" s="241"/>
      <c r="DO118" s="241"/>
      <c r="DP118" s="241">
        <v>0</v>
      </c>
      <c r="DQ118" s="241">
        <v>0</v>
      </c>
      <c r="DR118" s="241">
        <v>0</v>
      </c>
      <c r="DS118" s="241">
        <v>0</v>
      </c>
      <c r="DT118" s="241">
        <v>0</v>
      </c>
      <c r="DU118" s="240">
        <v>-532.73750000000007</v>
      </c>
      <c r="DV118" s="240">
        <v>-1182.5550166666667</v>
      </c>
      <c r="DW118" s="241">
        <v>-428.3125</v>
      </c>
      <c r="DX118" s="241">
        <v>0</v>
      </c>
      <c r="DY118" s="241">
        <v>0</v>
      </c>
      <c r="DZ118" s="241"/>
      <c r="EA118" s="240">
        <v>129680.25797356169</v>
      </c>
      <c r="EB118" s="242">
        <v>118689.49632356169</v>
      </c>
      <c r="EC118" s="242">
        <v>9803.1833333333379</v>
      </c>
      <c r="ED118" s="243"/>
      <c r="EE118" s="243"/>
      <c r="EF118" s="243"/>
      <c r="EG118" s="243">
        <v>0</v>
      </c>
      <c r="EH118" s="243">
        <v>0</v>
      </c>
      <c r="EI118" s="243">
        <v>0</v>
      </c>
      <c r="EJ118" s="243">
        <v>0</v>
      </c>
      <c r="EK118" s="243">
        <v>0</v>
      </c>
      <c r="EL118" s="242">
        <v>-532.73750000000007</v>
      </c>
      <c r="EM118" s="242">
        <v>-1182.5550166666667</v>
      </c>
      <c r="EN118" s="243">
        <v>-2141.5625</v>
      </c>
      <c r="EO118" s="243">
        <v>0</v>
      </c>
      <c r="EP118" s="243">
        <v>0</v>
      </c>
      <c r="EQ118" s="243"/>
      <c r="ER118" s="242">
        <v>124635.82464022835</v>
      </c>
      <c r="ES118" s="230">
        <v>118689.49632356169</v>
      </c>
      <c r="ET118" s="230">
        <v>13134.366666666667</v>
      </c>
      <c r="EU118" s="231"/>
      <c r="EV118" s="231"/>
      <c r="EW118" s="231"/>
      <c r="EX118" s="231">
        <v>0</v>
      </c>
      <c r="EY118" s="231">
        <v>0</v>
      </c>
      <c r="EZ118" s="231">
        <v>0</v>
      </c>
      <c r="FA118" s="231">
        <v>0</v>
      </c>
      <c r="FB118" s="231">
        <v>0</v>
      </c>
      <c r="FC118" s="230">
        <v>-532.73750000000007</v>
      </c>
      <c r="FD118" s="230">
        <v>-1182.5550166666667</v>
      </c>
      <c r="FE118" s="231"/>
      <c r="FF118" s="231">
        <v>0</v>
      </c>
      <c r="FG118" s="231">
        <v>0</v>
      </c>
      <c r="FH118" s="231"/>
      <c r="FI118" s="230">
        <v>130108.57047356169</v>
      </c>
      <c r="FJ118" s="232">
        <v>118689.49632356169</v>
      </c>
      <c r="FK118" s="232">
        <v>13134.366666666667</v>
      </c>
      <c r="FL118" s="233"/>
      <c r="FM118" s="233"/>
      <c r="FN118" s="233"/>
      <c r="FO118" s="233">
        <v>0</v>
      </c>
      <c r="FP118" s="233">
        <v>0</v>
      </c>
      <c r="FQ118" s="233">
        <v>0</v>
      </c>
      <c r="FR118" s="233">
        <v>0</v>
      </c>
      <c r="FS118" s="233">
        <v>0</v>
      </c>
      <c r="FT118" s="232">
        <v>-532.73750000000007</v>
      </c>
      <c r="FU118" s="232">
        <v>-1182.5550166666667</v>
      </c>
      <c r="FV118" s="233"/>
      <c r="FW118" s="233">
        <v>0</v>
      </c>
      <c r="FX118" s="233">
        <v>0</v>
      </c>
      <c r="FY118" s="233"/>
      <c r="FZ118" s="232">
        <v>130108.57047356169</v>
      </c>
      <c r="GA118" s="234">
        <v>118689.49632356169</v>
      </c>
      <c r="GB118" s="234">
        <v>13134.366666666667</v>
      </c>
      <c r="GC118" s="235"/>
      <c r="GD118" s="235"/>
      <c r="GE118" s="235"/>
      <c r="GF118" s="235">
        <v>0</v>
      </c>
      <c r="GG118" s="235">
        <v>0</v>
      </c>
      <c r="GH118" s="235">
        <v>0</v>
      </c>
      <c r="GI118" s="235">
        <v>0</v>
      </c>
      <c r="GJ118" s="235">
        <v>0</v>
      </c>
      <c r="GK118" s="234">
        <v>-532.73750000000007</v>
      </c>
      <c r="GL118" s="234">
        <v>-1182.5550166666667</v>
      </c>
      <c r="GM118" s="235"/>
      <c r="GN118" s="235">
        <v>0</v>
      </c>
      <c r="GO118" s="235">
        <v>0</v>
      </c>
      <c r="GP118" s="235">
        <v>0</v>
      </c>
      <c r="GQ118" s="234">
        <v>130108.57047356169</v>
      </c>
      <c r="GR118" s="236">
        <v>118689.49632356169</v>
      </c>
      <c r="GS118" s="236">
        <v>13134.366666666667</v>
      </c>
      <c r="GT118" s="237"/>
      <c r="GU118" s="237"/>
      <c r="GV118" s="237"/>
      <c r="GW118" s="237">
        <v>0</v>
      </c>
      <c r="GX118" s="237">
        <v>0</v>
      </c>
      <c r="GY118" s="237">
        <v>0</v>
      </c>
      <c r="GZ118" s="237">
        <v>0</v>
      </c>
      <c r="HA118" s="237">
        <v>0</v>
      </c>
      <c r="HB118" s="236">
        <v>-532.73750000000007</v>
      </c>
      <c r="HC118" s="236">
        <v>-1182.5550166666667</v>
      </c>
      <c r="HD118" s="237"/>
      <c r="HE118" s="237">
        <v>0</v>
      </c>
      <c r="HF118" s="237">
        <v>0</v>
      </c>
      <c r="HG118" s="237"/>
      <c r="HH118" s="236">
        <v>130108.57047356169</v>
      </c>
      <c r="HJ118" s="281">
        <f t="shared" si="10"/>
        <v>1585902.7625494073</v>
      </c>
      <c r="HK118" s="282">
        <f t="shared" si="11"/>
        <v>0</v>
      </c>
      <c r="HL118" s="282">
        <f t="shared" si="12"/>
        <v>0</v>
      </c>
      <c r="HM118" s="282">
        <f t="shared" si="13"/>
        <v>-6392.8500000000013</v>
      </c>
      <c r="HN118" s="282">
        <f t="shared" si="14"/>
        <v>-14190.660200000004</v>
      </c>
      <c r="HO118" s="282">
        <f t="shared" si="15"/>
        <v>-5139.75</v>
      </c>
      <c r="HP118" s="282">
        <f t="shared" si="16"/>
        <v>0</v>
      </c>
      <c r="HQ118" s="283">
        <f t="shared" si="17"/>
        <v>0</v>
      </c>
      <c r="HR118" s="263"/>
      <c r="HS118" s="277">
        <v>84049</v>
      </c>
      <c r="HT118" s="278">
        <v>0</v>
      </c>
      <c r="HU118" s="278">
        <v>125430</v>
      </c>
      <c r="HV118" s="278">
        <v>571.29</v>
      </c>
      <c r="HW118" s="278">
        <v>0</v>
      </c>
      <c r="HX118" s="278">
        <v>3622.08</v>
      </c>
      <c r="HY118" s="278">
        <v>89389</v>
      </c>
      <c r="HZ118" s="279">
        <v>7197.25</v>
      </c>
      <c r="IA118" s="278"/>
      <c r="IB118" s="280">
        <f t="shared" si="18"/>
        <v>1896161.3825494074</v>
      </c>
      <c r="ID118" s="280">
        <f t="shared" si="19"/>
        <v>-25723.260200000004</v>
      </c>
      <c r="IF118" s="280"/>
      <c r="IH118" s="280"/>
      <c r="IJ118" s="280">
        <v>0</v>
      </c>
      <c r="IL118" s="280">
        <v>10404.49</v>
      </c>
      <c r="IN118" s="280">
        <v>69159.09</v>
      </c>
    </row>
    <row r="119" spans="1:248">
      <c r="A119" s="244">
        <v>2169</v>
      </c>
      <c r="B119" s="141">
        <v>103252</v>
      </c>
      <c r="C119" s="141" t="s">
        <v>744</v>
      </c>
      <c r="D119" s="141" t="s">
        <v>540</v>
      </c>
      <c r="E119" s="226" t="s">
        <v>341</v>
      </c>
      <c r="F119" s="245" t="s">
        <v>921</v>
      </c>
      <c r="H119" s="227">
        <v>2261051.714875469</v>
      </c>
      <c r="I119" s="227">
        <v>-9601.81</v>
      </c>
      <c r="J119" s="227">
        <v>-29679.820800000001</v>
      </c>
      <c r="K119" s="227">
        <v>2221770.0840754691</v>
      </c>
      <c r="M119" s="228">
        <v>188420.97623962243</v>
      </c>
      <c r="N119" s="228">
        <v>11102.037499999999</v>
      </c>
      <c r="O119" s="229"/>
      <c r="P119" s="229"/>
      <c r="Q119" s="229"/>
      <c r="R119" s="229">
        <v>0</v>
      </c>
      <c r="S119" s="229"/>
      <c r="T119" s="229">
        <v>0</v>
      </c>
      <c r="U119" s="229">
        <v>0</v>
      </c>
      <c r="V119" s="229"/>
      <c r="W119" s="228">
        <v>-800.15083333333325</v>
      </c>
      <c r="X119" s="228">
        <v>-2473.3184000000001</v>
      </c>
      <c r="Y119" s="229">
        <v>-789.25</v>
      </c>
      <c r="Z119" s="229">
        <v>0</v>
      </c>
      <c r="AA119" s="229">
        <v>0</v>
      </c>
      <c r="AB119" s="229"/>
      <c r="AC119" s="228">
        <v>195460.29450628909</v>
      </c>
      <c r="AD119" s="230">
        <v>188420.97623962243</v>
      </c>
      <c r="AE119" s="230">
        <v>11102.037499999999</v>
      </c>
      <c r="AF119" s="231"/>
      <c r="AG119" s="231"/>
      <c r="AH119" s="231"/>
      <c r="AI119" s="231">
        <v>0</v>
      </c>
      <c r="AJ119" s="231"/>
      <c r="AK119" s="231">
        <v>0</v>
      </c>
      <c r="AL119" s="231">
        <v>0</v>
      </c>
      <c r="AM119" s="231"/>
      <c r="AN119" s="230">
        <v>-800.15083333333325</v>
      </c>
      <c r="AO119" s="230">
        <v>-2473.3184000000001</v>
      </c>
      <c r="AP119" s="231">
        <v>-789.25</v>
      </c>
      <c r="AQ119" s="231">
        <v>0</v>
      </c>
      <c r="AR119" s="231">
        <v>0</v>
      </c>
      <c r="AS119" s="231"/>
      <c r="AT119" s="230">
        <v>195460.29450628909</v>
      </c>
      <c r="AU119" s="232">
        <v>188420.97623962243</v>
      </c>
      <c r="AV119" s="232">
        <v>11102.037499999999</v>
      </c>
      <c r="AW119" s="233"/>
      <c r="AX119" s="233"/>
      <c r="AY119" s="233"/>
      <c r="AZ119" s="233">
        <v>0</v>
      </c>
      <c r="BA119" s="233"/>
      <c r="BB119" s="233">
        <v>0</v>
      </c>
      <c r="BC119" s="233">
        <v>0</v>
      </c>
      <c r="BD119" s="233"/>
      <c r="BE119" s="232">
        <v>-800.15083333333325</v>
      </c>
      <c r="BF119" s="232">
        <v>-2473.3184000000001</v>
      </c>
      <c r="BG119" s="233">
        <v>-789.25</v>
      </c>
      <c r="BH119" s="233">
        <v>0</v>
      </c>
      <c r="BI119" s="233">
        <v>0</v>
      </c>
      <c r="BJ119" s="233"/>
      <c r="BK119" s="232">
        <v>195460.29450628909</v>
      </c>
      <c r="BL119" s="234">
        <v>188420.97623962243</v>
      </c>
      <c r="BM119" s="234">
        <v>12057.754166666666</v>
      </c>
      <c r="BN119" s="235"/>
      <c r="BO119" s="235"/>
      <c r="BP119" s="235"/>
      <c r="BQ119" s="235">
        <v>0</v>
      </c>
      <c r="BR119" s="235">
        <v>0</v>
      </c>
      <c r="BS119" s="235">
        <v>0</v>
      </c>
      <c r="BT119" s="235">
        <v>0</v>
      </c>
      <c r="BU119" s="235">
        <v>0</v>
      </c>
      <c r="BV119" s="234">
        <v>-800.15083333333325</v>
      </c>
      <c r="BW119" s="234">
        <v>-2473.3184000000001</v>
      </c>
      <c r="BX119" s="235">
        <v>-789.25</v>
      </c>
      <c r="BY119" s="235">
        <v>0</v>
      </c>
      <c r="BZ119" s="235">
        <v>0</v>
      </c>
      <c r="CA119" s="235"/>
      <c r="CB119" s="234">
        <v>196416.01117295577</v>
      </c>
      <c r="CC119" s="236">
        <v>188420.97623962243</v>
      </c>
      <c r="CD119" s="236">
        <v>12057.754166666666</v>
      </c>
      <c r="CE119" s="237"/>
      <c r="CF119" s="237"/>
      <c r="CG119" s="237"/>
      <c r="CH119" s="237">
        <v>0</v>
      </c>
      <c r="CI119" s="237">
        <v>0</v>
      </c>
      <c r="CJ119" s="237">
        <v>0</v>
      </c>
      <c r="CK119" s="237">
        <v>0</v>
      </c>
      <c r="CL119" s="237">
        <v>0</v>
      </c>
      <c r="CM119" s="236">
        <v>-800.15083333333325</v>
      </c>
      <c r="CN119" s="236">
        <v>-2473.3184000000001</v>
      </c>
      <c r="CO119" s="237">
        <v>-789.25</v>
      </c>
      <c r="CP119" s="237">
        <v>0</v>
      </c>
      <c r="CQ119" s="237">
        <v>0</v>
      </c>
      <c r="CR119" s="237"/>
      <c r="CS119" s="236">
        <v>196416.01117295577</v>
      </c>
      <c r="CT119" s="238">
        <v>188420.97623962243</v>
      </c>
      <c r="CU119" s="238">
        <v>12057.754166666666</v>
      </c>
      <c r="CV119" s="239"/>
      <c r="CW119" s="239"/>
      <c r="CX119" s="239"/>
      <c r="CY119" s="239">
        <v>0</v>
      </c>
      <c r="CZ119" s="239">
        <v>0</v>
      </c>
      <c r="DA119" s="239">
        <v>0</v>
      </c>
      <c r="DB119" s="239">
        <v>0</v>
      </c>
      <c r="DC119" s="239">
        <v>0</v>
      </c>
      <c r="DD119" s="238">
        <v>-800.15083333333325</v>
      </c>
      <c r="DE119" s="238">
        <v>-2473.3184000000001</v>
      </c>
      <c r="DF119" s="239">
        <v>-789.25</v>
      </c>
      <c r="DG119" s="239">
        <v>0</v>
      </c>
      <c r="DH119" s="239">
        <v>0</v>
      </c>
      <c r="DI119" s="239"/>
      <c r="DJ119" s="238">
        <v>196416.01117295577</v>
      </c>
      <c r="DK119" s="240">
        <v>188420.97623962243</v>
      </c>
      <c r="DL119" s="240">
        <v>12057.754166666666</v>
      </c>
      <c r="DM119" s="241"/>
      <c r="DN119" s="241"/>
      <c r="DO119" s="241"/>
      <c r="DP119" s="241">
        <v>0</v>
      </c>
      <c r="DQ119" s="241">
        <v>0</v>
      </c>
      <c r="DR119" s="241">
        <v>0</v>
      </c>
      <c r="DS119" s="241">
        <v>0</v>
      </c>
      <c r="DT119" s="241">
        <v>0</v>
      </c>
      <c r="DU119" s="240">
        <v>-800.15083333333325</v>
      </c>
      <c r="DV119" s="240">
        <v>-2473.3184000000001</v>
      </c>
      <c r="DW119" s="241">
        <v>-789.25</v>
      </c>
      <c r="DX119" s="241">
        <v>0</v>
      </c>
      <c r="DY119" s="241">
        <v>0</v>
      </c>
      <c r="DZ119" s="241"/>
      <c r="EA119" s="240">
        <v>196416.01117295577</v>
      </c>
      <c r="EB119" s="242">
        <v>188420.97623962243</v>
      </c>
      <c r="EC119" s="242">
        <v>600.33333333333212</v>
      </c>
      <c r="ED119" s="243"/>
      <c r="EE119" s="243"/>
      <c r="EF119" s="243"/>
      <c r="EG119" s="243">
        <v>0</v>
      </c>
      <c r="EH119" s="243">
        <v>0</v>
      </c>
      <c r="EI119" s="243">
        <v>0</v>
      </c>
      <c r="EJ119" s="243">
        <v>0</v>
      </c>
      <c r="EK119" s="243">
        <v>0</v>
      </c>
      <c r="EL119" s="242">
        <v>-800.15083333333325</v>
      </c>
      <c r="EM119" s="242">
        <v>-2473.3184000000001</v>
      </c>
      <c r="EN119" s="243">
        <v>-3946.25</v>
      </c>
      <c r="EO119" s="243">
        <v>0</v>
      </c>
      <c r="EP119" s="243">
        <v>0</v>
      </c>
      <c r="EQ119" s="243"/>
      <c r="ER119" s="242">
        <v>181801.59033962243</v>
      </c>
      <c r="ES119" s="230">
        <v>188420.97623962243</v>
      </c>
      <c r="ET119" s="230">
        <v>12057.754166666666</v>
      </c>
      <c r="EU119" s="231"/>
      <c r="EV119" s="231"/>
      <c r="EW119" s="231"/>
      <c r="EX119" s="231">
        <v>0</v>
      </c>
      <c r="EY119" s="231">
        <v>0</v>
      </c>
      <c r="EZ119" s="231">
        <v>0</v>
      </c>
      <c r="FA119" s="231">
        <v>0</v>
      </c>
      <c r="FB119" s="231">
        <v>0</v>
      </c>
      <c r="FC119" s="230">
        <v>-800.15083333333325</v>
      </c>
      <c r="FD119" s="230">
        <v>-2473.3184000000001</v>
      </c>
      <c r="FE119" s="231"/>
      <c r="FF119" s="231">
        <v>0</v>
      </c>
      <c r="FG119" s="231">
        <v>0</v>
      </c>
      <c r="FH119" s="231"/>
      <c r="FI119" s="230">
        <v>197205.26117295577</v>
      </c>
      <c r="FJ119" s="232">
        <v>188420.97623962243</v>
      </c>
      <c r="FK119" s="232">
        <v>12057.754166666666</v>
      </c>
      <c r="FL119" s="233"/>
      <c r="FM119" s="233"/>
      <c r="FN119" s="233"/>
      <c r="FO119" s="233">
        <v>0</v>
      </c>
      <c r="FP119" s="233">
        <v>0</v>
      </c>
      <c r="FQ119" s="233">
        <v>0</v>
      </c>
      <c r="FR119" s="233">
        <v>0</v>
      </c>
      <c r="FS119" s="233">
        <v>0</v>
      </c>
      <c r="FT119" s="232">
        <v>-800.15083333333325</v>
      </c>
      <c r="FU119" s="232">
        <v>-2473.3184000000001</v>
      </c>
      <c r="FV119" s="233"/>
      <c r="FW119" s="233">
        <v>0</v>
      </c>
      <c r="FX119" s="233">
        <v>0</v>
      </c>
      <c r="FY119" s="233"/>
      <c r="FZ119" s="232">
        <v>197205.26117295577</v>
      </c>
      <c r="GA119" s="234">
        <v>188420.97623962243</v>
      </c>
      <c r="GB119" s="234">
        <v>12057.754166666666</v>
      </c>
      <c r="GC119" s="235"/>
      <c r="GD119" s="235"/>
      <c r="GE119" s="235"/>
      <c r="GF119" s="235">
        <v>0</v>
      </c>
      <c r="GG119" s="235">
        <v>0</v>
      </c>
      <c r="GH119" s="235">
        <v>0</v>
      </c>
      <c r="GI119" s="235">
        <v>0</v>
      </c>
      <c r="GJ119" s="235">
        <v>0</v>
      </c>
      <c r="GK119" s="234">
        <v>-800.15083333333325</v>
      </c>
      <c r="GL119" s="234">
        <v>-2473.3184000000001</v>
      </c>
      <c r="GM119" s="235"/>
      <c r="GN119" s="235">
        <v>0</v>
      </c>
      <c r="GO119" s="235">
        <v>0</v>
      </c>
      <c r="GP119" s="235">
        <v>0</v>
      </c>
      <c r="GQ119" s="234">
        <v>197205.26117295577</v>
      </c>
      <c r="GR119" s="236">
        <v>188420.97623962243</v>
      </c>
      <c r="GS119" s="236">
        <v>12057.754166666666</v>
      </c>
      <c r="GT119" s="237"/>
      <c r="GU119" s="237"/>
      <c r="GV119" s="237"/>
      <c r="GW119" s="237">
        <v>0</v>
      </c>
      <c r="GX119" s="237">
        <v>0</v>
      </c>
      <c r="GY119" s="237">
        <v>0</v>
      </c>
      <c r="GZ119" s="237">
        <v>0</v>
      </c>
      <c r="HA119" s="237">
        <v>0</v>
      </c>
      <c r="HB119" s="236">
        <v>-800.15083333333325</v>
      </c>
      <c r="HC119" s="236">
        <v>-2473.3184000000001</v>
      </c>
      <c r="HD119" s="237"/>
      <c r="HE119" s="237">
        <v>0</v>
      </c>
      <c r="HF119" s="237">
        <v>0</v>
      </c>
      <c r="HG119" s="237"/>
      <c r="HH119" s="236">
        <v>197205.26117295577</v>
      </c>
      <c r="HJ119" s="281">
        <f t="shared" si="10"/>
        <v>2400383.4740421358</v>
      </c>
      <c r="HK119" s="282">
        <f t="shared" si="11"/>
        <v>0</v>
      </c>
      <c r="HL119" s="282">
        <f t="shared" si="12"/>
        <v>0</v>
      </c>
      <c r="HM119" s="282">
        <f t="shared" si="13"/>
        <v>-9601.81</v>
      </c>
      <c r="HN119" s="282">
        <f t="shared" si="14"/>
        <v>-29679.820800000001</v>
      </c>
      <c r="HO119" s="282">
        <f t="shared" si="15"/>
        <v>-9471</v>
      </c>
      <c r="HP119" s="282">
        <f t="shared" si="16"/>
        <v>0</v>
      </c>
      <c r="HQ119" s="283">
        <f t="shared" si="17"/>
        <v>0</v>
      </c>
      <c r="HR119" s="263"/>
      <c r="HS119" s="277">
        <v>136704</v>
      </c>
      <c r="HT119" s="278">
        <v>0</v>
      </c>
      <c r="HU119" s="278">
        <v>251970</v>
      </c>
      <c r="HV119" s="278">
        <v>856.93</v>
      </c>
      <c r="HW119" s="278">
        <v>0</v>
      </c>
      <c r="HX119" s="278">
        <v>5376.880000000001</v>
      </c>
      <c r="HY119" s="278">
        <v>42132</v>
      </c>
      <c r="HZ119" s="279">
        <v>8554</v>
      </c>
      <c r="IA119" s="278"/>
      <c r="IB119" s="280">
        <f t="shared" si="18"/>
        <v>2845977.2840421358</v>
      </c>
      <c r="ID119" s="280">
        <f t="shared" si="19"/>
        <v>-48752.630799999999</v>
      </c>
      <c r="IF119" s="280"/>
      <c r="IH119" s="280"/>
      <c r="IJ119" s="280">
        <v>0</v>
      </c>
      <c r="IL119" s="280">
        <v>8963.2799999999988</v>
      </c>
      <c r="IN119" s="280">
        <v>21424.48</v>
      </c>
    </row>
    <row r="120" spans="1:248">
      <c r="A120" s="244">
        <v>2176</v>
      </c>
      <c r="B120" s="141">
        <v>103256</v>
      </c>
      <c r="C120" s="141" t="s">
        <v>659</v>
      </c>
      <c r="D120" s="141" t="s">
        <v>455</v>
      </c>
      <c r="E120" s="226" t="s">
        <v>341</v>
      </c>
      <c r="F120" s="245" t="s">
        <v>921</v>
      </c>
      <c r="H120" s="227">
        <v>3613880.2240161081</v>
      </c>
      <c r="I120" s="227">
        <v>-16220.29</v>
      </c>
      <c r="J120" s="227">
        <v>-62009.625599999999</v>
      </c>
      <c r="K120" s="227">
        <v>3535650.3084161081</v>
      </c>
      <c r="M120" s="228">
        <v>301156.68533467565</v>
      </c>
      <c r="N120" s="228">
        <v>17453.598593749997</v>
      </c>
      <c r="O120" s="229"/>
      <c r="P120" s="229"/>
      <c r="Q120" s="229"/>
      <c r="R120" s="229">
        <v>0</v>
      </c>
      <c r="S120" s="229"/>
      <c r="T120" s="229">
        <v>0</v>
      </c>
      <c r="U120" s="229">
        <v>0</v>
      </c>
      <c r="V120" s="229"/>
      <c r="W120" s="228">
        <v>-1351.6908333333333</v>
      </c>
      <c r="X120" s="228">
        <v>-5167.4687999999996</v>
      </c>
      <c r="Y120" s="229">
        <v>-1562.1375</v>
      </c>
      <c r="Z120" s="229">
        <v>0</v>
      </c>
      <c r="AA120" s="229">
        <v>0</v>
      </c>
      <c r="AB120" s="229"/>
      <c r="AC120" s="228">
        <v>310528.98679509229</v>
      </c>
      <c r="AD120" s="230">
        <v>301156.68533467565</v>
      </c>
      <c r="AE120" s="230">
        <v>17453.598593749997</v>
      </c>
      <c r="AF120" s="231"/>
      <c r="AG120" s="231"/>
      <c r="AH120" s="231"/>
      <c r="AI120" s="231">
        <v>0</v>
      </c>
      <c r="AJ120" s="231"/>
      <c r="AK120" s="231">
        <v>0</v>
      </c>
      <c r="AL120" s="231">
        <v>0</v>
      </c>
      <c r="AM120" s="231"/>
      <c r="AN120" s="230">
        <v>-1351.6908333333333</v>
      </c>
      <c r="AO120" s="230">
        <v>-5167.4687999999996</v>
      </c>
      <c r="AP120" s="231">
        <v>-1562.1375</v>
      </c>
      <c r="AQ120" s="231">
        <v>0</v>
      </c>
      <c r="AR120" s="231">
        <v>0</v>
      </c>
      <c r="AS120" s="231"/>
      <c r="AT120" s="230">
        <v>310528.98679509229</v>
      </c>
      <c r="AU120" s="232">
        <v>301156.68533467565</v>
      </c>
      <c r="AV120" s="232">
        <v>17453.598593749997</v>
      </c>
      <c r="AW120" s="233"/>
      <c r="AX120" s="233"/>
      <c r="AY120" s="233"/>
      <c r="AZ120" s="233">
        <v>0</v>
      </c>
      <c r="BA120" s="233"/>
      <c r="BB120" s="233">
        <v>0</v>
      </c>
      <c r="BC120" s="233">
        <v>0</v>
      </c>
      <c r="BD120" s="233"/>
      <c r="BE120" s="232">
        <v>-1351.6908333333333</v>
      </c>
      <c r="BF120" s="232">
        <v>-5167.4687999999996</v>
      </c>
      <c r="BG120" s="233">
        <v>-1562.1375</v>
      </c>
      <c r="BH120" s="233">
        <v>0</v>
      </c>
      <c r="BI120" s="233">
        <v>0</v>
      </c>
      <c r="BJ120" s="233"/>
      <c r="BK120" s="232">
        <v>310528.98679509229</v>
      </c>
      <c r="BL120" s="234">
        <v>301156.68533467565</v>
      </c>
      <c r="BM120" s="234">
        <v>21013.333802083333</v>
      </c>
      <c r="BN120" s="235"/>
      <c r="BO120" s="235"/>
      <c r="BP120" s="235"/>
      <c r="BQ120" s="235">
        <v>0</v>
      </c>
      <c r="BR120" s="235">
        <v>0</v>
      </c>
      <c r="BS120" s="235">
        <v>0</v>
      </c>
      <c r="BT120" s="235">
        <v>404.44444444444446</v>
      </c>
      <c r="BU120" s="235">
        <v>0</v>
      </c>
      <c r="BV120" s="234">
        <v>-1351.6908333333333</v>
      </c>
      <c r="BW120" s="234">
        <v>-5167.4687999999996</v>
      </c>
      <c r="BX120" s="235">
        <v>-1562.1375</v>
      </c>
      <c r="BY120" s="235">
        <v>0</v>
      </c>
      <c r="BZ120" s="235">
        <v>0</v>
      </c>
      <c r="CA120" s="235"/>
      <c r="CB120" s="234">
        <v>314493.16644787008</v>
      </c>
      <c r="CC120" s="236">
        <v>301156.68533467565</v>
      </c>
      <c r="CD120" s="236">
        <v>21013.333802083333</v>
      </c>
      <c r="CE120" s="237"/>
      <c r="CF120" s="237"/>
      <c r="CG120" s="237"/>
      <c r="CH120" s="237">
        <v>0</v>
      </c>
      <c r="CI120" s="237">
        <v>0</v>
      </c>
      <c r="CJ120" s="237">
        <v>0</v>
      </c>
      <c r="CK120" s="237">
        <v>404.44444444444446</v>
      </c>
      <c r="CL120" s="237">
        <v>0</v>
      </c>
      <c r="CM120" s="236">
        <v>-1351.6908333333333</v>
      </c>
      <c r="CN120" s="236">
        <v>-5167.4687999999996</v>
      </c>
      <c r="CO120" s="237">
        <v>-1562.1375</v>
      </c>
      <c r="CP120" s="237">
        <v>0</v>
      </c>
      <c r="CQ120" s="237">
        <v>0</v>
      </c>
      <c r="CR120" s="237"/>
      <c r="CS120" s="236">
        <v>314493.16644787008</v>
      </c>
      <c r="CT120" s="238">
        <v>301156.68533467565</v>
      </c>
      <c r="CU120" s="238">
        <v>21013.333802083333</v>
      </c>
      <c r="CV120" s="239"/>
      <c r="CW120" s="239"/>
      <c r="CX120" s="239"/>
      <c r="CY120" s="239">
        <v>0</v>
      </c>
      <c r="CZ120" s="239">
        <v>0</v>
      </c>
      <c r="DA120" s="239">
        <v>0</v>
      </c>
      <c r="DB120" s="239">
        <v>404.44444444444446</v>
      </c>
      <c r="DC120" s="239">
        <v>0</v>
      </c>
      <c r="DD120" s="238">
        <v>-1351.6908333333333</v>
      </c>
      <c r="DE120" s="238">
        <v>-5167.4687999999996</v>
      </c>
      <c r="DF120" s="239">
        <v>-1562.1375</v>
      </c>
      <c r="DG120" s="239">
        <v>0</v>
      </c>
      <c r="DH120" s="239">
        <v>0</v>
      </c>
      <c r="DI120" s="239"/>
      <c r="DJ120" s="238">
        <v>314493.16644787008</v>
      </c>
      <c r="DK120" s="240">
        <v>301156.68533467565</v>
      </c>
      <c r="DL120" s="240">
        <v>21013.333802083333</v>
      </c>
      <c r="DM120" s="241"/>
      <c r="DN120" s="241"/>
      <c r="DO120" s="241"/>
      <c r="DP120" s="241">
        <v>0</v>
      </c>
      <c r="DQ120" s="241">
        <v>0</v>
      </c>
      <c r="DR120" s="241">
        <v>0</v>
      </c>
      <c r="DS120" s="241">
        <v>404.44444444444446</v>
      </c>
      <c r="DT120" s="241">
        <v>0</v>
      </c>
      <c r="DU120" s="240">
        <v>-1351.6908333333333</v>
      </c>
      <c r="DV120" s="240">
        <v>-5167.4687999999996</v>
      </c>
      <c r="DW120" s="241">
        <v>-1562.1375</v>
      </c>
      <c r="DX120" s="241">
        <v>0</v>
      </c>
      <c r="DY120" s="241">
        <v>0</v>
      </c>
      <c r="DZ120" s="241"/>
      <c r="EA120" s="240">
        <v>314493.16644787008</v>
      </c>
      <c r="EB120" s="242">
        <v>301156.68533467565</v>
      </c>
      <c r="EC120" s="242">
        <v>14836.399364035096</v>
      </c>
      <c r="ED120" s="243"/>
      <c r="EE120" s="243"/>
      <c r="EF120" s="243"/>
      <c r="EG120" s="243">
        <v>0</v>
      </c>
      <c r="EH120" s="243">
        <v>0</v>
      </c>
      <c r="EI120" s="243">
        <v>0</v>
      </c>
      <c r="EJ120" s="243">
        <v>1415.5555555555557</v>
      </c>
      <c r="EK120" s="243">
        <v>0</v>
      </c>
      <c r="EL120" s="242">
        <v>-1351.6908333333333</v>
      </c>
      <c r="EM120" s="242">
        <v>-5167.4687999999996</v>
      </c>
      <c r="EN120" s="243">
        <v>-7810.6874999999973</v>
      </c>
      <c r="EO120" s="243">
        <v>0</v>
      </c>
      <c r="EP120" s="243">
        <v>0</v>
      </c>
      <c r="EQ120" s="243"/>
      <c r="ER120" s="242">
        <v>303078.793120933</v>
      </c>
      <c r="ES120" s="230">
        <v>301156.68533467565</v>
      </c>
      <c r="ET120" s="230">
        <v>21013.333802083333</v>
      </c>
      <c r="EU120" s="230"/>
      <c r="EV120" s="230"/>
      <c r="EW120" s="230"/>
      <c r="EX120" s="230">
        <v>0</v>
      </c>
      <c r="EY120" s="230">
        <v>0</v>
      </c>
      <c r="EZ120" s="230">
        <v>0</v>
      </c>
      <c r="FA120" s="230">
        <v>404.44444444444446</v>
      </c>
      <c r="FB120" s="230">
        <v>0</v>
      </c>
      <c r="FC120" s="230">
        <v>-1351.6908333333333</v>
      </c>
      <c r="FD120" s="230">
        <v>-5167.4687999999996</v>
      </c>
      <c r="FE120" s="230"/>
      <c r="FF120" s="230">
        <v>0</v>
      </c>
      <c r="FG120" s="230">
        <v>0</v>
      </c>
      <c r="FH120" s="230"/>
      <c r="FI120" s="230">
        <v>316055.3039478701</v>
      </c>
      <c r="FJ120" s="232">
        <v>301156.68533467565</v>
      </c>
      <c r="FK120" s="232">
        <v>21013.333802083333</v>
      </c>
      <c r="FL120" s="232"/>
      <c r="FM120" s="232"/>
      <c r="FN120" s="232"/>
      <c r="FO120" s="232">
        <v>0</v>
      </c>
      <c r="FP120" s="232">
        <v>0</v>
      </c>
      <c r="FQ120" s="232">
        <v>0</v>
      </c>
      <c r="FR120" s="232">
        <v>404.44444444444446</v>
      </c>
      <c r="FS120" s="232">
        <v>0</v>
      </c>
      <c r="FT120" s="232">
        <v>-1351.6908333333333</v>
      </c>
      <c r="FU120" s="232">
        <v>-5167.4687999999996</v>
      </c>
      <c r="FV120" s="232"/>
      <c r="FW120" s="232">
        <v>0</v>
      </c>
      <c r="FX120" s="232">
        <v>0</v>
      </c>
      <c r="FY120" s="232"/>
      <c r="FZ120" s="232">
        <v>316055.3039478701</v>
      </c>
      <c r="GA120" s="234">
        <v>301156.68533467565</v>
      </c>
      <c r="GB120" s="234">
        <v>21013.333802083333</v>
      </c>
      <c r="GC120" s="234"/>
      <c r="GD120" s="234"/>
      <c r="GE120" s="234"/>
      <c r="GF120" s="234">
        <v>0</v>
      </c>
      <c r="GG120" s="234">
        <v>0</v>
      </c>
      <c r="GH120" s="234">
        <v>0</v>
      </c>
      <c r="GI120" s="234">
        <v>404.44444444444446</v>
      </c>
      <c r="GJ120" s="234">
        <v>0</v>
      </c>
      <c r="GK120" s="234">
        <v>-1351.6908333333333</v>
      </c>
      <c r="GL120" s="234">
        <v>-5167.4687999999996</v>
      </c>
      <c r="GM120" s="234"/>
      <c r="GN120" s="234">
        <v>0</v>
      </c>
      <c r="GO120" s="234">
        <v>0</v>
      </c>
      <c r="GP120" s="234">
        <v>0</v>
      </c>
      <c r="GQ120" s="234">
        <v>316055.3039478701</v>
      </c>
      <c r="GR120" s="236">
        <v>301156.68533467565</v>
      </c>
      <c r="GS120" s="236">
        <v>21013.333802083333</v>
      </c>
      <c r="GT120" s="236"/>
      <c r="GU120" s="236"/>
      <c r="GV120" s="236"/>
      <c r="GW120" s="236">
        <v>0</v>
      </c>
      <c r="GX120" s="236">
        <v>0</v>
      </c>
      <c r="GY120" s="236">
        <v>0</v>
      </c>
      <c r="GZ120" s="236">
        <v>404.44444444444446</v>
      </c>
      <c r="HA120" s="236">
        <v>0</v>
      </c>
      <c r="HB120" s="236">
        <v>-1351.6908333333333</v>
      </c>
      <c r="HC120" s="236">
        <v>-5167.4687999999996</v>
      </c>
      <c r="HD120" s="236"/>
      <c r="HE120" s="236">
        <v>0</v>
      </c>
      <c r="HF120" s="236">
        <v>0</v>
      </c>
      <c r="HG120" s="236"/>
      <c r="HH120" s="236">
        <v>316055.3039478701</v>
      </c>
      <c r="HJ120" s="281">
        <f t="shared" si="10"/>
        <v>3869025.8195780595</v>
      </c>
      <c r="HK120" s="282">
        <f t="shared" si="11"/>
        <v>0</v>
      </c>
      <c r="HL120" s="282">
        <f t="shared" si="12"/>
        <v>4651.1111111111113</v>
      </c>
      <c r="HM120" s="282">
        <f t="shared" si="13"/>
        <v>-16220.290000000003</v>
      </c>
      <c r="HN120" s="282">
        <f t="shared" si="14"/>
        <v>-62009.625600000007</v>
      </c>
      <c r="HO120" s="282">
        <f t="shared" si="15"/>
        <v>-18745.649999999998</v>
      </c>
      <c r="HP120" s="282">
        <f t="shared" si="16"/>
        <v>0</v>
      </c>
      <c r="HQ120" s="283">
        <f t="shared" si="17"/>
        <v>0</v>
      </c>
      <c r="HR120" s="263"/>
      <c r="HS120" s="277">
        <v>200957</v>
      </c>
      <c r="HT120" s="278">
        <v>0</v>
      </c>
      <c r="HU120" s="278">
        <v>310800</v>
      </c>
      <c r="HV120" s="278">
        <v>2513.8599999999997</v>
      </c>
      <c r="HW120" s="278">
        <v>0</v>
      </c>
      <c r="HX120" s="278">
        <v>24389.17</v>
      </c>
      <c r="HY120" s="278">
        <v>98228</v>
      </c>
      <c r="HZ120" s="279">
        <v>11859.25</v>
      </c>
      <c r="IA120" s="278"/>
      <c r="IB120" s="280">
        <f>HJ120+HK120+HL120+HS120+HT120+HU120+HV120+HW120+HX120+HY120+HZ120</f>
        <v>4522424.2106891712</v>
      </c>
      <c r="ID120" s="280">
        <f t="shared" si="19"/>
        <v>-96975.565600000002</v>
      </c>
      <c r="IF120" s="280"/>
      <c r="IH120" s="280"/>
      <c r="IJ120" s="280">
        <v>0</v>
      </c>
      <c r="IL120" s="280">
        <v>19841.729999999996</v>
      </c>
      <c r="IN120" s="280">
        <v>197101.92666666667</v>
      </c>
    </row>
    <row r="121" spans="1:248">
      <c r="A121" s="244">
        <v>7047</v>
      </c>
      <c r="B121" s="141">
        <v>103623</v>
      </c>
      <c r="C121" s="141" t="s">
        <v>745</v>
      </c>
      <c r="D121" s="141" t="s">
        <v>541</v>
      </c>
      <c r="E121" s="226" t="s">
        <v>342</v>
      </c>
      <c r="F121" s="245" t="s">
        <v>921</v>
      </c>
      <c r="H121" s="227">
        <v>0</v>
      </c>
      <c r="I121" s="227">
        <v>0</v>
      </c>
      <c r="J121" s="227">
        <v>0</v>
      </c>
      <c r="K121" s="227">
        <v>0</v>
      </c>
      <c r="M121" s="228">
        <v>0</v>
      </c>
      <c r="N121" s="228">
        <v>0</v>
      </c>
      <c r="O121" s="229"/>
      <c r="P121" s="229"/>
      <c r="Q121" s="229"/>
      <c r="R121" s="229">
        <v>86423.443333333344</v>
      </c>
      <c r="S121" s="229"/>
      <c r="T121" s="229">
        <v>0</v>
      </c>
      <c r="U121" s="229">
        <v>114795.12438896178</v>
      </c>
      <c r="V121" s="229"/>
      <c r="W121" s="228">
        <v>0</v>
      </c>
      <c r="X121" s="228">
        <v>0</v>
      </c>
      <c r="Y121" s="229">
        <v>-274.3125</v>
      </c>
      <c r="Z121" s="229">
        <v>-1462.9650000000001</v>
      </c>
      <c r="AA121" s="229">
        <v>0</v>
      </c>
      <c r="AB121" s="229"/>
      <c r="AC121" s="228">
        <v>199481.29022229512</v>
      </c>
      <c r="AD121" s="230">
        <v>0</v>
      </c>
      <c r="AE121" s="230">
        <v>0</v>
      </c>
      <c r="AF121" s="231"/>
      <c r="AG121" s="231"/>
      <c r="AH121" s="231"/>
      <c r="AI121" s="231">
        <v>86423.443333333344</v>
      </c>
      <c r="AJ121" s="231"/>
      <c r="AK121" s="231">
        <v>0</v>
      </c>
      <c r="AL121" s="231">
        <v>114795.12438896178</v>
      </c>
      <c r="AM121" s="231"/>
      <c r="AN121" s="230">
        <v>0</v>
      </c>
      <c r="AO121" s="230">
        <v>0</v>
      </c>
      <c r="AP121" s="231">
        <v>-274.3125</v>
      </c>
      <c r="AQ121" s="231">
        <v>-1462.9650000000001</v>
      </c>
      <c r="AR121" s="231">
        <v>0</v>
      </c>
      <c r="AS121" s="231"/>
      <c r="AT121" s="230">
        <v>199481.29022229512</v>
      </c>
      <c r="AU121" s="232">
        <v>0</v>
      </c>
      <c r="AV121" s="232">
        <v>0</v>
      </c>
      <c r="AW121" s="233"/>
      <c r="AX121" s="233"/>
      <c r="AY121" s="233"/>
      <c r="AZ121" s="233">
        <v>86423.443333333344</v>
      </c>
      <c r="BA121" s="233"/>
      <c r="BB121" s="233">
        <v>0</v>
      </c>
      <c r="BC121" s="233">
        <v>114795.12438896178</v>
      </c>
      <c r="BD121" s="233"/>
      <c r="BE121" s="232">
        <v>0</v>
      </c>
      <c r="BF121" s="232">
        <v>0</v>
      </c>
      <c r="BG121" s="233">
        <v>-274.3125</v>
      </c>
      <c r="BH121" s="233">
        <v>-1462.9650000000001</v>
      </c>
      <c r="BI121" s="233">
        <v>0</v>
      </c>
      <c r="BJ121" s="233"/>
      <c r="BK121" s="232">
        <v>199481.29022229512</v>
      </c>
      <c r="BL121" s="234">
        <v>0</v>
      </c>
      <c r="BM121" s="234">
        <v>0</v>
      </c>
      <c r="BN121" s="235"/>
      <c r="BO121" s="235"/>
      <c r="BP121" s="235"/>
      <c r="BQ121" s="235">
        <v>86423.443333333344</v>
      </c>
      <c r="BR121" s="235">
        <v>0</v>
      </c>
      <c r="BS121" s="235">
        <v>0</v>
      </c>
      <c r="BT121" s="235">
        <v>114795.12438896178</v>
      </c>
      <c r="BU121" s="235">
        <v>0</v>
      </c>
      <c r="BV121" s="234">
        <v>0</v>
      </c>
      <c r="BW121" s="234">
        <v>0</v>
      </c>
      <c r="BX121" s="235">
        <v>-274.3125</v>
      </c>
      <c r="BY121" s="235">
        <v>-1462.9650000000001</v>
      </c>
      <c r="BZ121" s="235">
        <v>0</v>
      </c>
      <c r="CA121" s="235"/>
      <c r="CB121" s="234">
        <v>199481.29022229512</v>
      </c>
      <c r="CC121" s="236">
        <v>0</v>
      </c>
      <c r="CD121" s="236">
        <v>0</v>
      </c>
      <c r="CE121" s="237"/>
      <c r="CF121" s="237"/>
      <c r="CG121" s="237"/>
      <c r="CH121" s="237">
        <v>86423.443333333344</v>
      </c>
      <c r="CI121" s="237">
        <v>0</v>
      </c>
      <c r="CJ121" s="237">
        <v>0</v>
      </c>
      <c r="CK121" s="237">
        <v>114795.12438896178</v>
      </c>
      <c r="CL121" s="237">
        <v>0</v>
      </c>
      <c r="CM121" s="236">
        <v>0</v>
      </c>
      <c r="CN121" s="236">
        <v>0</v>
      </c>
      <c r="CO121" s="237">
        <v>-274.3125</v>
      </c>
      <c r="CP121" s="237">
        <v>-1462.9650000000001</v>
      </c>
      <c r="CQ121" s="237">
        <v>0</v>
      </c>
      <c r="CR121" s="237"/>
      <c r="CS121" s="236">
        <v>199481.29022229512</v>
      </c>
      <c r="CT121" s="238">
        <v>0</v>
      </c>
      <c r="CU121" s="238">
        <v>0</v>
      </c>
      <c r="CV121" s="239"/>
      <c r="CW121" s="239"/>
      <c r="CX121" s="239"/>
      <c r="CY121" s="239">
        <v>86423.443333333344</v>
      </c>
      <c r="CZ121" s="239">
        <v>0</v>
      </c>
      <c r="DA121" s="239">
        <v>0</v>
      </c>
      <c r="DB121" s="239">
        <v>114795.12438896178</v>
      </c>
      <c r="DC121" s="239">
        <v>0</v>
      </c>
      <c r="DD121" s="238">
        <v>0</v>
      </c>
      <c r="DE121" s="238">
        <v>0</v>
      </c>
      <c r="DF121" s="239">
        <v>-274.3125</v>
      </c>
      <c r="DG121" s="239">
        <v>-1462.9650000000001</v>
      </c>
      <c r="DH121" s="239">
        <v>0</v>
      </c>
      <c r="DI121" s="239"/>
      <c r="DJ121" s="238">
        <v>199481.29022229512</v>
      </c>
      <c r="DK121" s="240">
        <v>0</v>
      </c>
      <c r="DL121" s="240">
        <v>0</v>
      </c>
      <c r="DM121" s="241"/>
      <c r="DN121" s="241"/>
      <c r="DO121" s="241"/>
      <c r="DP121" s="241">
        <v>86423.443333333344</v>
      </c>
      <c r="DQ121" s="241">
        <v>0</v>
      </c>
      <c r="DR121" s="241">
        <v>0</v>
      </c>
      <c r="DS121" s="241">
        <v>114795.12438896178</v>
      </c>
      <c r="DT121" s="241">
        <v>0</v>
      </c>
      <c r="DU121" s="240">
        <v>0</v>
      </c>
      <c r="DV121" s="240">
        <v>0</v>
      </c>
      <c r="DW121" s="241">
        <v>-274.3125</v>
      </c>
      <c r="DX121" s="241">
        <v>-1462.9650000000001</v>
      </c>
      <c r="DY121" s="241">
        <v>0</v>
      </c>
      <c r="DZ121" s="241"/>
      <c r="EA121" s="240">
        <v>199481.29022229512</v>
      </c>
      <c r="EB121" s="242">
        <v>0</v>
      </c>
      <c r="EC121" s="242">
        <v>0</v>
      </c>
      <c r="ED121" s="243"/>
      <c r="EE121" s="243"/>
      <c r="EF121" s="243"/>
      <c r="EG121" s="243">
        <v>86423.443333333344</v>
      </c>
      <c r="EH121" s="243">
        <v>0</v>
      </c>
      <c r="EI121" s="243">
        <v>0</v>
      </c>
      <c r="EJ121" s="243">
        <v>170795.12438896176</v>
      </c>
      <c r="EK121" s="243">
        <v>0</v>
      </c>
      <c r="EL121" s="242">
        <v>0</v>
      </c>
      <c r="EM121" s="242">
        <v>0</v>
      </c>
      <c r="EN121" s="243">
        <v>-1371.5625</v>
      </c>
      <c r="EO121" s="243">
        <v>-1462.9650000000001</v>
      </c>
      <c r="EP121" s="243">
        <v>0</v>
      </c>
      <c r="EQ121" s="243"/>
      <c r="ER121" s="242">
        <v>254384.04022229512</v>
      </c>
      <c r="ES121" s="230">
        <v>0</v>
      </c>
      <c r="ET121" s="230">
        <v>0</v>
      </c>
      <c r="EU121" s="231"/>
      <c r="EV121" s="231"/>
      <c r="EW121" s="231"/>
      <c r="EX121" s="231">
        <v>86423.443333333344</v>
      </c>
      <c r="EY121" s="231">
        <v>0</v>
      </c>
      <c r="EZ121" s="231">
        <v>0</v>
      </c>
      <c r="FA121" s="231">
        <v>114795.12438896178</v>
      </c>
      <c r="FB121" s="231">
        <v>0</v>
      </c>
      <c r="FC121" s="230">
        <v>0</v>
      </c>
      <c r="FD121" s="230">
        <v>0</v>
      </c>
      <c r="FE121" s="231"/>
      <c r="FF121" s="231">
        <v>-1462.9650000000001</v>
      </c>
      <c r="FG121" s="231">
        <v>0</v>
      </c>
      <c r="FH121" s="231"/>
      <c r="FI121" s="230">
        <v>199755.60272229512</v>
      </c>
      <c r="FJ121" s="232">
        <v>0</v>
      </c>
      <c r="FK121" s="232">
        <v>0</v>
      </c>
      <c r="FL121" s="233"/>
      <c r="FM121" s="233"/>
      <c r="FN121" s="233"/>
      <c r="FO121" s="233">
        <v>86423.443333333344</v>
      </c>
      <c r="FP121" s="233">
        <v>0</v>
      </c>
      <c r="FQ121" s="233">
        <v>0</v>
      </c>
      <c r="FR121" s="233">
        <v>114795.12438896178</v>
      </c>
      <c r="FS121" s="233">
        <v>0</v>
      </c>
      <c r="FT121" s="232">
        <v>0</v>
      </c>
      <c r="FU121" s="232">
        <v>0</v>
      </c>
      <c r="FV121" s="233"/>
      <c r="FW121" s="233">
        <v>-4388.8950000000004</v>
      </c>
      <c r="FX121" s="233">
        <v>0</v>
      </c>
      <c r="FY121" s="233"/>
      <c r="FZ121" s="232">
        <v>196829.67272229513</v>
      </c>
      <c r="GA121" s="234">
        <v>0</v>
      </c>
      <c r="GB121" s="234">
        <v>0</v>
      </c>
      <c r="GC121" s="235"/>
      <c r="GD121" s="235"/>
      <c r="GE121" s="235"/>
      <c r="GF121" s="235">
        <v>86423.443333333344</v>
      </c>
      <c r="GG121" s="235">
        <v>0</v>
      </c>
      <c r="GH121" s="235">
        <v>0</v>
      </c>
      <c r="GI121" s="235">
        <v>114795.12438896178</v>
      </c>
      <c r="GJ121" s="235">
        <v>0</v>
      </c>
      <c r="GK121" s="234">
        <v>0</v>
      </c>
      <c r="GL121" s="234">
        <v>0</v>
      </c>
      <c r="GM121" s="235"/>
      <c r="GN121" s="235"/>
      <c r="GO121" s="235">
        <v>0</v>
      </c>
      <c r="GP121" s="235">
        <v>0</v>
      </c>
      <c r="GQ121" s="234">
        <v>201218.56772229512</v>
      </c>
      <c r="GR121" s="236">
        <v>0</v>
      </c>
      <c r="GS121" s="236">
        <v>0</v>
      </c>
      <c r="GT121" s="237"/>
      <c r="GU121" s="237"/>
      <c r="GV121" s="237"/>
      <c r="GW121" s="237">
        <v>86423.443333333344</v>
      </c>
      <c r="GX121" s="237">
        <v>0</v>
      </c>
      <c r="GY121" s="237">
        <v>0</v>
      </c>
      <c r="GZ121" s="237">
        <v>114795.12438896178</v>
      </c>
      <c r="HA121" s="237">
        <v>0</v>
      </c>
      <c r="HB121" s="236">
        <v>0</v>
      </c>
      <c r="HC121" s="236">
        <v>0</v>
      </c>
      <c r="HD121" s="237"/>
      <c r="HE121" s="237"/>
      <c r="HF121" s="237">
        <v>0</v>
      </c>
      <c r="HG121" s="237"/>
      <c r="HH121" s="236">
        <v>201218.56772229512</v>
      </c>
      <c r="HJ121" s="281">
        <f t="shared" si="10"/>
        <v>1037081.3200000002</v>
      </c>
      <c r="HK121" s="282">
        <f t="shared" si="11"/>
        <v>0</v>
      </c>
      <c r="HL121" s="282">
        <f t="shared" si="12"/>
        <v>1433541.4926675416</v>
      </c>
      <c r="HM121" s="282">
        <f t="shared" si="13"/>
        <v>0</v>
      </c>
      <c r="HN121" s="282">
        <f t="shared" si="14"/>
        <v>0</v>
      </c>
      <c r="HO121" s="282">
        <f t="shared" si="15"/>
        <v>-3291.75</v>
      </c>
      <c r="HP121" s="282">
        <f t="shared" si="16"/>
        <v>-17555.580000000002</v>
      </c>
      <c r="HQ121" s="283">
        <f t="shared" si="17"/>
        <v>0</v>
      </c>
      <c r="HR121" s="263"/>
      <c r="HS121" s="277">
        <v>94184.97</v>
      </c>
      <c r="HT121" s="278">
        <v>0</v>
      </c>
      <c r="HU121" s="278">
        <v>75090</v>
      </c>
      <c r="HV121" s="278">
        <v>5656.93</v>
      </c>
      <c r="HW121" s="278">
        <v>55190.034860557775</v>
      </c>
      <c r="HX121" s="278">
        <v>4894.2700000000004</v>
      </c>
      <c r="HY121" s="278">
        <v>19013</v>
      </c>
      <c r="HZ121" s="279">
        <v>8303.1299999999992</v>
      </c>
      <c r="IA121" s="278"/>
      <c r="IB121" s="280">
        <f t="shared" si="18"/>
        <v>2732955.1475280998</v>
      </c>
      <c r="ID121" s="280">
        <f t="shared" si="19"/>
        <v>-20847.330000000002</v>
      </c>
      <c r="IF121" s="280"/>
      <c r="IH121" s="280"/>
      <c r="IJ121" s="280">
        <v>0</v>
      </c>
      <c r="IL121" s="280">
        <v>0</v>
      </c>
      <c r="IN121" s="280">
        <v>128100</v>
      </c>
    </row>
    <row r="122" spans="1:248">
      <c r="A122" s="244">
        <v>2183</v>
      </c>
      <c r="B122" s="141">
        <v>103261</v>
      </c>
      <c r="C122" s="141" t="s">
        <v>748</v>
      </c>
      <c r="D122" s="141" t="s">
        <v>544</v>
      </c>
      <c r="E122" s="226" t="s">
        <v>341</v>
      </c>
      <c r="F122" s="245" t="s">
        <v>921</v>
      </c>
      <c r="H122" s="227">
        <v>2097129.0129185112</v>
      </c>
      <c r="I122" s="227">
        <v>-8749.43</v>
      </c>
      <c r="J122" s="227">
        <v>-37394.067600000002</v>
      </c>
      <c r="K122" s="227">
        <v>2050985.5153185113</v>
      </c>
      <c r="M122" s="228">
        <v>174760.7510765426</v>
      </c>
      <c r="N122" s="228">
        <v>0</v>
      </c>
      <c r="O122" s="229"/>
      <c r="P122" s="229"/>
      <c r="Q122" s="229"/>
      <c r="R122" s="229">
        <v>0</v>
      </c>
      <c r="S122" s="229"/>
      <c r="T122" s="229">
        <v>0</v>
      </c>
      <c r="U122" s="229">
        <v>0</v>
      </c>
      <c r="V122" s="229"/>
      <c r="W122" s="228">
        <v>-729.11916666666673</v>
      </c>
      <c r="X122" s="228">
        <v>-3116.1723000000002</v>
      </c>
      <c r="Y122" s="229">
        <v>-789.25</v>
      </c>
      <c r="Z122" s="229">
        <v>0</v>
      </c>
      <c r="AA122" s="229">
        <v>0</v>
      </c>
      <c r="AB122" s="229"/>
      <c r="AC122" s="228">
        <v>170126.20960987592</v>
      </c>
      <c r="AD122" s="230">
        <v>174760.7510765426</v>
      </c>
      <c r="AE122" s="230">
        <v>0</v>
      </c>
      <c r="AF122" s="231"/>
      <c r="AG122" s="231"/>
      <c r="AH122" s="231"/>
      <c r="AI122" s="231">
        <v>0</v>
      </c>
      <c r="AJ122" s="231"/>
      <c r="AK122" s="231">
        <v>0</v>
      </c>
      <c r="AL122" s="231">
        <v>0</v>
      </c>
      <c r="AM122" s="231"/>
      <c r="AN122" s="230">
        <v>-729.11916666666673</v>
      </c>
      <c r="AO122" s="230">
        <v>-3116.1723000000002</v>
      </c>
      <c r="AP122" s="231">
        <v>-789.25</v>
      </c>
      <c r="AQ122" s="231">
        <v>0</v>
      </c>
      <c r="AR122" s="231">
        <v>0</v>
      </c>
      <c r="AS122" s="231"/>
      <c r="AT122" s="230">
        <v>170126.20960987592</v>
      </c>
      <c r="AU122" s="232">
        <v>174760.7510765426</v>
      </c>
      <c r="AV122" s="232">
        <v>0</v>
      </c>
      <c r="AW122" s="233"/>
      <c r="AX122" s="233"/>
      <c r="AY122" s="233"/>
      <c r="AZ122" s="233">
        <v>0</v>
      </c>
      <c r="BA122" s="233"/>
      <c r="BB122" s="233">
        <v>0</v>
      </c>
      <c r="BC122" s="233">
        <v>0</v>
      </c>
      <c r="BD122" s="233"/>
      <c r="BE122" s="232">
        <v>-729.11916666666673</v>
      </c>
      <c r="BF122" s="232">
        <v>-3116.1723000000002</v>
      </c>
      <c r="BG122" s="233">
        <v>-789.25</v>
      </c>
      <c r="BH122" s="233">
        <v>0</v>
      </c>
      <c r="BI122" s="233">
        <v>0</v>
      </c>
      <c r="BJ122" s="233"/>
      <c r="BK122" s="232">
        <v>170126.20960987592</v>
      </c>
      <c r="BL122" s="234">
        <v>174760.7510765426</v>
      </c>
      <c r="BM122" s="234">
        <v>0</v>
      </c>
      <c r="BN122" s="235"/>
      <c r="BO122" s="235"/>
      <c r="BP122" s="235"/>
      <c r="BQ122" s="235">
        <v>0</v>
      </c>
      <c r="BR122" s="235">
        <v>0</v>
      </c>
      <c r="BS122" s="235">
        <v>0</v>
      </c>
      <c r="BT122" s="235">
        <v>0</v>
      </c>
      <c r="BU122" s="235">
        <v>0</v>
      </c>
      <c r="BV122" s="234">
        <v>-729.11916666666673</v>
      </c>
      <c r="BW122" s="234">
        <v>-3116.1723000000002</v>
      </c>
      <c r="BX122" s="235">
        <v>-789.25</v>
      </c>
      <c r="BY122" s="235">
        <v>0</v>
      </c>
      <c r="BZ122" s="235">
        <v>0</v>
      </c>
      <c r="CA122" s="235"/>
      <c r="CB122" s="234">
        <v>170126.20960987592</v>
      </c>
      <c r="CC122" s="236">
        <v>174760.7510765426</v>
      </c>
      <c r="CD122" s="236">
        <v>0</v>
      </c>
      <c r="CE122" s="237"/>
      <c r="CF122" s="237"/>
      <c r="CG122" s="237"/>
      <c r="CH122" s="237">
        <v>0</v>
      </c>
      <c r="CI122" s="237">
        <v>0</v>
      </c>
      <c r="CJ122" s="237">
        <v>0</v>
      </c>
      <c r="CK122" s="237">
        <v>0</v>
      </c>
      <c r="CL122" s="237">
        <v>0</v>
      </c>
      <c r="CM122" s="236">
        <v>-729.11916666666673</v>
      </c>
      <c r="CN122" s="236">
        <v>-3116.1723000000002</v>
      </c>
      <c r="CO122" s="237">
        <v>-789.25</v>
      </c>
      <c r="CP122" s="237">
        <v>0</v>
      </c>
      <c r="CQ122" s="237">
        <v>0</v>
      </c>
      <c r="CR122" s="237"/>
      <c r="CS122" s="236">
        <v>170126.20960987592</v>
      </c>
      <c r="CT122" s="238">
        <v>174760.7510765426</v>
      </c>
      <c r="CU122" s="238">
        <v>0</v>
      </c>
      <c r="CV122" s="239"/>
      <c r="CW122" s="239"/>
      <c r="CX122" s="239"/>
      <c r="CY122" s="239">
        <v>0</v>
      </c>
      <c r="CZ122" s="239">
        <v>0</v>
      </c>
      <c r="DA122" s="239">
        <v>0</v>
      </c>
      <c r="DB122" s="239">
        <v>0</v>
      </c>
      <c r="DC122" s="239">
        <v>0</v>
      </c>
      <c r="DD122" s="238">
        <v>-729.11916666666673</v>
      </c>
      <c r="DE122" s="238">
        <v>-3116.1723000000002</v>
      </c>
      <c r="DF122" s="239">
        <v>-789.25</v>
      </c>
      <c r="DG122" s="239">
        <v>0</v>
      </c>
      <c r="DH122" s="239">
        <v>0</v>
      </c>
      <c r="DI122" s="239"/>
      <c r="DJ122" s="238">
        <v>170126.20960987592</v>
      </c>
      <c r="DK122" s="240">
        <v>174760.7510765426</v>
      </c>
      <c r="DL122" s="240">
        <v>0</v>
      </c>
      <c r="DM122" s="241"/>
      <c r="DN122" s="241"/>
      <c r="DO122" s="241"/>
      <c r="DP122" s="241">
        <v>0</v>
      </c>
      <c r="DQ122" s="241">
        <v>0</v>
      </c>
      <c r="DR122" s="241">
        <v>0</v>
      </c>
      <c r="DS122" s="241">
        <v>0</v>
      </c>
      <c r="DT122" s="241">
        <v>0</v>
      </c>
      <c r="DU122" s="240">
        <v>-729.11916666666673</v>
      </c>
      <c r="DV122" s="240">
        <v>-3116.1723000000002</v>
      </c>
      <c r="DW122" s="241">
        <v>-789.25</v>
      </c>
      <c r="DX122" s="241">
        <v>0</v>
      </c>
      <c r="DY122" s="241">
        <v>0</v>
      </c>
      <c r="DZ122" s="241"/>
      <c r="EA122" s="240">
        <v>170126.20960987592</v>
      </c>
      <c r="EB122" s="242">
        <v>174760.7510765426</v>
      </c>
      <c r="EC122" s="242">
        <v>0</v>
      </c>
      <c r="ED122" s="243"/>
      <c r="EE122" s="243"/>
      <c r="EF122" s="243"/>
      <c r="EG122" s="243">
        <v>0</v>
      </c>
      <c r="EH122" s="243">
        <v>0</v>
      </c>
      <c r="EI122" s="243">
        <v>0</v>
      </c>
      <c r="EJ122" s="243">
        <v>0</v>
      </c>
      <c r="EK122" s="243">
        <v>0</v>
      </c>
      <c r="EL122" s="242">
        <v>-729.11916666666673</v>
      </c>
      <c r="EM122" s="242">
        <v>-3116.1723000000002</v>
      </c>
      <c r="EN122" s="243">
        <v>-3946.25</v>
      </c>
      <c r="EO122" s="243">
        <v>0</v>
      </c>
      <c r="EP122" s="243">
        <v>0</v>
      </c>
      <c r="EQ122" s="243"/>
      <c r="ER122" s="242">
        <v>166969.20960987592</v>
      </c>
      <c r="ES122" s="230">
        <v>174760.7510765426</v>
      </c>
      <c r="ET122" s="230">
        <v>0</v>
      </c>
      <c r="EU122" s="231"/>
      <c r="EV122" s="231"/>
      <c r="EW122" s="231"/>
      <c r="EX122" s="231">
        <v>0</v>
      </c>
      <c r="EY122" s="231">
        <v>0</v>
      </c>
      <c r="EZ122" s="231">
        <v>0</v>
      </c>
      <c r="FA122" s="231">
        <v>0</v>
      </c>
      <c r="FB122" s="231">
        <v>0</v>
      </c>
      <c r="FC122" s="230">
        <v>-729.11916666666673</v>
      </c>
      <c r="FD122" s="230">
        <v>-3116.1723000000002</v>
      </c>
      <c r="FE122" s="231"/>
      <c r="FF122" s="231">
        <v>0</v>
      </c>
      <c r="FG122" s="231">
        <v>0</v>
      </c>
      <c r="FH122" s="231"/>
      <c r="FI122" s="230">
        <v>170915.45960987592</v>
      </c>
      <c r="FJ122" s="232">
        <v>174760.7510765426</v>
      </c>
      <c r="FK122" s="232">
        <v>0</v>
      </c>
      <c r="FL122" s="233"/>
      <c r="FM122" s="233"/>
      <c r="FN122" s="233"/>
      <c r="FO122" s="233">
        <v>0</v>
      </c>
      <c r="FP122" s="233">
        <v>0</v>
      </c>
      <c r="FQ122" s="233">
        <v>0</v>
      </c>
      <c r="FR122" s="233">
        <v>0</v>
      </c>
      <c r="FS122" s="233">
        <v>69043.571428571435</v>
      </c>
      <c r="FT122" s="232">
        <v>-729.11916666666673</v>
      </c>
      <c r="FU122" s="232">
        <v>-3116.1723000000002</v>
      </c>
      <c r="FV122" s="233"/>
      <c r="FW122" s="233">
        <v>0</v>
      </c>
      <c r="FX122" s="233">
        <v>0</v>
      </c>
      <c r="FY122" s="233"/>
      <c r="FZ122" s="232">
        <v>239959.03103844734</v>
      </c>
      <c r="GA122" s="234">
        <v>174760.7510765426</v>
      </c>
      <c r="GB122" s="234">
        <v>0</v>
      </c>
      <c r="GC122" s="235"/>
      <c r="GD122" s="235"/>
      <c r="GE122" s="235"/>
      <c r="GF122" s="235">
        <v>0</v>
      </c>
      <c r="GG122" s="235">
        <v>0</v>
      </c>
      <c r="GH122" s="235">
        <v>0</v>
      </c>
      <c r="GI122" s="235">
        <v>0</v>
      </c>
      <c r="GJ122" s="235">
        <v>13808.714285714286</v>
      </c>
      <c r="GK122" s="234">
        <v>-729.11916666666673</v>
      </c>
      <c r="GL122" s="234">
        <v>-3116.1723000000002</v>
      </c>
      <c r="GM122" s="235"/>
      <c r="GN122" s="235">
        <v>0</v>
      </c>
      <c r="GO122" s="235">
        <v>0</v>
      </c>
      <c r="GP122" s="235">
        <v>0</v>
      </c>
      <c r="GQ122" s="234">
        <v>184724.17389559021</v>
      </c>
      <c r="GR122" s="236">
        <v>174760.7510765426</v>
      </c>
      <c r="GS122" s="236">
        <v>0</v>
      </c>
      <c r="GT122" s="237"/>
      <c r="GU122" s="237"/>
      <c r="GV122" s="237"/>
      <c r="GW122" s="237">
        <v>0</v>
      </c>
      <c r="GX122" s="237">
        <v>0</v>
      </c>
      <c r="GY122" s="237">
        <v>0</v>
      </c>
      <c r="GZ122" s="237">
        <v>0</v>
      </c>
      <c r="HA122" s="237">
        <v>13808.714285714286</v>
      </c>
      <c r="HB122" s="236">
        <v>-729.11916666666673</v>
      </c>
      <c r="HC122" s="236">
        <v>-3116.1723000000002</v>
      </c>
      <c r="HD122" s="237"/>
      <c r="HE122" s="237">
        <v>0</v>
      </c>
      <c r="HF122" s="237">
        <v>0</v>
      </c>
      <c r="HG122" s="237"/>
      <c r="HH122" s="236">
        <v>184724.17389559021</v>
      </c>
      <c r="HJ122" s="281">
        <f t="shared" si="10"/>
        <v>2218662.0129185109</v>
      </c>
      <c r="HK122" s="282">
        <f t="shared" si="11"/>
        <v>0</v>
      </c>
      <c r="HL122" s="282">
        <f t="shared" si="12"/>
        <v>96661.000000000015</v>
      </c>
      <c r="HM122" s="282">
        <f t="shared" si="13"/>
        <v>-8749.4299999999985</v>
      </c>
      <c r="HN122" s="282">
        <f t="shared" si="14"/>
        <v>-37394.067599999995</v>
      </c>
      <c r="HO122" s="282">
        <f t="shared" si="15"/>
        <v>-9471</v>
      </c>
      <c r="HP122" s="282">
        <f t="shared" si="16"/>
        <v>0</v>
      </c>
      <c r="HQ122" s="283">
        <f t="shared" si="17"/>
        <v>0</v>
      </c>
      <c r="HR122" s="263"/>
      <c r="HS122" s="277">
        <v>110933</v>
      </c>
      <c r="HT122" s="278">
        <v>0</v>
      </c>
      <c r="HU122" s="278">
        <v>166500</v>
      </c>
      <c r="HV122" s="278">
        <v>0</v>
      </c>
      <c r="HW122" s="278">
        <v>0</v>
      </c>
      <c r="HX122" s="278">
        <v>3318.33</v>
      </c>
      <c r="HY122" s="278">
        <v>54539</v>
      </c>
      <c r="HZ122" s="279">
        <v>8207.5</v>
      </c>
      <c r="IA122" s="278"/>
      <c r="IB122" s="280">
        <f t="shared" si="18"/>
        <v>2658820.842918511</v>
      </c>
      <c r="ID122" s="280">
        <f t="shared" si="19"/>
        <v>-55614.497599999995</v>
      </c>
      <c r="IF122" s="280"/>
      <c r="IH122" s="280"/>
      <c r="IJ122" s="280">
        <v>121533.00000000003</v>
      </c>
      <c r="IL122" s="280">
        <v>0</v>
      </c>
      <c r="IN122" s="280">
        <v>57624.133333333331</v>
      </c>
    </row>
    <row r="123" spans="1:248">
      <c r="A123" s="244">
        <v>3331</v>
      </c>
      <c r="B123" s="141">
        <v>103433</v>
      </c>
      <c r="C123" s="141" t="s">
        <v>749</v>
      </c>
      <c r="D123" s="141" t="s">
        <v>545</v>
      </c>
      <c r="E123" s="226" t="s">
        <v>341</v>
      </c>
      <c r="F123" s="245" t="s">
        <v>921</v>
      </c>
      <c r="H123" s="227">
        <v>1236650.7100052682</v>
      </c>
      <c r="I123" s="227">
        <v>-5314.84</v>
      </c>
      <c r="J123" s="227">
        <v>-8213.5599000000002</v>
      </c>
      <c r="K123" s="227">
        <v>1223122.3101052681</v>
      </c>
      <c r="M123" s="228">
        <v>103054.22583377235</v>
      </c>
      <c r="N123" s="228">
        <v>10148.279924242424</v>
      </c>
      <c r="O123" s="229"/>
      <c r="P123" s="229"/>
      <c r="Q123" s="229"/>
      <c r="R123" s="229">
        <v>0</v>
      </c>
      <c r="S123" s="229"/>
      <c r="T123" s="229">
        <v>0</v>
      </c>
      <c r="U123" s="229">
        <v>0</v>
      </c>
      <c r="V123" s="229"/>
      <c r="W123" s="228">
        <v>-442.90333333333336</v>
      </c>
      <c r="X123" s="228">
        <v>-684.46332500000005</v>
      </c>
      <c r="Y123" s="229">
        <v>0</v>
      </c>
      <c r="Z123" s="229">
        <v>0</v>
      </c>
      <c r="AA123" s="229">
        <v>0</v>
      </c>
      <c r="AB123" s="229"/>
      <c r="AC123" s="228">
        <v>112075.13909968143</v>
      </c>
      <c r="AD123" s="230">
        <v>103054.22583377235</v>
      </c>
      <c r="AE123" s="230">
        <v>10148.279924242424</v>
      </c>
      <c r="AF123" s="231"/>
      <c r="AG123" s="231"/>
      <c r="AH123" s="231"/>
      <c r="AI123" s="231">
        <v>0</v>
      </c>
      <c r="AJ123" s="231"/>
      <c r="AK123" s="231">
        <v>0</v>
      </c>
      <c r="AL123" s="231">
        <v>0</v>
      </c>
      <c r="AM123" s="231"/>
      <c r="AN123" s="230">
        <v>-442.90333333333336</v>
      </c>
      <c r="AO123" s="230">
        <v>-684.46332500000005</v>
      </c>
      <c r="AP123" s="231">
        <v>0</v>
      </c>
      <c r="AQ123" s="231">
        <v>0</v>
      </c>
      <c r="AR123" s="231">
        <v>0</v>
      </c>
      <c r="AS123" s="231"/>
      <c r="AT123" s="230">
        <v>112075.13909968143</v>
      </c>
      <c r="AU123" s="232">
        <v>103054.22583377235</v>
      </c>
      <c r="AV123" s="232">
        <v>10148.279924242424</v>
      </c>
      <c r="AW123" s="233"/>
      <c r="AX123" s="233"/>
      <c r="AY123" s="233"/>
      <c r="AZ123" s="233">
        <v>0</v>
      </c>
      <c r="BA123" s="233"/>
      <c r="BB123" s="233">
        <v>0</v>
      </c>
      <c r="BC123" s="233">
        <v>0</v>
      </c>
      <c r="BD123" s="233"/>
      <c r="BE123" s="232">
        <v>-442.90333333333336</v>
      </c>
      <c r="BF123" s="232">
        <v>-684.46332500000005</v>
      </c>
      <c r="BG123" s="233">
        <v>0</v>
      </c>
      <c r="BH123" s="233">
        <v>0</v>
      </c>
      <c r="BI123" s="233">
        <v>0</v>
      </c>
      <c r="BJ123" s="233"/>
      <c r="BK123" s="232">
        <v>112075.13909968143</v>
      </c>
      <c r="BL123" s="234">
        <v>103054.22583377235</v>
      </c>
      <c r="BM123" s="234">
        <v>11183.240025252526</v>
      </c>
      <c r="BN123" s="235"/>
      <c r="BO123" s="235"/>
      <c r="BP123" s="235"/>
      <c r="BQ123" s="235">
        <v>0</v>
      </c>
      <c r="BR123" s="235">
        <v>0</v>
      </c>
      <c r="BS123" s="235">
        <v>0</v>
      </c>
      <c r="BT123" s="235">
        <v>0</v>
      </c>
      <c r="BU123" s="235">
        <v>0</v>
      </c>
      <c r="BV123" s="234">
        <v>-442.90333333333336</v>
      </c>
      <c r="BW123" s="234">
        <v>-684.46332500000005</v>
      </c>
      <c r="BX123" s="235">
        <v>0</v>
      </c>
      <c r="BY123" s="235">
        <v>0</v>
      </c>
      <c r="BZ123" s="235">
        <v>0</v>
      </c>
      <c r="CA123" s="235"/>
      <c r="CB123" s="234">
        <v>113110.09920069153</v>
      </c>
      <c r="CC123" s="236">
        <v>103054.22583377235</v>
      </c>
      <c r="CD123" s="236">
        <v>11183.240025252526</v>
      </c>
      <c r="CE123" s="237"/>
      <c r="CF123" s="237"/>
      <c r="CG123" s="237"/>
      <c r="CH123" s="237">
        <v>0</v>
      </c>
      <c r="CI123" s="237">
        <v>0</v>
      </c>
      <c r="CJ123" s="237">
        <v>0</v>
      </c>
      <c r="CK123" s="237">
        <v>0</v>
      </c>
      <c r="CL123" s="237">
        <v>0</v>
      </c>
      <c r="CM123" s="236">
        <v>-442.90333333333336</v>
      </c>
      <c r="CN123" s="236">
        <v>-684.46332500000005</v>
      </c>
      <c r="CO123" s="237">
        <v>0</v>
      </c>
      <c r="CP123" s="237">
        <v>0</v>
      </c>
      <c r="CQ123" s="237">
        <v>0</v>
      </c>
      <c r="CR123" s="237"/>
      <c r="CS123" s="236">
        <v>113110.09920069153</v>
      </c>
      <c r="CT123" s="238">
        <v>103054.22583377235</v>
      </c>
      <c r="CU123" s="238">
        <v>11183.240025252526</v>
      </c>
      <c r="CV123" s="239"/>
      <c r="CW123" s="239"/>
      <c r="CX123" s="239"/>
      <c r="CY123" s="239">
        <v>0</v>
      </c>
      <c r="CZ123" s="239">
        <v>0</v>
      </c>
      <c r="DA123" s="239">
        <v>0</v>
      </c>
      <c r="DB123" s="239">
        <v>0</v>
      </c>
      <c r="DC123" s="239">
        <v>0</v>
      </c>
      <c r="DD123" s="238">
        <v>-442.90333333333336</v>
      </c>
      <c r="DE123" s="238">
        <v>-684.46332500000005</v>
      </c>
      <c r="DF123" s="239">
        <v>0</v>
      </c>
      <c r="DG123" s="239">
        <v>0</v>
      </c>
      <c r="DH123" s="239">
        <v>0</v>
      </c>
      <c r="DI123" s="239"/>
      <c r="DJ123" s="238">
        <v>113110.09920069153</v>
      </c>
      <c r="DK123" s="240">
        <v>103054.22583377235</v>
      </c>
      <c r="DL123" s="240">
        <v>11183.240025252526</v>
      </c>
      <c r="DM123" s="241"/>
      <c r="DN123" s="241"/>
      <c r="DO123" s="241"/>
      <c r="DP123" s="241">
        <v>0</v>
      </c>
      <c r="DQ123" s="241">
        <v>0</v>
      </c>
      <c r="DR123" s="241">
        <v>0</v>
      </c>
      <c r="DS123" s="241">
        <v>0</v>
      </c>
      <c r="DT123" s="241">
        <v>0</v>
      </c>
      <c r="DU123" s="240">
        <v>-442.90333333333336</v>
      </c>
      <c r="DV123" s="240">
        <v>-684.46332500000005</v>
      </c>
      <c r="DW123" s="241">
        <v>0</v>
      </c>
      <c r="DX123" s="241">
        <v>0</v>
      </c>
      <c r="DY123" s="241">
        <v>0</v>
      </c>
      <c r="DZ123" s="241"/>
      <c r="EA123" s="240">
        <v>113110.09920069153</v>
      </c>
      <c r="EB123" s="242">
        <v>103054.22583377235</v>
      </c>
      <c r="EC123" s="242">
        <v>10157.672833599157</v>
      </c>
      <c r="ED123" s="243"/>
      <c r="EE123" s="243"/>
      <c r="EF123" s="243"/>
      <c r="EG123" s="243">
        <v>0</v>
      </c>
      <c r="EH123" s="243">
        <v>0</v>
      </c>
      <c r="EI123" s="243">
        <v>0</v>
      </c>
      <c r="EJ123" s="243">
        <v>0</v>
      </c>
      <c r="EK123" s="243">
        <v>0</v>
      </c>
      <c r="EL123" s="242">
        <v>-442.90333333333336</v>
      </c>
      <c r="EM123" s="242">
        <v>-684.46332500000005</v>
      </c>
      <c r="EN123" s="243">
        <v>0</v>
      </c>
      <c r="EO123" s="243">
        <v>0</v>
      </c>
      <c r="EP123" s="243">
        <v>0</v>
      </c>
      <c r="EQ123" s="243"/>
      <c r="ER123" s="242">
        <v>112084.53200903817</v>
      </c>
      <c r="ES123" s="230">
        <v>103054.22583377235</v>
      </c>
      <c r="ET123" s="230">
        <v>11183.240025252526</v>
      </c>
      <c r="EU123" s="231"/>
      <c r="EV123" s="231"/>
      <c r="EW123" s="231"/>
      <c r="EX123" s="231">
        <v>0</v>
      </c>
      <c r="EY123" s="231">
        <v>0</v>
      </c>
      <c r="EZ123" s="231">
        <v>0</v>
      </c>
      <c r="FA123" s="231">
        <v>0</v>
      </c>
      <c r="FB123" s="231">
        <v>0</v>
      </c>
      <c r="FC123" s="230">
        <v>-442.90333333333336</v>
      </c>
      <c r="FD123" s="230">
        <v>-684.46332500000005</v>
      </c>
      <c r="FE123" s="231"/>
      <c r="FF123" s="231">
        <v>0</v>
      </c>
      <c r="FG123" s="231">
        <v>0</v>
      </c>
      <c r="FH123" s="231"/>
      <c r="FI123" s="230">
        <v>113110.09920069153</v>
      </c>
      <c r="FJ123" s="232">
        <v>103054.22583377235</v>
      </c>
      <c r="FK123" s="232">
        <v>11183.240025252526</v>
      </c>
      <c r="FL123" s="233"/>
      <c r="FM123" s="233"/>
      <c r="FN123" s="233"/>
      <c r="FO123" s="233">
        <v>0</v>
      </c>
      <c r="FP123" s="233">
        <v>0</v>
      </c>
      <c r="FQ123" s="233">
        <v>0</v>
      </c>
      <c r="FR123" s="233">
        <v>0</v>
      </c>
      <c r="FS123" s="233">
        <v>0</v>
      </c>
      <c r="FT123" s="232">
        <v>-442.90333333333336</v>
      </c>
      <c r="FU123" s="232">
        <v>-684.46332500000005</v>
      </c>
      <c r="FV123" s="233"/>
      <c r="FW123" s="233">
        <v>0</v>
      </c>
      <c r="FX123" s="233">
        <v>0</v>
      </c>
      <c r="FY123" s="233"/>
      <c r="FZ123" s="232">
        <v>113110.09920069153</v>
      </c>
      <c r="GA123" s="234">
        <v>103054.22583377235</v>
      </c>
      <c r="GB123" s="234">
        <v>11183.240025252526</v>
      </c>
      <c r="GC123" s="235"/>
      <c r="GD123" s="235"/>
      <c r="GE123" s="235"/>
      <c r="GF123" s="235">
        <v>0</v>
      </c>
      <c r="GG123" s="235">
        <v>0</v>
      </c>
      <c r="GH123" s="235">
        <v>0</v>
      </c>
      <c r="GI123" s="235">
        <v>0</v>
      </c>
      <c r="GJ123" s="235">
        <v>0</v>
      </c>
      <c r="GK123" s="234">
        <v>-442.90333333333336</v>
      </c>
      <c r="GL123" s="234">
        <v>-684.46332500000005</v>
      </c>
      <c r="GM123" s="235"/>
      <c r="GN123" s="235">
        <v>0</v>
      </c>
      <c r="GO123" s="235">
        <v>0</v>
      </c>
      <c r="GP123" s="235">
        <v>0</v>
      </c>
      <c r="GQ123" s="234">
        <v>113110.09920069153</v>
      </c>
      <c r="GR123" s="236">
        <v>103054.22583377235</v>
      </c>
      <c r="GS123" s="236">
        <v>11183.240025252526</v>
      </c>
      <c r="GT123" s="237"/>
      <c r="GU123" s="237"/>
      <c r="GV123" s="237"/>
      <c r="GW123" s="237">
        <v>0</v>
      </c>
      <c r="GX123" s="237">
        <v>0</v>
      </c>
      <c r="GY123" s="237">
        <v>0</v>
      </c>
      <c r="GZ123" s="237">
        <v>0</v>
      </c>
      <c r="HA123" s="237">
        <v>0</v>
      </c>
      <c r="HB123" s="236">
        <v>-442.90333333333336</v>
      </c>
      <c r="HC123" s="236">
        <v>-684.46332500000005</v>
      </c>
      <c r="HD123" s="237"/>
      <c r="HE123" s="237">
        <v>0</v>
      </c>
      <c r="HF123" s="237">
        <v>0</v>
      </c>
      <c r="HG123" s="237"/>
      <c r="HH123" s="236">
        <v>113110.09920069153</v>
      </c>
      <c r="HJ123" s="281">
        <f t="shared" si="10"/>
        <v>1374190.6228136152</v>
      </c>
      <c r="HK123" s="282">
        <f t="shared" si="11"/>
        <v>0</v>
      </c>
      <c r="HL123" s="282">
        <f t="shared" si="12"/>
        <v>0</v>
      </c>
      <c r="HM123" s="282">
        <f t="shared" si="13"/>
        <v>-5314.84</v>
      </c>
      <c r="HN123" s="282">
        <f t="shared" si="14"/>
        <v>-8213.5598999999984</v>
      </c>
      <c r="HO123" s="282">
        <f t="shared" si="15"/>
        <v>0</v>
      </c>
      <c r="HP123" s="282">
        <f t="shared" si="16"/>
        <v>0</v>
      </c>
      <c r="HQ123" s="283">
        <f t="shared" si="17"/>
        <v>0</v>
      </c>
      <c r="HR123" s="263"/>
      <c r="HS123" s="277">
        <v>67499</v>
      </c>
      <c r="HT123" s="278">
        <v>0</v>
      </c>
      <c r="HU123" s="278">
        <v>83250</v>
      </c>
      <c r="HV123" s="278">
        <v>4656.93</v>
      </c>
      <c r="HW123" s="278">
        <v>0</v>
      </c>
      <c r="HX123" s="278">
        <v>3118.71</v>
      </c>
      <c r="HY123" s="278">
        <v>45601</v>
      </c>
      <c r="HZ123" s="279">
        <v>0</v>
      </c>
      <c r="IA123" s="278"/>
      <c r="IB123" s="280">
        <f t="shared" si="18"/>
        <v>1578316.2628136151</v>
      </c>
      <c r="ID123" s="280">
        <f t="shared" si="19"/>
        <v>-13528.399899999999</v>
      </c>
      <c r="IF123" s="280"/>
      <c r="IH123" s="280"/>
      <c r="IJ123" s="280">
        <v>0</v>
      </c>
      <c r="IL123" s="280">
        <v>7471.4799999999923</v>
      </c>
      <c r="IN123" s="280">
        <v>17624.53</v>
      </c>
    </row>
    <row r="124" spans="1:248">
      <c r="A124" s="244">
        <v>3010</v>
      </c>
      <c r="B124" s="141">
        <v>103401</v>
      </c>
      <c r="C124" s="141" t="s">
        <v>753</v>
      </c>
      <c r="D124" s="141" t="s">
        <v>549</v>
      </c>
      <c r="E124" s="226" t="s">
        <v>341</v>
      </c>
      <c r="F124" s="245" t="s">
        <v>921</v>
      </c>
      <c r="H124" s="227">
        <v>2412712.3313547759</v>
      </c>
      <c r="I124" s="227">
        <v>-10504.33</v>
      </c>
      <c r="J124" s="227">
        <v>-15367.064399999999</v>
      </c>
      <c r="K124" s="227">
        <v>2386840.9369547758</v>
      </c>
      <c r="M124" s="228">
        <v>201059.36094623132</v>
      </c>
      <c r="N124" s="228">
        <v>0</v>
      </c>
      <c r="O124" s="229"/>
      <c r="P124" s="229"/>
      <c r="Q124" s="229"/>
      <c r="R124" s="229">
        <v>0</v>
      </c>
      <c r="S124" s="229"/>
      <c r="T124" s="229">
        <v>0</v>
      </c>
      <c r="U124" s="229">
        <v>0</v>
      </c>
      <c r="V124" s="229"/>
      <c r="W124" s="228">
        <v>-875.36083333333329</v>
      </c>
      <c r="X124" s="228">
        <v>-1280.5887</v>
      </c>
      <c r="Y124" s="229">
        <v>-789.25</v>
      </c>
      <c r="Z124" s="229">
        <v>0</v>
      </c>
      <c r="AA124" s="229">
        <v>0</v>
      </c>
      <c r="AB124" s="229"/>
      <c r="AC124" s="228">
        <v>198114.16141289799</v>
      </c>
      <c r="AD124" s="230">
        <v>201059.36094623132</v>
      </c>
      <c r="AE124" s="230">
        <v>0</v>
      </c>
      <c r="AF124" s="231"/>
      <c r="AG124" s="231"/>
      <c r="AH124" s="231"/>
      <c r="AI124" s="231">
        <v>0</v>
      </c>
      <c r="AJ124" s="231"/>
      <c r="AK124" s="231">
        <v>0</v>
      </c>
      <c r="AL124" s="231">
        <v>0</v>
      </c>
      <c r="AM124" s="231"/>
      <c r="AN124" s="230">
        <v>-875.36083333333329</v>
      </c>
      <c r="AO124" s="230">
        <v>-1280.5887</v>
      </c>
      <c r="AP124" s="231">
        <v>-789.25</v>
      </c>
      <c r="AQ124" s="231">
        <v>0</v>
      </c>
      <c r="AR124" s="231">
        <v>0</v>
      </c>
      <c r="AS124" s="231"/>
      <c r="AT124" s="230">
        <v>198114.16141289799</v>
      </c>
      <c r="AU124" s="232">
        <v>201059.36094623132</v>
      </c>
      <c r="AV124" s="232">
        <v>0</v>
      </c>
      <c r="AW124" s="233"/>
      <c r="AX124" s="233"/>
      <c r="AY124" s="233"/>
      <c r="AZ124" s="233">
        <v>0</v>
      </c>
      <c r="BA124" s="233"/>
      <c r="BB124" s="233">
        <v>0</v>
      </c>
      <c r="BC124" s="233">
        <v>0</v>
      </c>
      <c r="BD124" s="233"/>
      <c r="BE124" s="232">
        <v>-875.36083333333329</v>
      </c>
      <c r="BF124" s="232">
        <v>-1280.5887</v>
      </c>
      <c r="BG124" s="233">
        <v>-789.25</v>
      </c>
      <c r="BH124" s="233">
        <v>0</v>
      </c>
      <c r="BI124" s="233">
        <v>0</v>
      </c>
      <c r="BJ124" s="233"/>
      <c r="BK124" s="232">
        <v>198114.16141289799</v>
      </c>
      <c r="BL124" s="234">
        <v>201059.36094623132</v>
      </c>
      <c r="BM124" s="234">
        <v>0</v>
      </c>
      <c r="BN124" s="235"/>
      <c r="BO124" s="235"/>
      <c r="BP124" s="235"/>
      <c r="BQ124" s="235">
        <v>0</v>
      </c>
      <c r="BR124" s="235">
        <v>0</v>
      </c>
      <c r="BS124" s="235">
        <v>0</v>
      </c>
      <c r="BT124" s="235">
        <v>0</v>
      </c>
      <c r="BU124" s="235">
        <v>0</v>
      </c>
      <c r="BV124" s="234">
        <v>-875.36083333333329</v>
      </c>
      <c r="BW124" s="234">
        <v>-1280.5887</v>
      </c>
      <c r="BX124" s="235">
        <v>-789.25</v>
      </c>
      <c r="BY124" s="235">
        <v>0</v>
      </c>
      <c r="BZ124" s="235">
        <v>0</v>
      </c>
      <c r="CA124" s="235"/>
      <c r="CB124" s="234">
        <v>198114.16141289799</v>
      </c>
      <c r="CC124" s="236">
        <v>201059.36094623132</v>
      </c>
      <c r="CD124" s="236">
        <v>0</v>
      </c>
      <c r="CE124" s="237"/>
      <c r="CF124" s="237"/>
      <c r="CG124" s="237"/>
      <c r="CH124" s="237">
        <v>0</v>
      </c>
      <c r="CI124" s="237">
        <v>0</v>
      </c>
      <c r="CJ124" s="237">
        <v>0</v>
      </c>
      <c r="CK124" s="237">
        <v>0</v>
      </c>
      <c r="CL124" s="237">
        <v>0</v>
      </c>
      <c r="CM124" s="236">
        <v>-875.36083333333329</v>
      </c>
      <c r="CN124" s="236">
        <v>-1280.5887</v>
      </c>
      <c r="CO124" s="237">
        <v>-789.25</v>
      </c>
      <c r="CP124" s="237">
        <v>0</v>
      </c>
      <c r="CQ124" s="237">
        <v>0</v>
      </c>
      <c r="CR124" s="237"/>
      <c r="CS124" s="236">
        <v>198114.16141289799</v>
      </c>
      <c r="CT124" s="238">
        <v>201059.36094623132</v>
      </c>
      <c r="CU124" s="238">
        <v>0</v>
      </c>
      <c r="CV124" s="239"/>
      <c r="CW124" s="239"/>
      <c r="CX124" s="239"/>
      <c r="CY124" s="239">
        <v>0</v>
      </c>
      <c r="CZ124" s="239">
        <v>0</v>
      </c>
      <c r="DA124" s="239">
        <v>0</v>
      </c>
      <c r="DB124" s="239">
        <v>0</v>
      </c>
      <c r="DC124" s="239">
        <v>0</v>
      </c>
      <c r="DD124" s="238">
        <v>-875.36083333333329</v>
      </c>
      <c r="DE124" s="238">
        <v>-1280.5887</v>
      </c>
      <c r="DF124" s="239">
        <v>-789.25</v>
      </c>
      <c r="DG124" s="239">
        <v>0</v>
      </c>
      <c r="DH124" s="239">
        <v>0</v>
      </c>
      <c r="DI124" s="239"/>
      <c r="DJ124" s="238">
        <v>198114.16141289799</v>
      </c>
      <c r="DK124" s="240">
        <v>201059.36094623132</v>
      </c>
      <c r="DL124" s="240">
        <v>0</v>
      </c>
      <c r="DM124" s="241"/>
      <c r="DN124" s="241"/>
      <c r="DO124" s="241"/>
      <c r="DP124" s="241">
        <v>0</v>
      </c>
      <c r="DQ124" s="241">
        <v>0</v>
      </c>
      <c r="DR124" s="241">
        <v>0</v>
      </c>
      <c r="DS124" s="241">
        <v>0</v>
      </c>
      <c r="DT124" s="241">
        <v>0</v>
      </c>
      <c r="DU124" s="240">
        <v>-875.36083333333329</v>
      </c>
      <c r="DV124" s="240">
        <v>-1280.5887</v>
      </c>
      <c r="DW124" s="241">
        <v>-789.25</v>
      </c>
      <c r="DX124" s="241">
        <v>0</v>
      </c>
      <c r="DY124" s="241">
        <v>0</v>
      </c>
      <c r="DZ124" s="241"/>
      <c r="EA124" s="240">
        <v>198114.16141289799</v>
      </c>
      <c r="EB124" s="242">
        <v>201059.36094623132</v>
      </c>
      <c r="EC124" s="242">
        <v>0</v>
      </c>
      <c r="ED124" s="243"/>
      <c r="EE124" s="243"/>
      <c r="EF124" s="243"/>
      <c r="EG124" s="243">
        <v>0</v>
      </c>
      <c r="EH124" s="243">
        <v>0</v>
      </c>
      <c r="EI124" s="243">
        <v>0</v>
      </c>
      <c r="EJ124" s="243">
        <v>0</v>
      </c>
      <c r="EK124" s="243">
        <v>0</v>
      </c>
      <c r="EL124" s="242">
        <v>-875.36083333333329</v>
      </c>
      <c r="EM124" s="242">
        <v>-1280.5887</v>
      </c>
      <c r="EN124" s="243">
        <v>-3946.25</v>
      </c>
      <c r="EO124" s="243">
        <v>0</v>
      </c>
      <c r="EP124" s="243">
        <v>0</v>
      </c>
      <c r="EQ124" s="243"/>
      <c r="ER124" s="242">
        <v>194957.16141289799</v>
      </c>
      <c r="ES124" s="230">
        <v>201059.36094623132</v>
      </c>
      <c r="ET124" s="230">
        <v>0</v>
      </c>
      <c r="EU124" s="231"/>
      <c r="EV124" s="231"/>
      <c r="EW124" s="231"/>
      <c r="EX124" s="231">
        <v>0</v>
      </c>
      <c r="EY124" s="231">
        <v>0</v>
      </c>
      <c r="EZ124" s="231">
        <v>0</v>
      </c>
      <c r="FA124" s="231">
        <v>0</v>
      </c>
      <c r="FB124" s="231">
        <v>0</v>
      </c>
      <c r="FC124" s="230">
        <v>-875.36083333333329</v>
      </c>
      <c r="FD124" s="230">
        <v>-1280.5887</v>
      </c>
      <c r="FE124" s="231"/>
      <c r="FF124" s="231">
        <v>0</v>
      </c>
      <c r="FG124" s="231">
        <v>0</v>
      </c>
      <c r="FH124" s="231"/>
      <c r="FI124" s="230">
        <v>198903.41141289799</v>
      </c>
      <c r="FJ124" s="232">
        <v>201059.36094623132</v>
      </c>
      <c r="FK124" s="232">
        <v>0</v>
      </c>
      <c r="FL124" s="233"/>
      <c r="FM124" s="233"/>
      <c r="FN124" s="233"/>
      <c r="FO124" s="233">
        <v>0</v>
      </c>
      <c r="FP124" s="233">
        <v>0</v>
      </c>
      <c r="FQ124" s="233">
        <v>0</v>
      </c>
      <c r="FR124" s="233">
        <v>0</v>
      </c>
      <c r="FS124" s="233">
        <v>0</v>
      </c>
      <c r="FT124" s="232">
        <v>-875.36083333333329</v>
      </c>
      <c r="FU124" s="232">
        <v>-1280.5887</v>
      </c>
      <c r="FV124" s="233"/>
      <c r="FW124" s="233">
        <v>0</v>
      </c>
      <c r="FX124" s="233">
        <v>0</v>
      </c>
      <c r="FY124" s="233"/>
      <c r="FZ124" s="232">
        <v>198903.41141289799</v>
      </c>
      <c r="GA124" s="234">
        <v>201059.36094623132</v>
      </c>
      <c r="GB124" s="234">
        <v>0</v>
      </c>
      <c r="GC124" s="235"/>
      <c r="GD124" s="235"/>
      <c r="GE124" s="235"/>
      <c r="GF124" s="235">
        <v>0</v>
      </c>
      <c r="GG124" s="235">
        <v>0</v>
      </c>
      <c r="GH124" s="235">
        <v>0</v>
      </c>
      <c r="GI124" s="235">
        <v>0</v>
      </c>
      <c r="GJ124" s="235">
        <v>0</v>
      </c>
      <c r="GK124" s="234">
        <v>-875.36083333333329</v>
      </c>
      <c r="GL124" s="234">
        <v>-1280.5887</v>
      </c>
      <c r="GM124" s="235"/>
      <c r="GN124" s="235">
        <v>0</v>
      </c>
      <c r="GO124" s="235">
        <v>0</v>
      </c>
      <c r="GP124" s="235">
        <v>0</v>
      </c>
      <c r="GQ124" s="234">
        <v>198903.41141289799</v>
      </c>
      <c r="GR124" s="236">
        <v>201059.36094623132</v>
      </c>
      <c r="GS124" s="236">
        <v>0</v>
      </c>
      <c r="GT124" s="237"/>
      <c r="GU124" s="237"/>
      <c r="GV124" s="237"/>
      <c r="GW124" s="237">
        <v>0</v>
      </c>
      <c r="GX124" s="237">
        <v>0</v>
      </c>
      <c r="GY124" s="237">
        <v>0</v>
      </c>
      <c r="GZ124" s="237">
        <v>0</v>
      </c>
      <c r="HA124" s="237">
        <v>0</v>
      </c>
      <c r="HB124" s="236">
        <v>-875.36083333333329</v>
      </c>
      <c r="HC124" s="236">
        <v>-1280.5887</v>
      </c>
      <c r="HD124" s="237"/>
      <c r="HE124" s="237">
        <v>0</v>
      </c>
      <c r="HF124" s="237">
        <v>0</v>
      </c>
      <c r="HG124" s="237"/>
      <c r="HH124" s="236">
        <v>198903.41141289799</v>
      </c>
      <c r="HJ124" s="281">
        <f t="shared" si="10"/>
        <v>2412712.3313547759</v>
      </c>
      <c r="HK124" s="282">
        <f t="shared" si="11"/>
        <v>0</v>
      </c>
      <c r="HL124" s="282">
        <f t="shared" si="12"/>
        <v>0</v>
      </c>
      <c r="HM124" s="282">
        <f t="shared" si="13"/>
        <v>-10504.330000000002</v>
      </c>
      <c r="HN124" s="282">
        <f t="shared" si="14"/>
        <v>-15367.064400000001</v>
      </c>
      <c r="HO124" s="282">
        <f t="shared" si="15"/>
        <v>-9471</v>
      </c>
      <c r="HP124" s="282">
        <f t="shared" si="16"/>
        <v>0</v>
      </c>
      <c r="HQ124" s="283">
        <f t="shared" si="17"/>
        <v>0</v>
      </c>
      <c r="HR124" s="263"/>
      <c r="HS124" s="277">
        <v>133442</v>
      </c>
      <c r="HT124" s="278">
        <v>0</v>
      </c>
      <c r="HU124" s="278">
        <v>215826</v>
      </c>
      <c r="HV124" s="278">
        <v>200</v>
      </c>
      <c r="HW124" s="278">
        <v>0</v>
      </c>
      <c r="HX124" s="278">
        <v>4443.130000000001</v>
      </c>
      <c r="HY124" s="278">
        <v>72520</v>
      </c>
      <c r="HZ124" s="279">
        <v>8702.5</v>
      </c>
      <c r="IA124" s="278"/>
      <c r="IB124" s="280">
        <f t="shared" si="18"/>
        <v>2847845.9613547758</v>
      </c>
      <c r="ID124" s="280">
        <f t="shared" si="19"/>
        <v>-35342.394400000005</v>
      </c>
      <c r="IF124" s="280"/>
      <c r="IH124" s="280"/>
      <c r="IJ124" s="280">
        <v>0</v>
      </c>
      <c r="IL124" s="280">
        <v>0</v>
      </c>
      <c r="IN124" s="280">
        <v>76355.30333333333</v>
      </c>
    </row>
    <row r="125" spans="1:248">
      <c r="A125" s="244">
        <v>4625</v>
      </c>
      <c r="B125" s="141">
        <v>103534</v>
      </c>
      <c r="C125" s="141" t="s">
        <v>754</v>
      </c>
      <c r="D125" s="141" t="s">
        <v>550</v>
      </c>
      <c r="E125" s="226" t="s">
        <v>340</v>
      </c>
      <c r="F125" s="245" t="s">
        <v>921</v>
      </c>
      <c r="H125" s="227">
        <v>4947544.0854248982</v>
      </c>
      <c r="I125" s="227">
        <v>-12519.45</v>
      </c>
      <c r="J125" s="227">
        <v>-13885.9141</v>
      </c>
      <c r="K125" s="227">
        <v>4921138.7213248983</v>
      </c>
      <c r="M125" s="228">
        <v>412295.34045207483</v>
      </c>
      <c r="N125" s="228">
        <v>0</v>
      </c>
      <c r="O125" s="229"/>
      <c r="P125" s="229"/>
      <c r="Q125" s="229"/>
      <c r="R125" s="229">
        <v>0</v>
      </c>
      <c r="S125" s="229"/>
      <c r="T125" s="229">
        <v>0</v>
      </c>
      <c r="U125" s="229">
        <v>0</v>
      </c>
      <c r="V125" s="229"/>
      <c r="W125" s="228">
        <v>-1043.2875000000001</v>
      </c>
      <c r="X125" s="228">
        <v>-1157.1595083333334</v>
      </c>
      <c r="Y125" s="229">
        <v>0</v>
      </c>
      <c r="Z125" s="229">
        <v>0</v>
      </c>
      <c r="AA125" s="229">
        <v>0</v>
      </c>
      <c r="AB125" s="229"/>
      <c r="AC125" s="228">
        <v>410094.89344374154</v>
      </c>
      <c r="AD125" s="230">
        <v>412295.34045207483</v>
      </c>
      <c r="AE125" s="230">
        <v>0</v>
      </c>
      <c r="AF125" s="231"/>
      <c r="AG125" s="231"/>
      <c r="AH125" s="231"/>
      <c r="AI125" s="231">
        <v>0</v>
      </c>
      <c r="AJ125" s="231"/>
      <c r="AK125" s="231">
        <v>0</v>
      </c>
      <c r="AL125" s="231">
        <v>0</v>
      </c>
      <c r="AM125" s="231"/>
      <c r="AN125" s="230">
        <v>-1043.2875000000001</v>
      </c>
      <c r="AO125" s="230">
        <v>-1157.1595083333334</v>
      </c>
      <c r="AP125" s="231">
        <v>0</v>
      </c>
      <c r="AQ125" s="231">
        <v>0</v>
      </c>
      <c r="AR125" s="231">
        <v>0</v>
      </c>
      <c r="AS125" s="231"/>
      <c r="AT125" s="230">
        <v>410094.89344374154</v>
      </c>
      <c r="AU125" s="232">
        <v>412295.34045207483</v>
      </c>
      <c r="AV125" s="232">
        <v>0</v>
      </c>
      <c r="AW125" s="233"/>
      <c r="AX125" s="233"/>
      <c r="AY125" s="233"/>
      <c r="AZ125" s="233">
        <v>0</v>
      </c>
      <c r="BA125" s="233"/>
      <c r="BB125" s="233">
        <v>0</v>
      </c>
      <c r="BC125" s="233">
        <v>0</v>
      </c>
      <c r="BD125" s="233"/>
      <c r="BE125" s="232">
        <v>-1043.2875000000001</v>
      </c>
      <c r="BF125" s="232">
        <v>-1157.1595083333334</v>
      </c>
      <c r="BG125" s="233">
        <v>0</v>
      </c>
      <c r="BH125" s="233">
        <v>0</v>
      </c>
      <c r="BI125" s="233">
        <v>0</v>
      </c>
      <c r="BJ125" s="233"/>
      <c r="BK125" s="232">
        <v>410094.89344374154</v>
      </c>
      <c r="BL125" s="234">
        <v>412295.34045207483</v>
      </c>
      <c r="BM125" s="234">
        <v>0</v>
      </c>
      <c r="BN125" s="235"/>
      <c r="BO125" s="235"/>
      <c r="BP125" s="235"/>
      <c r="BQ125" s="235">
        <v>0</v>
      </c>
      <c r="BR125" s="235">
        <v>0</v>
      </c>
      <c r="BS125" s="235">
        <v>0</v>
      </c>
      <c r="BT125" s="235">
        <v>0</v>
      </c>
      <c r="BU125" s="235">
        <v>0</v>
      </c>
      <c r="BV125" s="234">
        <v>-1043.2875000000001</v>
      </c>
      <c r="BW125" s="234">
        <v>-1157.1595083333334</v>
      </c>
      <c r="BX125" s="235">
        <v>0</v>
      </c>
      <c r="BY125" s="235">
        <v>0</v>
      </c>
      <c r="BZ125" s="235">
        <v>0</v>
      </c>
      <c r="CA125" s="235"/>
      <c r="CB125" s="234">
        <v>410094.89344374154</v>
      </c>
      <c r="CC125" s="236">
        <v>412295.34045207483</v>
      </c>
      <c r="CD125" s="236">
        <v>0</v>
      </c>
      <c r="CE125" s="237"/>
      <c r="CF125" s="237"/>
      <c r="CG125" s="237"/>
      <c r="CH125" s="237">
        <v>0</v>
      </c>
      <c r="CI125" s="237">
        <v>0</v>
      </c>
      <c r="CJ125" s="237">
        <v>0</v>
      </c>
      <c r="CK125" s="237">
        <v>0</v>
      </c>
      <c r="CL125" s="237">
        <v>0</v>
      </c>
      <c r="CM125" s="236">
        <v>-1043.2875000000001</v>
      </c>
      <c r="CN125" s="236">
        <v>-1157.1595083333334</v>
      </c>
      <c r="CO125" s="237">
        <v>0</v>
      </c>
      <c r="CP125" s="237">
        <v>0</v>
      </c>
      <c r="CQ125" s="237">
        <v>0</v>
      </c>
      <c r="CR125" s="237"/>
      <c r="CS125" s="236">
        <v>410094.89344374154</v>
      </c>
      <c r="CT125" s="238">
        <v>412295.34045207483</v>
      </c>
      <c r="CU125" s="238">
        <v>0</v>
      </c>
      <c r="CV125" s="239"/>
      <c r="CW125" s="239"/>
      <c r="CX125" s="239"/>
      <c r="CY125" s="239">
        <v>0</v>
      </c>
      <c r="CZ125" s="239">
        <v>0</v>
      </c>
      <c r="DA125" s="239">
        <v>0</v>
      </c>
      <c r="DB125" s="239">
        <v>0</v>
      </c>
      <c r="DC125" s="239">
        <v>0</v>
      </c>
      <c r="DD125" s="238">
        <v>-1043.2875000000001</v>
      </c>
      <c r="DE125" s="238">
        <v>-1157.1595083333334</v>
      </c>
      <c r="DF125" s="239">
        <v>0</v>
      </c>
      <c r="DG125" s="239">
        <v>0</v>
      </c>
      <c r="DH125" s="239">
        <v>0</v>
      </c>
      <c r="DI125" s="239"/>
      <c r="DJ125" s="238">
        <v>410094.89344374154</v>
      </c>
      <c r="DK125" s="240">
        <v>412295.34045207483</v>
      </c>
      <c r="DL125" s="240">
        <v>0</v>
      </c>
      <c r="DM125" s="241"/>
      <c r="DN125" s="241"/>
      <c r="DO125" s="241"/>
      <c r="DP125" s="241">
        <v>0</v>
      </c>
      <c r="DQ125" s="241">
        <v>0</v>
      </c>
      <c r="DR125" s="241">
        <v>0</v>
      </c>
      <c r="DS125" s="241">
        <v>0</v>
      </c>
      <c r="DT125" s="241">
        <v>0</v>
      </c>
      <c r="DU125" s="240">
        <v>-1043.2875000000001</v>
      </c>
      <c r="DV125" s="240">
        <v>-1157.1595083333334</v>
      </c>
      <c r="DW125" s="241">
        <v>0</v>
      </c>
      <c r="DX125" s="241">
        <v>0</v>
      </c>
      <c r="DY125" s="241">
        <v>0</v>
      </c>
      <c r="DZ125" s="241"/>
      <c r="EA125" s="240">
        <v>410094.89344374154</v>
      </c>
      <c r="EB125" s="242">
        <v>412295.34045207483</v>
      </c>
      <c r="EC125" s="242">
        <v>0</v>
      </c>
      <c r="ED125" s="243"/>
      <c r="EE125" s="243"/>
      <c r="EF125" s="243"/>
      <c r="EG125" s="243">
        <v>0</v>
      </c>
      <c r="EH125" s="243">
        <v>0</v>
      </c>
      <c r="EI125" s="243">
        <v>0</v>
      </c>
      <c r="EJ125" s="243">
        <v>0</v>
      </c>
      <c r="EK125" s="243">
        <v>0</v>
      </c>
      <c r="EL125" s="242">
        <v>-1043.2875000000001</v>
      </c>
      <c r="EM125" s="242">
        <v>-1157.1595083333334</v>
      </c>
      <c r="EN125" s="243">
        <v>0</v>
      </c>
      <c r="EO125" s="243">
        <v>0</v>
      </c>
      <c r="EP125" s="243">
        <v>0</v>
      </c>
      <c r="EQ125" s="243"/>
      <c r="ER125" s="242">
        <v>410094.89344374154</v>
      </c>
      <c r="ES125" s="230">
        <v>412295.34045207483</v>
      </c>
      <c r="ET125" s="230">
        <v>0</v>
      </c>
      <c r="EU125" s="231"/>
      <c r="EV125" s="231"/>
      <c r="EW125" s="231"/>
      <c r="EX125" s="231">
        <v>0</v>
      </c>
      <c r="EY125" s="231">
        <v>0</v>
      </c>
      <c r="EZ125" s="231">
        <v>0</v>
      </c>
      <c r="FA125" s="231">
        <v>0</v>
      </c>
      <c r="FB125" s="231">
        <v>0</v>
      </c>
      <c r="FC125" s="230">
        <v>-1043.2875000000001</v>
      </c>
      <c r="FD125" s="230">
        <v>-1157.1595083333334</v>
      </c>
      <c r="FE125" s="231"/>
      <c r="FF125" s="231">
        <v>0</v>
      </c>
      <c r="FG125" s="231">
        <v>0</v>
      </c>
      <c r="FH125" s="231"/>
      <c r="FI125" s="230">
        <v>410094.89344374154</v>
      </c>
      <c r="FJ125" s="232">
        <v>412295.34045207483</v>
      </c>
      <c r="FK125" s="232">
        <v>0</v>
      </c>
      <c r="FL125" s="233"/>
      <c r="FM125" s="233"/>
      <c r="FN125" s="233"/>
      <c r="FO125" s="233">
        <v>0</v>
      </c>
      <c r="FP125" s="233">
        <v>0</v>
      </c>
      <c r="FQ125" s="233">
        <v>0</v>
      </c>
      <c r="FR125" s="233">
        <v>0</v>
      </c>
      <c r="FS125" s="233">
        <v>0</v>
      </c>
      <c r="FT125" s="232">
        <v>-1043.2875000000001</v>
      </c>
      <c r="FU125" s="232">
        <v>-1157.1595083333334</v>
      </c>
      <c r="FV125" s="233"/>
      <c r="FW125" s="233">
        <v>0</v>
      </c>
      <c r="FX125" s="233">
        <v>0</v>
      </c>
      <c r="FY125" s="233"/>
      <c r="FZ125" s="232">
        <v>410094.89344374154</v>
      </c>
      <c r="GA125" s="234">
        <v>412295.34045207483</v>
      </c>
      <c r="GB125" s="234">
        <v>0</v>
      </c>
      <c r="GC125" s="235"/>
      <c r="GD125" s="235"/>
      <c r="GE125" s="235"/>
      <c r="GF125" s="235">
        <v>0</v>
      </c>
      <c r="GG125" s="235">
        <v>0</v>
      </c>
      <c r="GH125" s="235">
        <v>0</v>
      </c>
      <c r="GI125" s="235">
        <v>0</v>
      </c>
      <c r="GJ125" s="235">
        <v>0</v>
      </c>
      <c r="GK125" s="234">
        <v>-1043.2875000000001</v>
      </c>
      <c r="GL125" s="234">
        <v>-1157.1595083333334</v>
      </c>
      <c r="GM125" s="235"/>
      <c r="GN125" s="235">
        <v>0</v>
      </c>
      <c r="GO125" s="235">
        <v>0</v>
      </c>
      <c r="GP125" s="235">
        <v>0</v>
      </c>
      <c r="GQ125" s="234">
        <v>410094.89344374154</v>
      </c>
      <c r="GR125" s="236">
        <v>412295.34045207483</v>
      </c>
      <c r="GS125" s="236">
        <v>0</v>
      </c>
      <c r="GT125" s="237"/>
      <c r="GU125" s="237"/>
      <c r="GV125" s="237"/>
      <c r="GW125" s="237">
        <v>0</v>
      </c>
      <c r="GX125" s="237">
        <v>0</v>
      </c>
      <c r="GY125" s="237">
        <v>0</v>
      </c>
      <c r="GZ125" s="237">
        <v>0</v>
      </c>
      <c r="HA125" s="237">
        <v>0</v>
      </c>
      <c r="HB125" s="236">
        <v>-1043.2875000000001</v>
      </c>
      <c r="HC125" s="236">
        <v>-1157.1595083333334</v>
      </c>
      <c r="HD125" s="237"/>
      <c r="HE125" s="237">
        <v>0</v>
      </c>
      <c r="HF125" s="237">
        <v>0</v>
      </c>
      <c r="HG125" s="237"/>
      <c r="HH125" s="236">
        <v>410094.89344374154</v>
      </c>
      <c r="HJ125" s="281">
        <f t="shared" si="10"/>
        <v>4989541.0020915661</v>
      </c>
      <c r="HK125" s="282">
        <f t="shared" si="11"/>
        <v>0</v>
      </c>
      <c r="HL125" s="282">
        <f t="shared" si="12"/>
        <v>0</v>
      </c>
      <c r="HM125" s="282">
        <f t="shared" si="13"/>
        <v>-12519.450000000003</v>
      </c>
      <c r="HN125" s="282">
        <f t="shared" si="14"/>
        <v>-13885.914100000004</v>
      </c>
      <c r="HO125" s="282">
        <f t="shared" si="15"/>
        <v>0</v>
      </c>
      <c r="HP125" s="282">
        <f t="shared" si="16"/>
        <v>0</v>
      </c>
      <c r="HQ125" s="283">
        <f t="shared" si="17"/>
        <v>0</v>
      </c>
      <c r="HR125" s="263"/>
      <c r="HS125" s="277">
        <v>310446</v>
      </c>
      <c r="HT125" s="278">
        <v>0</v>
      </c>
      <c r="HU125" s="278">
        <v>274836</v>
      </c>
      <c r="HV125" s="278">
        <v>12912.869999999999</v>
      </c>
      <c r="HW125" s="278">
        <v>0</v>
      </c>
      <c r="HX125" s="278">
        <v>26343.879999999997</v>
      </c>
      <c r="HY125" s="278">
        <v>0</v>
      </c>
      <c r="HZ125" s="279">
        <v>0</v>
      </c>
      <c r="IA125" s="278"/>
      <c r="IB125" s="280">
        <f t="shared" si="18"/>
        <v>5614079.7520915661</v>
      </c>
      <c r="ID125" s="280">
        <f t="shared" si="19"/>
        <v>-26405.364100000006</v>
      </c>
      <c r="IF125" s="280"/>
      <c r="IH125" s="280"/>
      <c r="IJ125" s="280">
        <v>41996.916666666672</v>
      </c>
      <c r="IL125" s="280">
        <v>0</v>
      </c>
      <c r="IN125" s="280">
        <v>50019.75</v>
      </c>
    </row>
    <row r="126" spans="1:248">
      <c r="A126" s="244">
        <v>3307</v>
      </c>
      <c r="B126" s="141">
        <v>103416</v>
      </c>
      <c r="C126" s="141" t="s">
        <v>755</v>
      </c>
      <c r="D126" s="141" t="s">
        <v>551</v>
      </c>
      <c r="E126" s="226" t="s">
        <v>341</v>
      </c>
      <c r="F126" s="245" t="s">
        <v>921</v>
      </c>
      <c r="H126" s="227">
        <v>1736322.370477906</v>
      </c>
      <c r="I126" s="227">
        <v>-9050.27</v>
      </c>
      <c r="J126" s="227">
        <v>-4398.9754999999996</v>
      </c>
      <c r="K126" s="227">
        <v>1722873.124977906</v>
      </c>
      <c r="M126" s="228">
        <v>144693.53087315883</v>
      </c>
      <c r="N126" s="228">
        <v>0</v>
      </c>
      <c r="O126" s="229"/>
      <c r="P126" s="229"/>
      <c r="Q126" s="229"/>
      <c r="R126" s="229">
        <v>0</v>
      </c>
      <c r="S126" s="229"/>
      <c r="T126" s="229">
        <v>0</v>
      </c>
      <c r="U126" s="229">
        <v>0</v>
      </c>
      <c r="V126" s="229"/>
      <c r="W126" s="228">
        <v>-754.18916666666667</v>
      </c>
      <c r="X126" s="228">
        <v>-366.58129166666663</v>
      </c>
      <c r="Y126" s="229">
        <v>-789.25</v>
      </c>
      <c r="Z126" s="229">
        <v>0</v>
      </c>
      <c r="AA126" s="229">
        <v>0</v>
      </c>
      <c r="AB126" s="229"/>
      <c r="AC126" s="228">
        <v>142783.51041482549</v>
      </c>
      <c r="AD126" s="230">
        <v>144693.53087315883</v>
      </c>
      <c r="AE126" s="230">
        <v>0</v>
      </c>
      <c r="AF126" s="231"/>
      <c r="AG126" s="231"/>
      <c r="AH126" s="231"/>
      <c r="AI126" s="231">
        <v>0</v>
      </c>
      <c r="AJ126" s="231"/>
      <c r="AK126" s="231">
        <v>0</v>
      </c>
      <c r="AL126" s="231">
        <v>0</v>
      </c>
      <c r="AM126" s="231"/>
      <c r="AN126" s="230">
        <v>-754.18916666666667</v>
      </c>
      <c r="AO126" s="230">
        <v>-366.58129166666663</v>
      </c>
      <c r="AP126" s="231">
        <v>-789.25</v>
      </c>
      <c r="AQ126" s="231">
        <v>0</v>
      </c>
      <c r="AR126" s="231">
        <v>0</v>
      </c>
      <c r="AS126" s="231"/>
      <c r="AT126" s="230">
        <v>142783.51041482549</v>
      </c>
      <c r="AU126" s="232">
        <v>144693.53087315883</v>
      </c>
      <c r="AV126" s="232">
        <v>0</v>
      </c>
      <c r="AW126" s="233"/>
      <c r="AX126" s="233"/>
      <c r="AY126" s="233"/>
      <c r="AZ126" s="233">
        <v>0</v>
      </c>
      <c r="BA126" s="233"/>
      <c r="BB126" s="233">
        <v>0</v>
      </c>
      <c r="BC126" s="233">
        <v>0</v>
      </c>
      <c r="BD126" s="233"/>
      <c r="BE126" s="232">
        <v>-754.18916666666667</v>
      </c>
      <c r="BF126" s="232">
        <v>-366.58129166666663</v>
      </c>
      <c r="BG126" s="233">
        <v>-789.25</v>
      </c>
      <c r="BH126" s="233">
        <v>0</v>
      </c>
      <c r="BI126" s="233">
        <v>0</v>
      </c>
      <c r="BJ126" s="233"/>
      <c r="BK126" s="232">
        <v>142783.51041482549</v>
      </c>
      <c r="BL126" s="234">
        <v>144693.53087315883</v>
      </c>
      <c r="BM126" s="234">
        <v>0</v>
      </c>
      <c r="BN126" s="235"/>
      <c r="BO126" s="235"/>
      <c r="BP126" s="235"/>
      <c r="BQ126" s="235">
        <v>0</v>
      </c>
      <c r="BR126" s="235">
        <v>0</v>
      </c>
      <c r="BS126" s="235">
        <v>0</v>
      </c>
      <c r="BT126" s="235">
        <v>0</v>
      </c>
      <c r="BU126" s="235">
        <v>0</v>
      </c>
      <c r="BV126" s="234">
        <v>-754.18916666666667</v>
      </c>
      <c r="BW126" s="234">
        <v>-366.58129166666663</v>
      </c>
      <c r="BX126" s="235">
        <v>-789.25</v>
      </c>
      <c r="BY126" s="235">
        <v>0</v>
      </c>
      <c r="BZ126" s="235">
        <v>0</v>
      </c>
      <c r="CA126" s="235"/>
      <c r="CB126" s="234">
        <v>142783.51041482549</v>
      </c>
      <c r="CC126" s="236">
        <v>144693.53087315883</v>
      </c>
      <c r="CD126" s="236">
        <v>0</v>
      </c>
      <c r="CE126" s="237"/>
      <c r="CF126" s="237"/>
      <c r="CG126" s="237"/>
      <c r="CH126" s="237">
        <v>0</v>
      </c>
      <c r="CI126" s="237">
        <v>0</v>
      </c>
      <c r="CJ126" s="237">
        <v>0</v>
      </c>
      <c r="CK126" s="237">
        <v>0</v>
      </c>
      <c r="CL126" s="237">
        <v>0</v>
      </c>
      <c r="CM126" s="236">
        <v>-754.18916666666667</v>
      </c>
      <c r="CN126" s="236">
        <v>-366.58129166666663</v>
      </c>
      <c r="CO126" s="237">
        <v>-789.25</v>
      </c>
      <c r="CP126" s="237">
        <v>0</v>
      </c>
      <c r="CQ126" s="237">
        <v>0</v>
      </c>
      <c r="CR126" s="237"/>
      <c r="CS126" s="236">
        <v>142783.51041482549</v>
      </c>
      <c r="CT126" s="238">
        <v>144693.53087315883</v>
      </c>
      <c r="CU126" s="238">
        <v>0</v>
      </c>
      <c r="CV126" s="239"/>
      <c r="CW126" s="239"/>
      <c r="CX126" s="239"/>
      <c r="CY126" s="239">
        <v>0</v>
      </c>
      <c r="CZ126" s="239">
        <v>0</v>
      </c>
      <c r="DA126" s="239">
        <v>0</v>
      </c>
      <c r="DB126" s="239">
        <v>0</v>
      </c>
      <c r="DC126" s="239">
        <v>0</v>
      </c>
      <c r="DD126" s="238">
        <v>-754.18916666666667</v>
      </c>
      <c r="DE126" s="238">
        <v>-366.58129166666663</v>
      </c>
      <c r="DF126" s="239">
        <v>-789.25</v>
      </c>
      <c r="DG126" s="239">
        <v>0</v>
      </c>
      <c r="DH126" s="239">
        <v>0</v>
      </c>
      <c r="DI126" s="239"/>
      <c r="DJ126" s="238">
        <v>142783.51041482549</v>
      </c>
      <c r="DK126" s="240">
        <v>144693.53087315883</v>
      </c>
      <c r="DL126" s="240">
        <v>0</v>
      </c>
      <c r="DM126" s="241"/>
      <c r="DN126" s="241"/>
      <c r="DO126" s="241"/>
      <c r="DP126" s="241">
        <v>0</v>
      </c>
      <c r="DQ126" s="241">
        <v>0</v>
      </c>
      <c r="DR126" s="241">
        <v>0</v>
      </c>
      <c r="DS126" s="241">
        <v>0</v>
      </c>
      <c r="DT126" s="241">
        <v>0</v>
      </c>
      <c r="DU126" s="240">
        <v>-754.18916666666667</v>
      </c>
      <c r="DV126" s="240">
        <v>-366.58129166666663</v>
      </c>
      <c r="DW126" s="241">
        <v>-789.25</v>
      </c>
      <c r="DX126" s="241">
        <v>0</v>
      </c>
      <c r="DY126" s="241">
        <v>0</v>
      </c>
      <c r="DZ126" s="241"/>
      <c r="EA126" s="240">
        <v>142783.51041482549</v>
      </c>
      <c r="EB126" s="242">
        <v>144693.53087315883</v>
      </c>
      <c r="EC126" s="242">
        <v>0</v>
      </c>
      <c r="ED126" s="243"/>
      <c r="EE126" s="243"/>
      <c r="EF126" s="243"/>
      <c r="EG126" s="243">
        <v>0</v>
      </c>
      <c r="EH126" s="243">
        <v>0</v>
      </c>
      <c r="EI126" s="243">
        <v>0</v>
      </c>
      <c r="EJ126" s="243">
        <v>0</v>
      </c>
      <c r="EK126" s="243">
        <v>0</v>
      </c>
      <c r="EL126" s="242">
        <v>-754.18916666666667</v>
      </c>
      <c r="EM126" s="242">
        <v>-366.58129166666663</v>
      </c>
      <c r="EN126" s="243">
        <v>-3946.25</v>
      </c>
      <c r="EO126" s="243">
        <v>0</v>
      </c>
      <c r="EP126" s="243">
        <v>0</v>
      </c>
      <c r="EQ126" s="243"/>
      <c r="ER126" s="242">
        <v>139626.51041482549</v>
      </c>
      <c r="ES126" s="230">
        <v>144693.53087315883</v>
      </c>
      <c r="ET126" s="230">
        <v>0</v>
      </c>
      <c r="EU126" s="231"/>
      <c r="EV126" s="231"/>
      <c r="EW126" s="231"/>
      <c r="EX126" s="231">
        <v>0</v>
      </c>
      <c r="EY126" s="231">
        <v>0</v>
      </c>
      <c r="EZ126" s="231">
        <v>0</v>
      </c>
      <c r="FA126" s="231">
        <v>0</v>
      </c>
      <c r="FB126" s="231">
        <v>0</v>
      </c>
      <c r="FC126" s="230">
        <v>-754.18916666666667</v>
      </c>
      <c r="FD126" s="230">
        <v>-366.58129166666663</v>
      </c>
      <c r="FE126" s="231"/>
      <c r="FF126" s="231">
        <v>0</v>
      </c>
      <c r="FG126" s="231">
        <v>0</v>
      </c>
      <c r="FH126" s="231"/>
      <c r="FI126" s="230">
        <v>143572.76041482549</v>
      </c>
      <c r="FJ126" s="232">
        <v>144693.53087315883</v>
      </c>
      <c r="FK126" s="232">
        <v>0</v>
      </c>
      <c r="FL126" s="233"/>
      <c r="FM126" s="233"/>
      <c r="FN126" s="233"/>
      <c r="FO126" s="233">
        <v>0</v>
      </c>
      <c r="FP126" s="233">
        <v>0</v>
      </c>
      <c r="FQ126" s="233">
        <v>0</v>
      </c>
      <c r="FR126" s="233">
        <v>0</v>
      </c>
      <c r="FS126" s="233">
        <v>0</v>
      </c>
      <c r="FT126" s="232">
        <v>-754.18916666666667</v>
      </c>
      <c r="FU126" s="232">
        <v>-366.58129166666663</v>
      </c>
      <c r="FV126" s="233"/>
      <c r="FW126" s="233">
        <v>0</v>
      </c>
      <c r="FX126" s="233">
        <v>0</v>
      </c>
      <c r="FY126" s="233"/>
      <c r="FZ126" s="232">
        <v>143572.76041482549</v>
      </c>
      <c r="GA126" s="234">
        <v>144693.53087315883</v>
      </c>
      <c r="GB126" s="234">
        <v>0</v>
      </c>
      <c r="GC126" s="235"/>
      <c r="GD126" s="235"/>
      <c r="GE126" s="235"/>
      <c r="GF126" s="235">
        <v>0</v>
      </c>
      <c r="GG126" s="235">
        <v>0</v>
      </c>
      <c r="GH126" s="235">
        <v>0</v>
      </c>
      <c r="GI126" s="235">
        <v>0</v>
      </c>
      <c r="GJ126" s="235">
        <v>0</v>
      </c>
      <c r="GK126" s="234">
        <v>-754.18916666666667</v>
      </c>
      <c r="GL126" s="234">
        <v>-366.58129166666663</v>
      </c>
      <c r="GM126" s="235"/>
      <c r="GN126" s="235">
        <v>0</v>
      </c>
      <c r="GO126" s="235">
        <v>0</v>
      </c>
      <c r="GP126" s="235">
        <v>0</v>
      </c>
      <c r="GQ126" s="234">
        <v>143572.76041482549</v>
      </c>
      <c r="GR126" s="236">
        <v>144693.53087315883</v>
      </c>
      <c r="GS126" s="236">
        <v>0</v>
      </c>
      <c r="GT126" s="237"/>
      <c r="GU126" s="237"/>
      <c r="GV126" s="237"/>
      <c r="GW126" s="237">
        <v>0</v>
      </c>
      <c r="GX126" s="237">
        <v>0</v>
      </c>
      <c r="GY126" s="237">
        <v>0</v>
      </c>
      <c r="GZ126" s="237">
        <v>0</v>
      </c>
      <c r="HA126" s="237">
        <v>0</v>
      </c>
      <c r="HB126" s="236">
        <v>-754.18916666666667</v>
      </c>
      <c r="HC126" s="236">
        <v>-366.58129166666663</v>
      </c>
      <c r="HD126" s="237"/>
      <c r="HE126" s="237">
        <v>0</v>
      </c>
      <c r="HF126" s="237">
        <v>0</v>
      </c>
      <c r="HG126" s="237"/>
      <c r="HH126" s="236">
        <v>143572.76041482549</v>
      </c>
      <c r="HJ126" s="281">
        <f t="shared" si="10"/>
        <v>1736322.3704779064</v>
      </c>
      <c r="HK126" s="282">
        <f t="shared" si="11"/>
        <v>0</v>
      </c>
      <c r="HL126" s="282">
        <f t="shared" si="12"/>
        <v>0</v>
      </c>
      <c r="HM126" s="282">
        <f t="shared" si="13"/>
        <v>-9050.2700000000023</v>
      </c>
      <c r="HN126" s="282">
        <f t="shared" si="14"/>
        <v>-4398.9754999999986</v>
      </c>
      <c r="HO126" s="282">
        <f t="shared" si="15"/>
        <v>-9471</v>
      </c>
      <c r="HP126" s="282">
        <f t="shared" si="16"/>
        <v>0</v>
      </c>
      <c r="HQ126" s="283">
        <f t="shared" si="17"/>
        <v>0</v>
      </c>
      <c r="HR126" s="263"/>
      <c r="HS126" s="277">
        <v>100669</v>
      </c>
      <c r="HT126" s="278">
        <v>0</v>
      </c>
      <c r="HU126" s="278">
        <v>105786</v>
      </c>
      <c r="HV126" s="278">
        <v>0</v>
      </c>
      <c r="HW126" s="278">
        <v>0</v>
      </c>
      <c r="HX126" s="278">
        <v>7884.17</v>
      </c>
      <c r="HY126" s="278">
        <v>19611</v>
      </c>
      <c r="HZ126" s="279">
        <v>0</v>
      </c>
      <c r="IA126" s="278"/>
      <c r="IB126" s="280">
        <f t="shared" si="18"/>
        <v>1970272.5404779064</v>
      </c>
      <c r="ID126" s="280">
        <f t="shared" si="19"/>
        <v>-22920.245500000001</v>
      </c>
      <c r="IF126" s="280"/>
      <c r="IH126" s="280"/>
      <c r="IJ126" s="280">
        <v>0</v>
      </c>
      <c r="IL126" s="280">
        <v>0</v>
      </c>
      <c r="IN126" s="280">
        <v>80185.84</v>
      </c>
    </row>
    <row r="127" spans="1:248">
      <c r="A127" s="244">
        <v>3025</v>
      </c>
      <c r="B127" s="141">
        <v>103410</v>
      </c>
      <c r="C127" s="141" t="s">
        <v>757</v>
      </c>
      <c r="D127" s="141" t="s">
        <v>553</v>
      </c>
      <c r="E127" s="226" t="s">
        <v>341</v>
      </c>
      <c r="F127" s="245" t="s">
        <v>921</v>
      </c>
      <c r="H127" s="227">
        <v>2035488.8096839758</v>
      </c>
      <c r="I127" s="227">
        <v>-10103.210000000001</v>
      </c>
      <c r="J127" s="227">
        <v>-5126.1246000000001</v>
      </c>
      <c r="K127" s="227">
        <v>2020259.4750839758</v>
      </c>
      <c r="M127" s="228">
        <v>169624.06747366465</v>
      </c>
      <c r="N127" s="228">
        <v>0</v>
      </c>
      <c r="O127" s="229"/>
      <c r="P127" s="229"/>
      <c r="Q127" s="229"/>
      <c r="R127" s="229">
        <v>0</v>
      </c>
      <c r="S127" s="229"/>
      <c r="T127" s="229">
        <v>0</v>
      </c>
      <c r="U127" s="229">
        <v>0</v>
      </c>
      <c r="V127" s="229"/>
      <c r="W127" s="228">
        <v>-841.93416666666678</v>
      </c>
      <c r="X127" s="228">
        <v>-427.17705000000001</v>
      </c>
      <c r="Y127" s="229">
        <v>-789.25</v>
      </c>
      <c r="Z127" s="229">
        <v>0</v>
      </c>
      <c r="AA127" s="229">
        <v>0</v>
      </c>
      <c r="AB127" s="229"/>
      <c r="AC127" s="228">
        <v>167565.70625699798</v>
      </c>
      <c r="AD127" s="230">
        <v>169624.06747366465</v>
      </c>
      <c r="AE127" s="230">
        <v>0</v>
      </c>
      <c r="AF127" s="231"/>
      <c r="AG127" s="231"/>
      <c r="AH127" s="231"/>
      <c r="AI127" s="231">
        <v>0</v>
      </c>
      <c r="AJ127" s="231"/>
      <c r="AK127" s="231">
        <v>0</v>
      </c>
      <c r="AL127" s="231">
        <v>0</v>
      </c>
      <c r="AM127" s="231"/>
      <c r="AN127" s="230">
        <v>-841.93416666666678</v>
      </c>
      <c r="AO127" s="230">
        <v>-427.17705000000001</v>
      </c>
      <c r="AP127" s="231">
        <v>-789.25</v>
      </c>
      <c r="AQ127" s="231">
        <v>0</v>
      </c>
      <c r="AR127" s="231">
        <v>0</v>
      </c>
      <c r="AS127" s="231"/>
      <c r="AT127" s="230">
        <v>167565.70625699798</v>
      </c>
      <c r="AU127" s="232">
        <v>169624.06747366465</v>
      </c>
      <c r="AV127" s="232">
        <v>0</v>
      </c>
      <c r="AW127" s="233"/>
      <c r="AX127" s="233"/>
      <c r="AY127" s="233"/>
      <c r="AZ127" s="233">
        <v>0</v>
      </c>
      <c r="BA127" s="233"/>
      <c r="BB127" s="233">
        <v>0</v>
      </c>
      <c r="BC127" s="233">
        <v>0</v>
      </c>
      <c r="BD127" s="233"/>
      <c r="BE127" s="232">
        <v>-841.93416666666678</v>
      </c>
      <c r="BF127" s="232">
        <v>-427.17705000000001</v>
      </c>
      <c r="BG127" s="233">
        <v>-789.25</v>
      </c>
      <c r="BH127" s="233">
        <v>0</v>
      </c>
      <c r="BI127" s="233">
        <v>0</v>
      </c>
      <c r="BJ127" s="233"/>
      <c r="BK127" s="232">
        <v>167565.70625699798</v>
      </c>
      <c r="BL127" s="234">
        <v>169624.06747366465</v>
      </c>
      <c r="BM127" s="234">
        <v>0</v>
      </c>
      <c r="BN127" s="235"/>
      <c r="BO127" s="235"/>
      <c r="BP127" s="235"/>
      <c r="BQ127" s="235">
        <v>0</v>
      </c>
      <c r="BR127" s="235">
        <v>0</v>
      </c>
      <c r="BS127" s="235">
        <v>0</v>
      </c>
      <c r="BT127" s="235">
        <v>0</v>
      </c>
      <c r="BU127" s="235">
        <v>0</v>
      </c>
      <c r="BV127" s="234">
        <v>-841.93416666666678</v>
      </c>
      <c r="BW127" s="234">
        <v>-427.17705000000001</v>
      </c>
      <c r="BX127" s="235">
        <v>-789.25</v>
      </c>
      <c r="BY127" s="235">
        <v>0</v>
      </c>
      <c r="BZ127" s="235">
        <v>0</v>
      </c>
      <c r="CA127" s="235"/>
      <c r="CB127" s="234">
        <v>167565.70625699798</v>
      </c>
      <c r="CC127" s="236">
        <v>169624.06747366465</v>
      </c>
      <c r="CD127" s="236">
        <v>0</v>
      </c>
      <c r="CE127" s="237"/>
      <c r="CF127" s="237"/>
      <c r="CG127" s="237"/>
      <c r="CH127" s="237">
        <v>0</v>
      </c>
      <c r="CI127" s="237">
        <v>0</v>
      </c>
      <c r="CJ127" s="237">
        <v>0</v>
      </c>
      <c r="CK127" s="237">
        <v>0</v>
      </c>
      <c r="CL127" s="237">
        <v>0</v>
      </c>
      <c r="CM127" s="236">
        <v>-841.93416666666678</v>
      </c>
      <c r="CN127" s="236">
        <v>-427.17705000000001</v>
      </c>
      <c r="CO127" s="237">
        <v>-789.25</v>
      </c>
      <c r="CP127" s="237">
        <v>0</v>
      </c>
      <c r="CQ127" s="237">
        <v>0</v>
      </c>
      <c r="CR127" s="237"/>
      <c r="CS127" s="236">
        <v>167565.70625699798</v>
      </c>
      <c r="CT127" s="238">
        <v>169624.06747366465</v>
      </c>
      <c r="CU127" s="238">
        <v>0</v>
      </c>
      <c r="CV127" s="239"/>
      <c r="CW127" s="239"/>
      <c r="CX127" s="239"/>
      <c r="CY127" s="239">
        <v>0</v>
      </c>
      <c r="CZ127" s="239">
        <v>0</v>
      </c>
      <c r="DA127" s="239">
        <v>0</v>
      </c>
      <c r="DB127" s="239">
        <v>0</v>
      </c>
      <c r="DC127" s="239">
        <v>0</v>
      </c>
      <c r="DD127" s="238">
        <v>-841.93416666666678</v>
      </c>
      <c r="DE127" s="238">
        <v>-427.17705000000001</v>
      </c>
      <c r="DF127" s="239">
        <v>-789.25</v>
      </c>
      <c r="DG127" s="239">
        <v>0</v>
      </c>
      <c r="DH127" s="239">
        <v>0</v>
      </c>
      <c r="DI127" s="239"/>
      <c r="DJ127" s="238">
        <v>167565.70625699798</v>
      </c>
      <c r="DK127" s="240">
        <v>169624.06747366465</v>
      </c>
      <c r="DL127" s="240">
        <v>0</v>
      </c>
      <c r="DM127" s="241"/>
      <c r="DN127" s="241"/>
      <c r="DO127" s="241"/>
      <c r="DP127" s="241">
        <v>0</v>
      </c>
      <c r="DQ127" s="241">
        <v>0</v>
      </c>
      <c r="DR127" s="241">
        <v>0</v>
      </c>
      <c r="DS127" s="241">
        <v>0</v>
      </c>
      <c r="DT127" s="241">
        <v>0</v>
      </c>
      <c r="DU127" s="240">
        <v>-841.93416666666678</v>
      </c>
      <c r="DV127" s="240">
        <v>-427.17705000000001</v>
      </c>
      <c r="DW127" s="241">
        <v>-789.25</v>
      </c>
      <c r="DX127" s="241">
        <v>0</v>
      </c>
      <c r="DY127" s="241">
        <v>0</v>
      </c>
      <c r="DZ127" s="241"/>
      <c r="EA127" s="240">
        <v>167565.70625699798</v>
      </c>
      <c r="EB127" s="242">
        <v>169624.06747366465</v>
      </c>
      <c r="EC127" s="242">
        <v>0</v>
      </c>
      <c r="ED127" s="243"/>
      <c r="EE127" s="243"/>
      <c r="EF127" s="243"/>
      <c r="EG127" s="243">
        <v>0</v>
      </c>
      <c r="EH127" s="243">
        <v>0</v>
      </c>
      <c r="EI127" s="243">
        <v>0</v>
      </c>
      <c r="EJ127" s="243">
        <v>0</v>
      </c>
      <c r="EK127" s="243">
        <v>0</v>
      </c>
      <c r="EL127" s="242">
        <v>-841.93416666666678</v>
      </c>
      <c r="EM127" s="242">
        <v>-427.17705000000001</v>
      </c>
      <c r="EN127" s="243">
        <v>-3946.25</v>
      </c>
      <c r="EO127" s="243">
        <v>0</v>
      </c>
      <c r="EP127" s="243">
        <v>0</v>
      </c>
      <c r="EQ127" s="243"/>
      <c r="ER127" s="242">
        <v>164408.70625699798</v>
      </c>
      <c r="ES127" s="230">
        <v>169624.06747366465</v>
      </c>
      <c r="ET127" s="230">
        <v>0</v>
      </c>
      <c r="EU127" s="231"/>
      <c r="EV127" s="231"/>
      <c r="EW127" s="231"/>
      <c r="EX127" s="231">
        <v>0</v>
      </c>
      <c r="EY127" s="231">
        <v>0</v>
      </c>
      <c r="EZ127" s="231">
        <v>0</v>
      </c>
      <c r="FA127" s="231">
        <v>0</v>
      </c>
      <c r="FB127" s="231">
        <v>0</v>
      </c>
      <c r="FC127" s="230">
        <v>-841.93416666666678</v>
      </c>
      <c r="FD127" s="230">
        <v>-427.17705000000001</v>
      </c>
      <c r="FE127" s="231"/>
      <c r="FF127" s="231">
        <v>0</v>
      </c>
      <c r="FG127" s="231">
        <v>0</v>
      </c>
      <c r="FH127" s="231"/>
      <c r="FI127" s="230">
        <v>168354.95625699798</v>
      </c>
      <c r="FJ127" s="232">
        <v>169624.06747366465</v>
      </c>
      <c r="FK127" s="232">
        <v>0</v>
      </c>
      <c r="FL127" s="233"/>
      <c r="FM127" s="233"/>
      <c r="FN127" s="233"/>
      <c r="FO127" s="233">
        <v>0</v>
      </c>
      <c r="FP127" s="233">
        <v>0</v>
      </c>
      <c r="FQ127" s="233">
        <v>0</v>
      </c>
      <c r="FR127" s="233">
        <v>0</v>
      </c>
      <c r="FS127" s="233">
        <v>0</v>
      </c>
      <c r="FT127" s="232">
        <v>-841.93416666666678</v>
      </c>
      <c r="FU127" s="232">
        <v>-427.17705000000001</v>
      </c>
      <c r="FV127" s="233"/>
      <c r="FW127" s="233">
        <v>0</v>
      </c>
      <c r="FX127" s="233">
        <v>0</v>
      </c>
      <c r="FY127" s="233"/>
      <c r="FZ127" s="232">
        <v>168354.95625699798</v>
      </c>
      <c r="GA127" s="234">
        <v>169624.06747366465</v>
      </c>
      <c r="GB127" s="234">
        <v>0</v>
      </c>
      <c r="GC127" s="235"/>
      <c r="GD127" s="235"/>
      <c r="GE127" s="235"/>
      <c r="GF127" s="235">
        <v>0</v>
      </c>
      <c r="GG127" s="235">
        <v>0</v>
      </c>
      <c r="GH127" s="235">
        <v>0</v>
      </c>
      <c r="GI127" s="235">
        <v>0</v>
      </c>
      <c r="GJ127" s="235">
        <v>0</v>
      </c>
      <c r="GK127" s="234">
        <v>-841.93416666666678</v>
      </c>
      <c r="GL127" s="234">
        <v>-427.17705000000001</v>
      </c>
      <c r="GM127" s="235"/>
      <c r="GN127" s="235">
        <v>0</v>
      </c>
      <c r="GO127" s="235">
        <v>0</v>
      </c>
      <c r="GP127" s="235">
        <v>0</v>
      </c>
      <c r="GQ127" s="234">
        <v>168354.95625699798</v>
      </c>
      <c r="GR127" s="236">
        <v>169624.06747366465</v>
      </c>
      <c r="GS127" s="236">
        <v>0</v>
      </c>
      <c r="GT127" s="237"/>
      <c r="GU127" s="237"/>
      <c r="GV127" s="237"/>
      <c r="GW127" s="237">
        <v>0</v>
      </c>
      <c r="GX127" s="237">
        <v>0</v>
      </c>
      <c r="GY127" s="237">
        <v>0</v>
      </c>
      <c r="GZ127" s="237">
        <v>0</v>
      </c>
      <c r="HA127" s="237">
        <v>0</v>
      </c>
      <c r="HB127" s="236">
        <v>-841.93416666666678</v>
      </c>
      <c r="HC127" s="236">
        <v>-427.17705000000001</v>
      </c>
      <c r="HD127" s="237"/>
      <c r="HE127" s="237">
        <v>0</v>
      </c>
      <c r="HF127" s="237">
        <v>0</v>
      </c>
      <c r="HG127" s="237"/>
      <c r="HH127" s="236">
        <v>168354.95625699798</v>
      </c>
      <c r="HJ127" s="281">
        <f t="shared" si="10"/>
        <v>2035488.8096839758</v>
      </c>
      <c r="HK127" s="282">
        <f t="shared" si="11"/>
        <v>0</v>
      </c>
      <c r="HL127" s="282">
        <f t="shared" si="12"/>
        <v>0</v>
      </c>
      <c r="HM127" s="282">
        <f t="shared" si="13"/>
        <v>-10103.209999999999</v>
      </c>
      <c r="HN127" s="282">
        <f t="shared" si="14"/>
        <v>-5126.1246000000019</v>
      </c>
      <c r="HO127" s="282">
        <f t="shared" si="15"/>
        <v>-9471</v>
      </c>
      <c r="HP127" s="282">
        <f t="shared" si="16"/>
        <v>0</v>
      </c>
      <c r="HQ127" s="283">
        <f t="shared" si="17"/>
        <v>0</v>
      </c>
      <c r="HR127" s="263"/>
      <c r="HS127" s="277">
        <v>110778</v>
      </c>
      <c r="HT127" s="278">
        <v>0</v>
      </c>
      <c r="HU127" s="278">
        <v>107826</v>
      </c>
      <c r="HV127" s="278">
        <v>3256.93</v>
      </c>
      <c r="HW127" s="278">
        <v>0</v>
      </c>
      <c r="HX127" s="278">
        <v>2186.880000000001</v>
      </c>
      <c r="HY127" s="278">
        <v>80570</v>
      </c>
      <c r="HZ127" s="279">
        <v>0</v>
      </c>
      <c r="IA127" s="278"/>
      <c r="IB127" s="280">
        <f t="shared" si="18"/>
        <v>2340106.6196839758</v>
      </c>
      <c r="ID127" s="280">
        <f t="shared" si="19"/>
        <v>-24700.334600000002</v>
      </c>
      <c r="IF127" s="280"/>
      <c r="IH127" s="280"/>
      <c r="IJ127" s="280">
        <v>0</v>
      </c>
      <c r="IL127" s="280">
        <v>0</v>
      </c>
      <c r="IN127" s="280">
        <v>144726.39999999999</v>
      </c>
    </row>
    <row r="128" spans="1:248">
      <c r="A128" s="244">
        <v>7045</v>
      </c>
      <c r="B128" s="141">
        <v>103622</v>
      </c>
      <c r="C128" s="141" t="s">
        <v>673</v>
      </c>
      <c r="D128" s="141" t="s">
        <v>469</v>
      </c>
      <c r="E128" s="226" t="s">
        <v>342</v>
      </c>
      <c r="F128" s="245" t="s">
        <v>921</v>
      </c>
      <c r="H128" s="227">
        <v>0</v>
      </c>
      <c r="I128" s="227">
        <v>0</v>
      </c>
      <c r="J128" s="227">
        <v>0</v>
      </c>
      <c r="K128" s="227">
        <v>0</v>
      </c>
      <c r="M128" s="228">
        <v>0</v>
      </c>
      <c r="N128" s="228">
        <v>70.5</v>
      </c>
      <c r="O128" s="229"/>
      <c r="P128" s="229"/>
      <c r="Q128" s="229"/>
      <c r="R128" s="229">
        <v>240560.1</v>
      </c>
      <c r="S128" s="229"/>
      <c r="T128" s="229">
        <v>0</v>
      </c>
      <c r="U128" s="229">
        <v>241675.33482920841</v>
      </c>
      <c r="V128" s="229"/>
      <c r="W128" s="228">
        <v>0</v>
      </c>
      <c r="X128" s="228">
        <v>0</v>
      </c>
      <c r="Y128" s="229">
        <v>-428.3125</v>
      </c>
      <c r="Z128" s="229">
        <v>0</v>
      </c>
      <c r="AA128" s="229">
        <v>0</v>
      </c>
      <c r="AB128" s="229"/>
      <c r="AC128" s="228">
        <v>481877.62232920842</v>
      </c>
      <c r="AD128" s="230">
        <v>0</v>
      </c>
      <c r="AE128" s="230">
        <v>70.5</v>
      </c>
      <c r="AF128" s="231"/>
      <c r="AG128" s="231"/>
      <c r="AH128" s="231"/>
      <c r="AI128" s="231">
        <v>240560.1</v>
      </c>
      <c r="AJ128" s="231"/>
      <c r="AK128" s="231">
        <v>0</v>
      </c>
      <c r="AL128" s="231">
        <v>241675.33482920841</v>
      </c>
      <c r="AM128" s="231"/>
      <c r="AN128" s="230">
        <v>0</v>
      </c>
      <c r="AO128" s="230">
        <v>0</v>
      </c>
      <c r="AP128" s="231">
        <v>-428.3125</v>
      </c>
      <c r="AQ128" s="231">
        <v>0</v>
      </c>
      <c r="AR128" s="231">
        <v>0</v>
      </c>
      <c r="AS128" s="231"/>
      <c r="AT128" s="230">
        <v>481877.62232920842</v>
      </c>
      <c r="AU128" s="232">
        <v>0</v>
      </c>
      <c r="AV128" s="232">
        <v>70.5</v>
      </c>
      <c r="AW128" s="233"/>
      <c r="AX128" s="233"/>
      <c r="AY128" s="233"/>
      <c r="AZ128" s="233">
        <v>240560.1</v>
      </c>
      <c r="BA128" s="233"/>
      <c r="BB128" s="233">
        <v>0</v>
      </c>
      <c r="BC128" s="233">
        <v>241675.33482920841</v>
      </c>
      <c r="BD128" s="233"/>
      <c r="BE128" s="232">
        <v>0</v>
      </c>
      <c r="BF128" s="232">
        <v>0</v>
      </c>
      <c r="BG128" s="233">
        <v>-428.3125</v>
      </c>
      <c r="BH128" s="233">
        <v>0</v>
      </c>
      <c r="BI128" s="233">
        <v>0</v>
      </c>
      <c r="BJ128" s="233"/>
      <c r="BK128" s="232">
        <v>481877.62232920842</v>
      </c>
      <c r="BL128" s="234">
        <v>0</v>
      </c>
      <c r="BM128" s="234">
        <v>240.83333333333334</v>
      </c>
      <c r="BN128" s="235"/>
      <c r="BO128" s="235"/>
      <c r="BP128" s="235"/>
      <c r="BQ128" s="235">
        <v>240560.1</v>
      </c>
      <c r="BR128" s="235">
        <v>0</v>
      </c>
      <c r="BS128" s="235">
        <v>0</v>
      </c>
      <c r="BT128" s="235">
        <v>241675.33482920841</v>
      </c>
      <c r="BU128" s="235">
        <v>0</v>
      </c>
      <c r="BV128" s="234">
        <v>0</v>
      </c>
      <c r="BW128" s="234">
        <v>0</v>
      </c>
      <c r="BX128" s="235">
        <v>-428.3125</v>
      </c>
      <c r="BY128" s="235">
        <v>0</v>
      </c>
      <c r="BZ128" s="235">
        <v>0</v>
      </c>
      <c r="CA128" s="235"/>
      <c r="CB128" s="234">
        <v>482047.95566254179</v>
      </c>
      <c r="CC128" s="236">
        <v>0</v>
      </c>
      <c r="CD128" s="236">
        <v>240.83333333333334</v>
      </c>
      <c r="CE128" s="237"/>
      <c r="CF128" s="237"/>
      <c r="CG128" s="237"/>
      <c r="CH128" s="237">
        <v>240560.1</v>
      </c>
      <c r="CI128" s="237">
        <v>0</v>
      </c>
      <c r="CJ128" s="237">
        <v>0</v>
      </c>
      <c r="CK128" s="237">
        <v>241675.33482920841</v>
      </c>
      <c r="CL128" s="237">
        <v>0</v>
      </c>
      <c r="CM128" s="236">
        <v>0</v>
      </c>
      <c r="CN128" s="236">
        <v>0</v>
      </c>
      <c r="CO128" s="237">
        <v>-428.3125</v>
      </c>
      <c r="CP128" s="237">
        <v>0</v>
      </c>
      <c r="CQ128" s="237">
        <v>0</v>
      </c>
      <c r="CR128" s="237"/>
      <c r="CS128" s="236">
        <v>482047.95566254179</v>
      </c>
      <c r="CT128" s="238">
        <v>0</v>
      </c>
      <c r="CU128" s="238">
        <v>240.83333333333334</v>
      </c>
      <c r="CV128" s="239"/>
      <c r="CW128" s="239"/>
      <c r="CX128" s="239"/>
      <c r="CY128" s="239">
        <v>240560.1</v>
      </c>
      <c r="CZ128" s="239">
        <v>0</v>
      </c>
      <c r="DA128" s="239">
        <v>0</v>
      </c>
      <c r="DB128" s="239">
        <v>241675.33482920841</v>
      </c>
      <c r="DC128" s="239">
        <v>0</v>
      </c>
      <c r="DD128" s="238">
        <v>0</v>
      </c>
      <c r="DE128" s="238">
        <v>0</v>
      </c>
      <c r="DF128" s="239">
        <v>-428.3125</v>
      </c>
      <c r="DG128" s="239">
        <v>0</v>
      </c>
      <c r="DH128" s="239">
        <v>0</v>
      </c>
      <c r="DI128" s="239"/>
      <c r="DJ128" s="238">
        <v>482047.95566254179</v>
      </c>
      <c r="DK128" s="240">
        <v>0</v>
      </c>
      <c r="DL128" s="240">
        <v>240.83333333333334</v>
      </c>
      <c r="DM128" s="241"/>
      <c r="DN128" s="241"/>
      <c r="DO128" s="241"/>
      <c r="DP128" s="241">
        <v>240560.1</v>
      </c>
      <c r="DQ128" s="241">
        <v>0</v>
      </c>
      <c r="DR128" s="241">
        <v>0</v>
      </c>
      <c r="DS128" s="241">
        <v>241675.33482920841</v>
      </c>
      <c r="DT128" s="241">
        <v>0</v>
      </c>
      <c r="DU128" s="240">
        <v>0</v>
      </c>
      <c r="DV128" s="240">
        <v>0</v>
      </c>
      <c r="DW128" s="241">
        <v>-428.3125</v>
      </c>
      <c r="DX128" s="241">
        <v>0</v>
      </c>
      <c r="DY128" s="241">
        <v>0</v>
      </c>
      <c r="DZ128" s="241"/>
      <c r="EA128" s="240">
        <v>482047.95566254179</v>
      </c>
      <c r="EB128" s="242">
        <v>0</v>
      </c>
      <c r="EC128" s="242">
        <v>-452.33333333333337</v>
      </c>
      <c r="ED128" s="243"/>
      <c r="EE128" s="243"/>
      <c r="EF128" s="243"/>
      <c r="EG128" s="243">
        <v>240560.1</v>
      </c>
      <c r="EH128" s="243">
        <v>0</v>
      </c>
      <c r="EI128" s="243">
        <v>0</v>
      </c>
      <c r="EJ128" s="243">
        <v>391675.33482920844</v>
      </c>
      <c r="EK128" s="243">
        <v>0</v>
      </c>
      <c r="EL128" s="242">
        <v>0</v>
      </c>
      <c r="EM128" s="242">
        <v>0</v>
      </c>
      <c r="EN128" s="243">
        <v>-2141.5625</v>
      </c>
      <c r="EO128" s="243">
        <v>0</v>
      </c>
      <c r="EP128" s="243">
        <v>0</v>
      </c>
      <c r="EQ128" s="243"/>
      <c r="ER128" s="242">
        <v>629641.53899587505</v>
      </c>
      <c r="ES128" s="230">
        <v>0</v>
      </c>
      <c r="ET128" s="230">
        <v>240.83333333333334</v>
      </c>
      <c r="EU128" s="231"/>
      <c r="EV128" s="231"/>
      <c r="EW128" s="231"/>
      <c r="EX128" s="231">
        <v>240560.1</v>
      </c>
      <c r="EY128" s="231">
        <v>0</v>
      </c>
      <c r="EZ128" s="231">
        <v>0</v>
      </c>
      <c r="FA128" s="231">
        <v>241675.33482920841</v>
      </c>
      <c r="FB128" s="231">
        <v>0</v>
      </c>
      <c r="FC128" s="230">
        <v>0</v>
      </c>
      <c r="FD128" s="230">
        <v>0</v>
      </c>
      <c r="FE128" s="231"/>
      <c r="FF128" s="231">
        <v>0</v>
      </c>
      <c r="FG128" s="231">
        <v>0</v>
      </c>
      <c r="FH128" s="231"/>
      <c r="FI128" s="230">
        <v>482476.26816254179</v>
      </c>
      <c r="FJ128" s="232">
        <v>0</v>
      </c>
      <c r="FK128" s="232">
        <v>240.83333333333334</v>
      </c>
      <c r="FL128" s="233"/>
      <c r="FM128" s="233"/>
      <c r="FN128" s="233"/>
      <c r="FO128" s="233">
        <v>240560.1</v>
      </c>
      <c r="FP128" s="233">
        <v>0</v>
      </c>
      <c r="FQ128" s="233">
        <v>0</v>
      </c>
      <c r="FR128" s="233">
        <v>241675.33482920841</v>
      </c>
      <c r="FS128" s="233">
        <v>0</v>
      </c>
      <c r="FT128" s="232">
        <v>0</v>
      </c>
      <c r="FU128" s="232">
        <v>0</v>
      </c>
      <c r="FV128" s="233"/>
      <c r="FW128" s="233">
        <v>0</v>
      </c>
      <c r="FX128" s="233">
        <v>0</v>
      </c>
      <c r="FY128" s="233"/>
      <c r="FZ128" s="232">
        <v>482476.26816254179</v>
      </c>
      <c r="GA128" s="234">
        <v>0</v>
      </c>
      <c r="GB128" s="234">
        <v>240.83333333333334</v>
      </c>
      <c r="GC128" s="235"/>
      <c r="GD128" s="235"/>
      <c r="GE128" s="235"/>
      <c r="GF128" s="235">
        <v>240560.1</v>
      </c>
      <c r="GG128" s="235">
        <v>0</v>
      </c>
      <c r="GH128" s="235">
        <v>0</v>
      </c>
      <c r="GI128" s="235">
        <v>241675.33482920841</v>
      </c>
      <c r="GJ128" s="235">
        <v>0</v>
      </c>
      <c r="GK128" s="234">
        <v>0</v>
      </c>
      <c r="GL128" s="234">
        <v>0</v>
      </c>
      <c r="GM128" s="235"/>
      <c r="GN128" s="235">
        <v>0</v>
      </c>
      <c r="GO128" s="235">
        <v>0</v>
      </c>
      <c r="GP128" s="235">
        <v>0</v>
      </c>
      <c r="GQ128" s="234">
        <v>482476.26816254179</v>
      </c>
      <c r="GR128" s="236">
        <v>0</v>
      </c>
      <c r="GS128" s="236">
        <v>240.83333333333334</v>
      </c>
      <c r="GT128" s="237"/>
      <c r="GU128" s="237"/>
      <c r="GV128" s="237"/>
      <c r="GW128" s="237">
        <v>240560.1</v>
      </c>
      <c r="GX128" s="237">
        <v>0</v>
      </c>
      <c r="GY128" s="237">
        <v>0</v>
      </c>
      <c r="GZ128" s="237">
        <v>241675.33482920841</v>
      </c>
      <c r="HA128" s="237">
        <v>0</v>
      </c>
      <c r="HB128" s="236">
        <v>0</v>
      </c>
      <c r="HC128" s="236">
        <v>0</v>
      </c>
      <c r="HD128" s="237"/>
      <c r="HE128" s="237">
        <v>0</v>
      </c>
      <c r="HF128" s="237">
        <v>0</v>
      </c>
      <c r="HG128" s="237"/>
      <c r="HH128" s="236">
        <v>482476.26816254179</v>
      </c>
      <c r="HJ128" s="281">
        <f t="shared" si="10"/>
        <v>2888407.0333333341</v>
      </c>
      <c r="HK128" s="282">
        <f t="shared" si="11"/>
        <v>0</v>
      </c>
      <c r="HL128" s="282">
        <f t="shared" si="12"/>
        <v>3050104.0179505008</v>
      </c>
      <c r="HM128" s="282">
        <f t="shared" si="13"/>
        <v>0</v>
      </c>
      <c r="HN128" s="282">
        <f t="shared" si="14"/>
        <v>0</v>
      </c>
      <c r="HO128" s="282">
        <f t="shared" si="15"/>
        <v>-5139.75</v>
      </c>
      <c r="HP128" s="282">
        <f t="shared" si="16"/>
        <v>0</v>
      </c>
      <c r="HQ128" s="283">
        <f t="shared" si="17"/>
        <v>0</v>
      </c>
      <c r="HR128" s="263"/>
      <c r="HS128" s="277">
        <v>282554.90000000002</v>
      </c>
      <c r="HT128" s="278">
        <v>0</v>
      </c>
      <c r="HU128" s="278">
        <v>129525</v>
      </c>
      <c r="HV128" s="278">
        <v>4800</v>
      </c>
      <c r="HW128" s="278">
        <v>165570.10458167331</v>
      </c>
      <c r="HX128" s="278">
        <v>45380.06</v>
      </c>
      <c r="HY128" s="278">
        <v>26565</v>
      </c>
      <c r="HZ128" s="279">
        <v>17344.75</v>
      </c>
      <c r="IA128" s="278"/>
      <c r="IB128" s="280">
        <f t="shared" si="18"/>
        <v>6610250.8658655081</v>
      </c>
      <c r="ID128" s="280">
        <f t="shared" si="19"/>
        <v>-5139.75</v>
      </c>
      <c r="IF128" s="280"/>
      <c r="IH128" s="280"/>
      <c r="IJ128" s="280">
        <v>0</v>
      </c>
      <c r="IL128" s="280">
        <v>0</v>
      </c>
      <c r="IN128" s="280">
        <v>135693.33333333331</v>
      </c>
    </row>
    <row r="129" spans="1:248">
      <c r="A129" s="244">
        <v>2192</v>
      </c>
      <c r="B129" s="141">
        <v>103268</v>
      </c>
      <c r="C129" s="141" t="s">
        <v>763</v>
      </c>
      <c r="D129" s="141" t="s">
        <v>559</v>
      </c>
      <c r="E129" s="226" t="s">
        <v>341</v>
      </c>
      <c r="F129" s="245" t="s">
        <v>921</v>
      </c>
      <c r="H129" s="227">
        <v>2556852.9011799651</v>
      </c>
      <c r="I129" s="227">
        <v>-12008.53</v>
      </c>
      <c r="J129" s="227">
        <v>-33654.796799999996</v>
      </c>
      <c r="K129" s="227">
        <v>2511189.5743799652</v>
      </c>
      <c r="M129" s="228">
        <v>213071.07509833042</v>
      </c>
      <c r="N129" s="228">
        <v>0</v>
      </c>
      <c r="O129" s="229"/>
      <c r="P129" s="229"/>
      <c r="Q129" s="229"/>
      <c r="R129" s="229">
        <v>0</v>
      </c>
      <c r="S129" s="229"/>
      <c r="T129" s="229">
        <v>0</v>
      </c>
      <c r="U129" s="229">
        <v>0</v>
      </c>
      <c r="V129" s="229"/>
      <c r="W129" s="228">
        <v>-1000.7108333333334</v>
      </c>
      <c r="X129" s="228">
        <v>-2804.5663999999997</v>
      </c>
      <c r="Y129" s="229">
        <v>-1047.2</v>
      </c>
      <c r="Z129" s="229">
        <v>0</v>
      </c>
      <c r="AA129" s="229">
        <v>0</v>
      </c>
      <c r="AB129" s="229"/>
      <c r="AC129" s="228">
        <v>208218.59786499705</v>
      </c>
      <c r="AD129" s="230">
        <v>213071.07509833042</v>
      </c>
      <c r="AE129" s="230">
        <v>0</v>
      </c>
      <c r="AF129" s="231"/>
      <c r="AG129" s="231"/>
      <c r="AH129" s="231"/>
      <c r="AI129" s="231">
        <v>0</v>
      </c>
      <c r="AJ129" s="231"/>
      <c r="AK129" s="231">
        <v>0</v>
      </c>
      <c r="AL129" s="231">
        <v>0</v>
      </c>
      <c r="AM129" s="231"/>
      <c r="AN129" s="230">
        <v>-1000.7108333333334</v>
      </c>
      <c r="AO129" s="230">
        <v>-2804.5663999999997</v>
      </c>
      <c r="AP129" s="231">
        <v>-1047.2</v>
      </c>
      <c r="AQ129" s="231">
        <v>0</v>
      </c>
      <c r="AR129" s="231">
        <v>0</v>
      </c>
      <c r="AS129" s="231"/>
      <c r="AT129" s="230">
        <v>208218.59786499705</v>
      </c>
      <c r="AU129" s="232">
        <v>213071.07509833042</v>
      </c>
      <c r="AV129" s="232">
        <v>0</v>
      </c>
      <c r="AW129" s="233"/>
      <c r="AX129" s="233"/>
      <c r="AY129" s="233"/>
      <c r="AZ129" s="233">
        <v>0</v>
      </c>
      <c r="BA129" s="233"/>
      <c r="BB129" s="233">
        <v>0</v>
      </c>
      <c r="BC129" s="233">
        <v>0</v>
      </c>
      <c r="BD129" s="233"/>
      <c r="BE129" s="232">
        <v>-1000.7108333333334</v>
      </c>
      <c r="BF129" s="232">
        <v>-2804.5663999999997</v>
      </c>
      <c r="BG129" s="233">
        <v>-1047.2</v>
      </c>
      <c r="BH129" s="233">
        <v>0</v>
      </c>
      <c r="BI129" s="233">
        <v>0</v>
      </c>
      <c r="BJ129" s="233"/>
      <c r="BK129" s="232">
        <v>208218.59786499705</v>
      </c>
      <c r="BL129" s="234">
        <v>213071.07509833042</v>
      </c>
      <c r="BM129" s="234">
        <v>0</v>
      </c>
      <c r="BN129" s="235"/>
      <c r="BO129" s="235"/>
      <c r="BP129" s="235"/>
      <c r="BQ129" s="235">
        <v>0</v>
      </c>
      <c r="BR129" s="235">
        <v>0</v>
      </c>
      <c r="BS129" s="235">
        <v>0</v>
      </c>
      <c r="BT129" s="235">
        <v>0</v>
      </c>
      <c r="BU129" s="235">
        <v>0</v>
      </c>
      <c r="BV129" s="234">
        <v>-1000.7108333333334</v>
      </c>
      <c r="BW129" s="234">
        <v>-2804.5663999999997</v>
      </c>
      <c r="BX129" s="235">
        <v>-1047.2</v>
      </c>
      <c r="BY129" s="235">
        <v>0</v>
      </c>
      <c r="BZ129" s="235">
        <v>0</v>
      </c>
      <c r="CA129" s="235"/>
      <c r="CB129" s="234">
        <v>208218.59786499705</v>
      </c>
      <c r="CC129" s="236">
        <v>213071.07509833042</v>
      </c>
      <c r="CD129" s="236">
        <v>0</v>
      </c>
      <c r="CE129" s="237"/>
      <c r="CF129" s="237"/>
      <c r="CG129" s="237"/>
      <c r="CH129" s="237">
        <v>0</v>
      </c>
      <c r="CI129" s="237">
        <v>0</v>
      </c>
      <c r="CJ129" s="237">
        <v>0</v>
      </c>
      <c r="CK129" s="237">
        <v>0</v>
      </c>
      <c r="CL129" s="237">
        <v>0</v>
      </c>
      <c r="CM129" s="236">
        <v>-1000.7108333333334</v>
      </c>
      <c r="CN129" s="236">
        <v>-2804.5663999999997</v>
      </c>
      <c r="CO129" s="237">
        <v>-1047.2</v>
      </c>
      <c r="CP129" s="237">
        <v>0</v>
      </c>
      <c r="CQ129" s="237">
        <v>0</v>
      </c>
      <c r="CR129" s="237"/>
      <c r="CS129" s="236">
        <v>208218.59786499705</v>
      </c>
      <c r="CT129" s="238">
        <v>213071.07509833042</v>
      </c>
      <c r="CU129" s="238">
        <v>0</v>
      </c>
      <c r="CV129" s="239"/>
      <c r="CW129" s="239"/>
      <c r="CX129" s="239"/>
      <c r="CY129" s="239">
        <v>0</v>
      </c>
      <c r="CZ129" s="239">
        <v>0</v>
      </c>
      <c r="DA129" s="239">
        <v>0</v>
      </c>
      <c r="DB129" s="239">
        <v>0</v>
      </c>
      <c r="DC129" s="239">
        <v>0</v>
      </c>
      <c r="DD129" s="238">
        <v>-1000.7108333333334</v>
      </c>
      <c r="DE129" s="238">
        <v>-2804.5663999999997</v>
      </c>
      <c r="DF129" s="239">
        <v>-1047.2</v>
      </c>
      <c r="DG129" s="239">
        <v>0</v>
      </c>
      <c r="DH129" s="239">
        <v>0</v>
      </c>
      <c r="DI129" s="239"/>
      <c r="DJ129" s="238">
        <v>208218.59786499705</v>
      </c>
      <c r="DK129" s="240">
        <v>213071.07509833042</v>
      </c>
      <c r="DL129" s="240">
        <v>0</v>
      </c>
      <c r="DM129" s="241"/>
      <c r="DN129" s="241"/>
      <c r="DO129" s="241"/>
      <c r="DP129" s="241">
        <v>0</v>
      </c>
      <c r="DQ129" s="241">
        <v>0</v>
      </c>
      <c r="DR129" s="241">
        <v>0</v>
      </c>
      <c r="DS129" s="241">
        <v>0</v>
      </c>
      <c r="DT129" s="241">
        <v>0</v>
      </c>
      <c r="DU129" s="240">
        <v>-1000.7108333333334</v>
      </c>
      <c r="DV129" s="240">
        <v>-2804.5663999999997</v>
      </c>
      <c r="DW129" s="241">
        <v>-1047.2</v>
      </c>
      <c r="DX129" s="241">
        <v>0</v>
      </c>
      <c r="DY129" s="241">
        <v>0</v>
      </c>
      <c r="DZ129" s="241"/>
      <c r="EA129" s="240">
        <v>208218.59786499705</v>
      </c>
      <c r="EB129" s="242">
        <v>213071.07509833042</v>
      </c>
      <c r="EC129" s="242">
        <v>0</v>
      </c>
      <c r="ED129" s="243"/>
      <c r="EE129" s="243"/>
      <c r="EF129" s="243"/>
      <c r="EG129" s="243">
        <v>0</v>
      </c>
      <c r="EH129" s="243">
        <v>0</v>
      </c>
      <c r="EI129" s="243">
        <v>0</v>
      </c>
      <c r="EJ129" s="243">
        <v>0</v>
      </c>
      <c r="EK129" s="243">
        <v>0</v>
      </c>
      <c r="EL129" s="242">
        <v>-1000.7108333333334</v>
      </c>
      <c r="EM129" s="242">
        <v>-2804.5663999999997</v>
      </c>
      <c r="EN129" s="243">
        <v>-5235.9999999999973</v>
      </c>
      <c r="EO129" s="243">
        <v>0</v>
      </c>
      <c r="EP129" s="243">
        <v>0</v>
      </c>
      <c r="EQ129" s="243"/>
      <c r="ER129" s="242">
        <v>204029.79786499706</v>
      </c>
      <c r="ES129" s="230">
        <v>213071.07509833042</v>
      </c>
      <c r="ET129" s="230">
        <v>0</v>
      </c>
      <c r="EU129" s="231"/>
      <c r="EV129" s="231"/>
      <c r="EW129" s="231"/>
      <c r="EX129" s="231">
        <v>0</v>
      </c>
      <c r="EY129" s="231">
        <v>0</v>
      </c>
      <c r="EZ129" s="231">
        <v>0</v>
      </c>
      <c r="FA129" s="231">
        <v>0</v>
      </c>
      <c r="FB129" s="231">
        <v>0</v>
      </c>
      <c r="FC129" s="230">
        <v>-1000.7108333333334</v>
      </c>
      <c r="FD129" s="230">
        <v>-2804.5663999999997</v>
      </c>
      <c r="FE129" s="231"/>
      <c r="FF129" s="231">
        <v>0</v>
      </c>
      <c r="FG129" s="231">
        <v>0</v>
      </c>
      <c r="FH129" s="231"/>
      <c r="FI129" s="230">
        <v>209265.79786499706</v>
      </c>
      <c r="FJ129" s="232">
        <v>213071.07509833042</v>
      </c>
      <c r="FK129" s="232">
        <v>0</v>
      </c>
      <c r="FL129" s="233"/>
      <c r="FM129" s="233"/>
      <c r="FN129" s="233"/>
      <c r="FO129" s="233">
        <v>0</v>
      </c>
      <c r="FP129" s="233">
        <v>0</v>
      </c>
      <c r="FQ129" s="233">
        <v>0</v>
      </c>
      <c r="FR129" s="233">
        <v>0</v>
      </c>
      <c r="FS129" s="233">
        <v>0</v>
      </c>
      <c r="FT129" s="232">
        <v>-1000.7108333333334</v>
      </c>
      <c r="FU129" s="232">
        <v>-2804.5663999999997</v>
      </c>
      <c r="FV129" s="233"/>
      <c r="FW129" s="233">
        <v>0</v>
      </c>
      <c r="FX129" s="233">
        <v>0</v>
      </c>
      <c r="FY129" s="233"/>
      <c r="FZ129" s="232">
        <v>209265.79786499706</v>
      </c>
      <c r="GA129" s="234">
        <v>213071.07509833042</v>
      </c>
      <c r="GB129" s="234">
        <v>0</v>
      </c>
      <c r="GC129" s="235"/>
      <c r="GD129" s="235"/>
      <c r="GE129" s="235"/>
      <c r="GF129" s="235">
        <v>0</v>
      </c>
      <c r="GG129" s="235">
        <v>0</v>
      </c>
      <c r="GH129" s="235">
        <v>0</v>
      </c>
      <c r="GI129" s="235">
        <v>0</v>
      </c>
      <c r="GJ129" s="235">
        <v>0</v>
      </c>
      <c r="GK129" s="234">
        <v>-1000.7108333333334</v>
      </c>
      <c r="GL129" s="234">
        <v>-2804.5663999999997</v>
      </c>
      <c r="GM129" s="235"/>
      <c r="GN129" s="235">
        <v>0</v>
      </c>
      <c r="GO129" s="235">
        <v>0</v>
      </c>
      <c r="GP129" s="235">
        <v>0</v>
      </c>
      <c r="GQ129" s="234">
        <v>209265.79786499706</v>
      </c>
      <c r="GR129" s="236">
        <v>213071.07509833042</v>
      </c>
      <c r="GS129" s="236">
        <v>0</v>
      </c>
      <c r="GT129" s="237"/>
      <c r="GU129" s="237"/>
      <c r="GV129" s="237"/>
      <c r="GW129" s="237">
        <v>0</v>
      </c>
      <c r="GX129" s="237">
        <v>0</v>
      </c>
      <c r="GY129" s="237">
        <v>0</v>
      </c>
      <c r="GZ129" s="237">
        <v>0</v>
      </c>
      <c r="HA129" s="237">
        <v>0</v>
      </c>
      <c r="HB129" s="236">
        <v>-1000.7108333333334</v>
      </c>
      <c r="HC129" s="236">
        <v>-2804.5663999999997</v>
      </c>
      <c r="HD129" s="237"/>
      <c r="HE129" s="237">
        <v>0</v>
      </c>
      <c r="HF129" s="237">
        <v>0</v>
      </c>
      <c r="HG129" s="237"/>
      <c r="HH129" s="236">
        <v>209265.79786499706</v>
      </c>
      <c r="HJ129" s="281">
        <f t="shared" si="10"/>
        <v>2556852.9011799656</v>
      </c>
      <c r="HK129" s="282">
        <f t="shared" si="11"/>
        <v>0</v>
      </c>
      <c r="HL129" s="282">
        <f t="shared" si="12"/>
        <v>0</v>
      </c>
      <c r="HM129" s="282">
        <f t="shared" si="13"/>
        <v>-12008.529999999999</v>
      </c>
      <c r="HN129" s="282">
        <f t="shared" si="14"/>
        <v>-33654.796799999996</v>
      </c>
      <c r="HO129" s="282">
        <f t="shared" si="15"/>
        <v>-12566.399999999998</v>
      </c>
      <c r="HP129" s="282">
        <f t="shared" si="16"/>
        <v>0</v>
      </c>
      <c r="HQ129" s="283">
        <f t="shared" si="17"/>
        <v>0</v>
      </c>
      <c r="HR129" s="263"/>
      <c r="HS129" s="277">
        <v>152494</v>
      </c>
      <c r="HT129" s="278">
        <v>0</v>
      </c>
      <c r="HU129" s="278">
        <v>247530</v>
      </c>
      <c r="HV129" s="278">
        <v>0</v>
      </c>
      <c r="HW129" s="278">
        <v>0</v>
      </c>
      <c r="HX129" s="278">
        <v>11278.919999999998</v>
      </c>
      <c r="HY129" s="278">
        <v>20904</v>
      </c>
      <c r="HZ129" s="279">
        <v>9681.25</v>
      </c>
      <c r="IA129" s="278"/>
      <c r="IB129" s="280">
        <f t="shared" si="18"/>
        <v>2998741.0711799655</v>
      </c>
      <c r="ID129" s="280">
        <f t="shared" si="19"/>
        <v>-58229.726799999989</v>
      </c>
      <c r="IF129" s="280"/>
      <c r="IH129" s="280"/>
      <c r="IJ129" s="280">
        <v>0</v>
      </c>
      <c r="IL129" s="280">
        <v>0</v>
      </c>
      <c r="IN129" s="280">
        <v>35502.39</v>
      </c>
    </row>
    <row r="130" spans="1:248">
      <c r="A130" s="244">
        <v>2108</v>
      </c>
      <c r="B130" s="141">
        <v>103217</v>
      </c>
      <c r="C130" s="141" t="s">
        <v>764</v>
      </c>
      <c r="D130" s="141" t="s">
        <v>560</v>
      </c>
      <c r="E130" s="226" t="s">
        <v>341</v>
      </c>
      <c r="F130" s="245" t="s">
        <v>921</v>
      </c>
      <c r="H130" s="227">
        <v>4569849.0581502458</v>
      </c>
      <c r="I130" s="227">
        <v>-21209.22</v>
      </c>
      <c r="J130" s="227">
        <v>-70489.574399999998</v>
      </c>
      <c r="K130" s="227">
        <v>4478150.2637502458</v>
      </c>
      <c r="M130" s="228">
        <v>380820.75484585384</v>
      </c>
      <c r="N130" s="228">
        <v>12522.356529850746</v>
      </c>
      <c r="O130" s="229"/>
      <c r="P130" s="229"/>
      <c r="Q130" s="229"/>
      <c r="R130" s="229">
        <v>0</v>
      </c>
      <c r="S130" s="229"/>
      <c r="T130" s="229">
        <v>0</v>
      </c>
      <c r="U130" s="229">
        <v>0</v>
      </c>
      <c r="V130" s="229"/>
      <c r="W130" s="228">
        <v>-1767.4350000000002</v>
      </c>
      <c r="X130" s="228">
        <v>-5874.1311999999998</v>
      </c>
      <c r="Y130" s="229">
        <v>-2026.0625</v>
      </c>
      <c r="Z130" s="229">
        <v>0</v>
      </c>
      <c r="AA130" s="229">
        <v>0</v>
      </c>
      <c r="AB130" s="229"/>
      <c r="AC130" s="228">
        <v>383675.48267570458</v>
      </c>
      <c r="AD130" s="230">
        <v>380820.75484585384</v>
      </c>
      <c r="AE130" s="230">
        <v>12522.356529850746</v>
      </c>
      <c r="AF130" s="231"/>
      <c r="AG130" s="231"/>
      <c r="AH130" s="231"/>
      <c r="AI130" s="231">
        <v>0</v>
      </c>
      <c r="AJ130" s="231"/>
      <c r="AK130" s="231">
        <v>0</v>
      </c>
      <c r="AL130" s="231">
        <v>0</v>
      </c>
      <c r="AM130" s="231"/>
      <c r="AN130" s="230">
        <v>-1767.4350000000002</v>
      </c>
      <c r="AO130" s="230">
        <v>-5874.1311999999998</v>
      </c>
      <c r="AP130" s="231">
        <v>-2026.0625</v>
      </c>
      <c r="AQ130" s="231">
        <v>0</v>
      </c>
      <c r="AR130" s="231">
        <v>0</v>
      </c>
      <c r="AS130" s="231"/>
      <c r="AT130" s="230">
        <v>383675.48267570458</v>
      </c>
      <c r="AU130" s="232">
        <v>380820.75484585384</v>
      </c>
      <c r="AV130" s="232">
        <v>12522.356529850746</v>
      </c>
      <c r="AW130" s="233"/>
      <c r="AX130" s="233"/>
      <c r="AY130" s="233"/>
      <c r="AZ130" s="233">
        <v>0</v>
      </c>
      <c r="BA130" s="233"/>
      <c r="BB130" s="233">
        <v>0</v>
      </c>
      <c r="BC130" s="233">
        <v>0</v>
      </c>
      <c r="BD130" s="233"/>
      <c r="BE130" s="232">
        <v>-1767.4350000000002</v>
      </c>
      <c r="BF130" s="232">
        <v>-5874.1311999999998</v>
      </c>
      <c r="BG130" s="233">
        <v>-2026.0625</v>
      </c>
      <c r="BH130" s="233">
        <v>0</v>
      </c>
      <c r="BI130" s="233">
        <v>0</v>
      </c>
      <c r="BJ130" s="233"/>
      <c r="BK130" s="232">
        <v>383675.48267570458</v>
      </c>
      <c r="BL130" s="234">
        <v>380820.75484585384</v>
      </c>
      <c r="BM130" s="234">
        <v>14476.514490049753</v>
      </c>
      <c r="BN130" s="235"/>
      <c r="BO130" s="235"/>
      <c r="BP130" s="235"/>
      <c r="BQ130" s="235">
        <v>0</v>
      </c>
      <c r="BR130" s="235">
        <v>36000</v>
      </c>
      <c r="BS130" s="235">
        <v>0</v>
      </c>
      <c r="BT130" s="235">
        <v>0</v>
      </c>
      <c r="BU130" s="235">
        <v>53267.307692307688</v>
      </c>
      <c r="BV130" s="234">
        <v>-1767.4350000000002</v>
      </c>
      <c r="BW130" s="234">
        <v>-5874.1311999999998</v>
      </c>
      <c r="BX130" s="235">
        <v>-2026.0625</v>
      </c>
      <c r="BY130" s="235">
        <v>0</v>
      </c>
      <c r="BZ130" s="235">
        <v>0</v>
      </c>
      <c r="CA130" s="235"/>
      <c r="CB130" s="234">
        <v>474896.94832821126</v>
      </c>
      <c r="CC130" s="236">
        <v>380820.75484585384</v>
      </c>
      <c r="CD130" s="236">
        <v>14476.514490049753</v>
      </c>
      <c r="CE130" s="237"/>
      <c r="CF130" s="237"/>
      <c r="CG130" s="237"/>
      <c r="CH130" s="237">
        <v>0</v>
      </c>
      <c r="CI130" s="237">
        <v>9000</v>
      </c>
      <c r="CJ130" s="237">
        <v>0</v>
      </c>
      <c r="CK130" s="237">
        <v>0</v>
      </c>
      <c r="CL130" s="237">
        <v>13316.826923076922</v>
      </c>
      <c r="CM130" s="236">
        <v>-1767.4350000000002</v>
      </c>
      <c r="CN130" s="236">
        <v>-5874.1311999999998</v>
      </c>
      <c r="CO130" s="237">
        <v>-2026.0625</v>
      </c>
      <c r="CP130" s="237">
        <v>0</v>
      </c>
      <c r="CQ130" s="237">
        <v>0</v>
      </c>
      <c r="CR130" s="237"/>
      <c r="CS130" s="236">
        <v>407946.46755898051</v>
      </c>
      <c r="CT130" s="238">
        <v>380820.75484585384</v>
      </c>
      <c r="CU130" s="238">
        <v>14476.514490049753</v>
      </c>
      <c r="CV130" s="239"/>
      <c r="CW130" s="239"/>
      <c r="CX130" s="239"/>
      <c r="CY130" s="239">
        <v>0</v>
      </c>
      <c r="CZ130" s="239">
        <v>9000</v>
      </c>
      <c r="DA130" s="239">
        <v>0</v>
      </c>
      <c r="DB130" s="239">
        <v>0</v>
      </c>
      <c r="DC130" s="239">
        <v>13316.826923076922</v>
      </c>
      <c r="DD130" s="238">
        <v>-1767.4350000000002</v>
      </c>
      <c r="DE130" s="238">
        <v>-5874.1311999999998</v>
      </c>
      <c r="DF130" s="239">
        <v>-2026.0625</v>
      </c>
      <c r="DG130" s="239">
        <v>0</v>
      </c>
      <c r="DH130" s="239">
        <v>0</v>
      </c>
      <c r="DI130" s="239"/>
      <c r="DJ130" s="238">
        <v>407946.46755898051</v>
      </c>
      <c r="DK130" s="240">
        <v>380820.75484585384</v>
      </c>
      <c r="DL130" s="240">
        <v>14476.514490049753</v>
      </c>
      <c r="DM130" s="241"/>
      <c r="DN130" s="241"/>
      <c r="DO130" s="241"/>
      <c r="DP130" s="241">
        <v>0</v>
      </c>
      <c r="DQ130" s="241">
        <v>9000</v>
      </c>
      <c r="DR130" s="241">
        <v>0</v>
      </c>
      <c r="DS130" s="241">
        <v>0</v>
      </c>
      <c r="DT130" s="241">
        <v>13316.826923076922</v>
      </c>
      <c r="DU130" s="240">
        <v>-1767.4350000000002</v>
      </c>
      <c r="DV130" s="240">
        <v>-5874.1311999999998</v>
      </c>
      <c r="DW130" s="241">
        <v>-2026.0625</v>
      </c>
      <c r="DX130" s="241">
        <v>0</v>
      </c>
      <c r="DY130" s="241">
        <v>0</v>
      </c>
      <c r="DZ130" s="241"/>
      <c r="EA130" s="240">
        <v>407946.46755898051</v>
      </c>
      <c r="EB130" s="242">
        <v>380820.75484585384</v>
      </c>
      <c r="EC130" s="242">
        <v>9501.71592039801</v>
      </c>
      <c r="ED130" s="243"/>
      <c r="EE130" s="243"/>
      <c r="EF130" s="243"/>
      <c r="EG130" s="243">
        <v>0</v>
      </c>
      <c r="EH130" s="243">
        <v>9000</v>
      </c>
      <c r="EI130" s="243">
        <v>0</v>
      </c>
      <c r="EJ130" s="243">
        <v>0</v>
      </c>
      <c r="EK130" s="243">
        <v>17860.096153846142</v>
      </c>
      <c r="EL130" s="242">
        <v>-1767.4350000000002</v>
      </c>
      <c r="EM130" s="242">
        <v>-5874.1311999999998</v>
      </c>
      <c r="EN130" s="243">
        <v>-10130.3125</v>
      </c>
      <c r="EO130" s="243">
        <v>0</v>
      </c>
      <c r="EP130" s="243">
        <v>0</v>
      </c>
      <c r="EQ130" s="243"/>
      <c r="ER130" s="242">
        <v>399410.68822009797</v>
      </c>
      <c r="ES130" s="230">
        <v>380820.75484585384</v>
      </c>
      <c r="ET130" s="230">
        <v>14476.514490049753</v>
      </c>
      <c r="EU130" s="231"/>
      <c r="EV130" s="231"/>
      <c r="EW130" s="231"/>
      <c r="EX130" s="231">
        <v>0</v>
      </c>
      <c r="EY130" s="231">
        <v>9000</v>
      </c>
      <c r="EZ130" s="231">
        <v>0</v>
      </c>
      <c r="FA130" s="231">
        <v>0</v>
      </c>
      <c r="FB130" s="231">
        <v>13316.826923076922</v>
      </c>
      <c r="FC130" s="230">
        <v>-1767.4350000000002</v>
      </c>
      <c r="FD130" s="230">
        <v>-5874.1311999999998</v>
      </c>
      <c r="FE130" s="231"/>
      <c r="FF130" s="231">
        <v>0</v>
      </c>
      <c r="FG130" s="231">
        <v>0</v>
      </c>
      <c r="FH130" s="231"/>
      <c r="FI130" s="230">
        <v>409972.53005898051</v>
      </c>
      <c r="FJ130" s="232">
        <v>380820.75484585384</v>
      </c>
      <c r="FK130" s="232">
        <v>14476.514490049753</v>
      </c>
      <c r="FL130" s="233"/>
      <c r="FM130" s="233"/>
      <c r="FN130" s="233"/>
      <c r="FO130" s="233">
        <v>0</v>
      </c>
      <c r="FP130" s="233">
        <v>9000</v>
      </c>
      <c r="FQ130" s="233">
        <v>0</v>
      </c>
      <c r="FR130" s="233">
        <v>0</v>
      </c>
      <c r="FS130" s="233">
        <v>13316.826923076922</v>
      </c>
      <c r="FT130" s="232">
        <v>-1767.4350000000002</v>
      </c>
      <c r="FU130" s="232">
        <v>-5874.1311999999998</v>
      </c>
      <c r="FV130" s="233"/>
      <c r="FW130" s="233">
        <v>0</v>
      </c>
      <c r="FX130" s="233">
        <v>0</v>
      </c>
      <c r="FY130" s="233"/>
      <c r="FZ130" s="232">
        <v>409972.53005898051</v>
      </c>
      <c r="GA130" s="234">
        <v>380820.75484585384</v>
      </c>
      <c r="GB130" s="234">
        <v>14476.514490049753</v>
      </c>
      <c r="GC130" s="235"/>
      <c r="GD130" s="235"/>
      <c r="GE130" s="235"/>
      <c r="GF130" s="235">
        <v>0</v>
      </c>
      <c r="GG130" s="235">
        <v>9000</v>
      </c>
      <c r="GH130" s="235">
        <v>0</v>
      </c>
      <c r="GI130" s="235">
        <v>0</v>
      </c>
      <c r="GJ130" s="235">
        <v>13316.826923076922</v>
      </c>
      <c r="GK130" s="234">
        <v>-1767.4350000000002</v>
      </c>
      <c r="GL130" s="234">
        <v>-5874.1311999999998</v>
      </c>
      <c r="GM130" s="235"/>
      <c r="GN130" s="235">
        <v>0</v>
      </c>
      <c r="GO130" s="235">
        <v>0</v>
      </c>
      <c r="GP130" s="235">
        <v>0</v>
      </c>
      <c r="GQ130" s="234">
        <v>409972.53005898051</v>
      </c>
      <c r="GR130" s="236">
        <v>380820.75484585384</v>
      </c>
      <c r="GS130" s="236">
        <v>14476.514490049753</v>
      </c>
      <c r="GT130" s="237"/>
      <c r="GU130" s="237"/>
      <c r="GV130" s="237"/>
      <c r="GW130" s="237">
        <v>0</v>
      </c>
      <c r="GX130" s="237">
        <v>9000</v>
      </c>
      <c r="GY130" s="237">
        <v>0</v>
      </c>
      <c r="GZ130" s="237">
        <v>0</v>
      </c>
      <c r="HA130" s="237">
        <v>13316.826923076922</v>
      </c>
      <c r="HB130" s="236">
        <v>-1767.4350000000002</v>
      </c>
      <c r="HC130" s="236">
        <v>-5874.1311999999998</v>
      </c>
      <c r="HD130" s="237"/>
      <c r="HE130" s="237">
        <v>0</v>
      </c>
      <c r="HF130" s="237">
        <v>0</v>
      </c>
      <c r="HG130" s="237"/>
      <c r="HH130" s="236">
        <v>409972.53005898051</v>
      </c>
      <c r="HJ130" s="281">
        <f t="shared" si="10"/>
        <v>4852922.5280880565</v>
      </c>
      <c r="HK130" s="282">
        <f t="shared" si="11"/>
        <v>0</v>
      </c>
      <c r="HL130" s="282">
        <f t="shared" si="12"/>
        <v>164345.19230769231</v>
      </c>
      <c r="HM130" s="282">
        <f t="shared" si="13"/>
        <v>-21209.22</v>
      </c>
      <c r="HN130" s="282">
        <f t="shared" si="14"/>
        <v>-70489.574400000012</v>
      </c>
      <c r="HO130" s="282">
        <f t="shared" si="15"/>
        <v>-24312.75</v>
      </c>
      <c r="HP130" s="282">
        <f t="shared" si="16"/>
        <v>0</v>
      </c>
      <c r="HQ130" s="283">
        <f t="shared" si="17"/>
        <v>0</v>
      </c>
      <c r="HR130" s="263"/>
      <c r="HS130" s="277">
        <v>256989</v>
      </c>
      <c r="HT130" s="278">
        <v>0</v>
      </c>
      <c r="HU130" s="278">
        <v>379620</v>
      </c>
      <c r="HV130" s="278">
        <v>10656.43</v>
      </c>
      <c r="HW130" s="278">
        <v>0</v>
      </c>
      <c r="HX130" s="278">
        <v>28955.520000000004</v>
      </c>
      <c r="HY130" s="278">
        <v>143284</v>
      </c>
      <c r="HZ130" s="279">
        <v>13958.5</v>
      </c>
      <c r="IA130" s="278"/>
      <c r="IB130" s="280">
        <f t="shared" si="18"/>
        <v>5850731.1703957478</v>
      </c>
      <c r="ID130" s="280">
        <f t="shared" si="19"/>
        <v>-116011.54440000001</v>
      </c>
      <c r="IF130" s="280"/>
      <c r="IH130" s="280"/>
      <c r="IJ130" s="280">
        <v>0</v>
      </c>
      <c r="IL130" s="280">
        <v>12192.568507462673</v>
      </c>
      <c r="IN130" s="280">
        <v>123128.2</v>
      </c>
    </row>
    <row r="131" spans="1:248">
      <c r="A131" s="244">
        <v>2314</v>
      </c>
      <c r="B131" s="141">
        <v>103334</v>
      </c>
      <c r="C131" s="141" t="s">
        <v>768</v>
      </c>
      <c r="D131" s="141" t="s">
        <v>564</v>
      </c>
      <c r="E131" s="226" t="s">
        <v>341</v>
      </c>
      <c r="F131" s="245" t="s">
        <v>921</v>
      </c>
      <c r="H131" s="227">
        <v>1089721.5038349098</v>
      </c>
      <c r="I131" s="227">
        <v>-5364.9800000000005</v>
      </c>
      <c r="J131" s="227">
        <v>-18595.434600000001</v>
      </c>
      <c r="K131" s="227">
        <v>1065761.0892349097</v>
      </c>
      <c r="M131" s="228">
        <v>90810.125319575818</v>
      </c>
      <c r="N131" s="228">
        <v>0</v>
      </c>
      <c r="O131" s="229"/>
      <c r="P131" s="229"/>
      <c r="Q131" s="229"/>
      <c r="R131" s="229">
        <v>0</v>
      </c>
      <c r="S131" s="229"/>
      <c r="T131" s="229">
        <v>0</v>
      </c>
      <c r="U131" s="229">
        <v>0</v>
      </c>
      <c r="V131" s="229"/>
      <c r="W131" s="228">
        <v>-447.08166666666671</v>
      </c>
      <c r="X131" s="228">
        <v>-1549.6195500000001</v>
      </c>
      <c r="Y131" s="229">
        <v>-428.3125</v>
      </c>
      <c r="Z131" s="229">
        <v>0</v>
      </c>
      <c r="AA131" s="229">
        <v>0</v>
      </c>
      <c r="AB131" s="229"/>
      <c r="AC131" s="228">
        <v>88385.11160290915</v>
      </c>
      <c r="AD131" s="230">
        <v>90810.125319575818</v>
      </c>
      <c r="AE131" s="230">
        <v>0</v>
      </c>
      <c r="AF131" s="231"/>
      <c r="AG131" s="231"/>
      <c r="AH131" s="231"/>
      <c r="AI131" s="231">
        <v>0</v>
      </c>
      <c r="AJ131" s="231"/>
      <c r="AK131" s="231">
        <v>0</v>
      </c>
      <c r="AL131" s="231">
        <v>0</v>
      </c>
      <c r="AM131" s="231"/>
      <c r="AN131" s="230">
        <v>-447.08166666666671</v>
      </c>
      <c r="AO131" s="230">
        <v>-1549.6195500000001</v>
      </c>
      <c r="AP131" s="231">
        <v>-428.3125</v>
      </c>
      <c r="AQ131" s="231">
        <v>0</v>
      </c>
      <c r="AR131" s="231">
        <v>0</v>
      </c>
      <c r="AS131" s="231"/>
      <c r="AT131" s="230">
        <v>88385.11160290915</v>
      </c>
      <c r="AU131" s="232">
        <v>90810.125319575818</v>
      </c>
      <c r="AV131" s="232">
        <v>0</v>
      </c>
      <c r="AW131" s="233"/>
      <c r="AX131" s="233"/>
      <c r="AY131" s="233"/>
      <c r="AZ131" s="233">
        <v>0</v>
      </c>
      <c r="BA131" s="233"/>
      <c r="BB131" s="233">
        <v>0</v>
      </c>
      <c r="BC131" s="233">
        <v>0</v>
      </c>
      <c r="BD131" s="233"/>
      <c r="BE131" s="232">
        <v>-447.08166666666671</v>
      </c>
      <c r="BF131" s="232">
        <v>-1549.6195500000001</v>
      </c>
      <c r="BG131" s="233">
        <v>-428.3125</v>
      </c>
      <c r="BH131" s="233">
        <v>0</v>
      </c>
      <c r="BI131" s="233">
        <v>0</v>
      </c>
      <c r="BJ131" s="233"/>
      <c r="BK131" s="232">
        <v>88385.11160290915</v>
      </c>
      <c r="BL131" s="234">
        <v>90810.125319575818</v>
      </c>
      <c r="BM131" s="234">
        <v>0</v>
      </c>
      <c r="BN131" s="235"/>
      <c r="BO131" s="235"/>
      <c r="BP131" s="235"/>
      <c r="BQ131" s="235">
        <v>0</v>
      </c>
      <c r="BR131" s="235">
        <v>0</v>
      </c>
      <c r="BS131" s="235">
        <v>0</v>
      </c>
      <c r="BT131" s="235">
        <v>0</v>
      </c>
      <c r="BU131" s="235">
        <v>0</v>
      </c>
      <c r="BV131" s="234">
        <v>-447.08166666666671</v>
      </c>
      <c r="BW131" s="234">
        <v>-1549.6195500000001</v>
      </c>
      <c r="BX131" s="235">
        <v>-428.3125</v>
      </c>
      <c r="BY131" s="235">
        <v>0</v>
      </c>
      <c r="BZ131" s="235">
        <v>0</v>
      </c>
      <c r="CA131" s="235"/>
      <c r="CB131" s="234">
        <v>88385.11160290915</v>
      </c>
      <c r="CC131" s="236">
        <v>90810.125319575818</v>
      </c>
      <c r="CD131" s="236">
        <v>0</v>
      </c>
      <c r="CE131" s="237"/>
      <c r="CF131" s="237"/>
      <c r="CG131" s="237"/>
      <c r="CH131" s="237">
        <v>0</v>
      </c>
      <c r="CI131" s="237">
        <v>0</v>
      </c>
      <c r="CJ131" s="237">
        <v>0</v>
      </c>
      <c r="CK131" s="237">
        <v>0</v>
      </c>
      <c r="CL131" s="237">
        <v>0</v>
      </c>
      <c r="CM131" s="236">
        <v>-447.08166666666671</v>
      </c>
      <c r="CN131" s="236">
        <v>-1549.6195500000001</v>
      </c>
      <c r="CO131" s="237">
        <v>-428.3125</v>
      </c>
      <c r="CP131" s="237">
        <v>0</v>
      </c>
      <c r="CQ131" s="237">
        <v>0</v>
      </c>
      <c r="CR131" s="237"/>
      <c r="CS131" s="236">
        <v>88385.11160290915</v>
      </c>
      <c r="CT131" s="238">
        <v>90810.125319575818</v>
      </c>
      <c r="CU131" s="238">
        <v>0</v>
      </c>
      <c r="CV131" s="239"/>
      <c r="CW131" s="239"/>
      <c r="CX131" s="239"/>
      <c r="CY131" s="239">
        <v>0</v>
      </c>
      <c r="CZ131" s="239">
        <v>0</v>
      </c>
      <c r="DA131" s="239">
        <v>0</v>
      </c>
      <c r="DB131" s="239">
        <v>0</v>
      </c>
      <c r="DC131" s="239">
        <v>0</v>
      </c>
      <c r="DD131" s="238">
        <v>-447.08166666666671</v>
      </c>
      <c r="DE131" s="238">
        <v>-1549.6195500000001</v>
      </c>
      <c r="DF131" s="239">
        <v>-428.3125</v>
      </c>
      <c r="DG131" s="239">
        <v>0</v>
      </c>
      <c r="DH131" s="239">
        <v>0</v>
      </c>
      <c r="DI131" s="239"/>
      <c r="DJ131" s="238">
        <v>88385.11160290915</v>
      </c>
      <c r="DK131" s="240">
        <v>90810.125319575818</v>
      </c>
      <c r="DL131" s="240">
        <v>0</v>
      </c>
      <c r="DM131" s="241"/>
      <c r="DN131" s="241"/>
      <c r="DO131" s="241"/>
      <c r="DP131" s="241">
        <v>0</v>
      </c>
      <c r="DQ131" s="241">
        <v>0</v>
      </c>
      <c r="DR131" s="241">
        <v>0</v>
      </c>
      <c r="DS131" s="241">
        <v>0</v>
      </c>
      <c r="DT131" s="241">
        <v>0</v>
      </c>
      <c r="DU131" s="240">
        <v>-447.08166666666671</v>
      </c>
      <c r="DV131" s="240">
        <v>-1549.6195500000001</v>
      </c>
      <c r="DW131" s="241">
        <v>-428.3125</v>
      </c>
      <c r="DX131" s="241">
        <v>0</v>
      </c>
      <c r="DY131" s="241">
        <v>0</v>
      </c>
      <c r="DZ131" s="241"/>
      <c r="EA131" s="240">
        <v>88385.11160290915</v>
      </c>
      <c r="EB131" s="242">
        <v>90810.125319575818</v>
      </c>
      <c r="EC131" s="242">
        <v>0</v>
      </c>
      <c r="ED131" s="243"/>
      <c r="EE131" s="243"/>
      <c r="EF131" s="243"/>
      <c r="EG131" s="243">
        <v>0</v>
      </c>
      <c r="EH131" s="243">
        <v>0</v>
      </c>
      <c r="EI131" s="243">
        <v>0</v>
      </c>
      <c r="EJ131" s="243">
        <v>0</v>
      </c>
      <c r="EK131" s="243">
        <v>0</v>
      </c>
      <c r="EL131" s="242">
        <v>-447.08166666666671</v>
      </c>
      <c r="EM131" s="242">
        <v>-1549.6195500000001</v>
      </c>
      <c r="EN131" s="243">
        <v>-2141.5625</v>
      </c>
      <c r="EO131" s="243">
        <v>0</v>
      </c>
      <c r="EP131" s="243">
        <v>0</v>
      </c>
      <c r="EQ131" s="243"/>
      <c r="ER131" s="242">
        <v>86671.86160290915</v>
      </c>
      <c r="ES131" s="230">
        <v>90810.125319575818</v>
      </c>
      <c r="ET131" s="230">
        <v>0</v>
      </c>
      <c r="EU131" s="231"/>
      <c r="EV131" s="231"/>
      <c r="EW131" s="231"/>
      <c r="EX131" s="231">
        <v>0</v>
      </c>
      <c r="EY131" s="231">
        <v>0</v>
      </c>
      <c r="EZ131" s="231">
        <v>0</v>
      </c>
      <c r="FA131" s="231">
        <v>0</v>
      </c>
      <c r="FB131" s="231">
        <v>0</v>
      </c>
      <c r="FC131" s="230">
        <v>-447.08166666666671</v>
      </c>
      <c r="FD131" s="230">
        <v>-1549.6195500000001</v>
      </c>
      <c r="FE131" s="231"/>
      <c r="FF131" s="231">
        <v>0</v>
      </c>
      <c r="FG131" s="231">
        <v>0</v>
      </c>
      <c r="FH131" s="231"/>
      <c r="FI131" s="230">
        <v>88813.42410290915</v>
      </c>
      <c r="FJ131" s="232">
        <v>90810.125319575818</v>
      </c>
      <c r="FK131" s="232">
        <v>0</v>
      </c>
      <c r="FL131" s="233"/>
      <c r="FM131" s="233"/>
      <c r="FN131" s="233"/>
      <c r="FO131" s="233">
        <v>0</v>
      </c>
      <c r="FP131" s="233">
        <v>0</v>
      </c>
      <c r="FQ131" s="233">
        <v>0</v>
      </c>
      <c r="FR131" s="233">
        <v>0</v>
      </c>
      <c r="FS131" s="233">
        <v>0</v>
      </c>
      <c r="FT131" s="232">
        <v>-447.08166666666671</v>
      </c>
      <c r="FU131" s="232">
        <v>-1549.6195500000001</v>
      </c>
      <c r="FV131" s="233"/>
      <c r="FW131" s="233">
        <v>0</v>
      </c>
      <c r="FX131" s="233">
        <v>0</v>
      </c>
      <c r="FY131" s="233"/>
      <c r="FZ131" s="232">
        <v>88813.42410290915</v>
      </c>
      <c r="GA131" s="234">
        <v>90810.125319575818</v>
      </c>
      <c r="GB131" s="234">
        <v>0</v>
      </c>
      <c r="GC131" s="235"/>
      <c r="GD131" s="235"/>
      <c r="GE131" s="235"/>
      <c r="GF131" s="235">
        <v>0</v>
      </c>
      <c r="GG131" s="235">
        <v>0</v>
      </c>
      <c r="GH131" s="235">
        <v>0</v>
      </c>
      <c r="GI131" s="235">
        <v>0</v>
      </c>
      <c r="GJ131" s="235">
        <v>0</v>
      </c>
      <c r="GK131" s="234">
        <v>-447.08166666666671</v>
      </c>
      <c r="GL131" s="234">
        <v>-1549.6195500000001</v>
      </c>
      <c r="GM131" s="235"/>
      <c r="GN131" s="235">
        <v>0</v>
      </c>
      <c r="GO131" s="235">
        <v>0</v>
      </c>
      <c r="GP131" s="235">
        <v>0</v>
      </c>
      <c r="GQ131" s="234">
        <v>88813.42410290915</v>
      </c>
      <c r="GR131" s="236">
        <v>90810.125319575818</v>
      </c>
      <c r="GS131" s="236">
        <v>0</v>
      </c>
      <c r="GT131" s="237"/>
      <c r="GU131" s="237"/>
      <c r="GV131" s="237"/>
      <c r="GW131" s="237">
        <v>0</v>
      </c>
      <c r="GX131" s="237">
        <v>0</v>
      </c>
      <c r="GY131" s="237">
        <v>0</v>
      </c>
      <c r="GZ131" s="237">
        <v>0</v>
      </c>
      <c r="HA131" s="237">
        <v>0</v>
      </c>
      <c r="HB131" s="236">
        <v>-447.08166666666671</v>
      </c>
      <c r="HC131" s="236">
        <v>-1549.6195500000001</v>
      </c>
      <c r="HD131" s="237"/>
      <c r="HE131" s="237">
        <v>0</v>
      </c>
      <c r="HF131" s="237">
        <v>0</v>
      </c>
      <c r="HG131" s="237"/>
      <c r="HH131" s="236">
        <v>88813.42410290915</v>
      </c>
      <c r="HJ131" s="281">
        <f t="shared" si="10"/>
        <v>1089721.5038349095</v>
      </c>
      <c r="HK131" s="282">
        <f t="shared" si="11"/>
        <v>0</v>
      </c>
      <c r="HL131" s="282">
        <f t="shared" si="12"/>
        <v>0</v>
      </c>
      <c r="HM131" s="282">
        <f t="shared" si="13"/>
        <v>-5364.9800000000023</v>
      </c>
      <c r="HN131" s="282">
        <f t="shared" si="14"/>
        <v>-18595.434599999997</v>
      </c>
      <c r="HO131" s="282">
        <f t="shared" si="15"/>
        <v>-5139.75</v>
      </c>
      <c r="HP131" s="282">
        <f t="shared" si="16"/>
        <v>0</v>
      </c>
      <c r="HQ131" s="283">
        <f t="shared" si="17"/>
        <v>0</v>
      </c>
      <c r="HR131" s="263"/>
      <c r="HS131" s="277">
        <v>61512</v>
      </c>
      <c r="HT131" s="278">
        <v>0</v>
      </c>
      <c r="HU131" s="278">
        <v>55146</v>
      </c>
      <c r="HV131" s="278">
        <v>0</v>
      </c>
      <c r="HW131" s="278">
        <v>0</v>
      </c>
      <c r="HX131" s="278">
        <v>4089.17</v>
      </c>
      <c r="HY131" s="278">
        <v>49441</v>
      </c>
      <c r="HZ131" s="279">
        <v>6396.25</v>
      </c>
      <c r="IA131" s="278"/>
      <c r="IB131" s="280">
        <f t="shared" si="18"/>
        <v>1266305.9238349095</v>
      </c>
      <c r="ID131" s="280">
        <f t="shared" si="19"/>
        <v>-29100.1646</v>
      </c>
      <c r="IF131" s="280"/>
      <c r="IH131" s="280"/>
      <c r="IJ131" s="280">
        <v>0</v>
      </c>
      <c r="IL131" s="280">
        <v>0</v>
      </c>
      <c r="IN131" s="280">
        <v>27631.07</v>
      </c>
    </row>
    <row r="132" spans="1:248">
      <c r="A132" s="244">
        <v>2227</v>
      </c>
      <c r="B132" s="141">
        <v>103281</v>
      </c>
      <c r="C132" s="141" t="s">
        <v>769</v>
      </c>
      <c r="D132" s="141" t="s">
        <v>565</v>
      </c>
      <c r="E132" s="226" t="s">
        <v>341</v>
      </c>
      <c r="F132" s="245" t="s">
        <v>921</v>
      </c>
      <c r="H132" s="227">
        <v>2523224.8418589816</v>
      </c>
      <c r="I132" s="227">
        <v>-10604.61</v>
      </c>
      <c r="J132" s="227">
        <v>-20919.8665</v>
      </c>
      <c r="K132" s="227">
        <v>2491700.3653589818</v>
      </c>
      <c r="M132" s="228">
        <v>210268.73682158181</v>
      </c>
      <c r="N132" s="228">
        <v>14299.850337837837</v>
      </c>
      <c r="O132" s="229"/>
      <c r="P132" s="229"/>
      <c r="Q132" s="229"/>
      <c r="R132" s="229">
        <v>0</v>
      </c>
      <c r="S132" s="229"/>
      <c r="T132" s="229">
        <v>0</v>
      </c>
      <c r="U132" s="229">
        <v>0</v>
      </c>
      <c r="V132" s="229"/>
      <c r="W132" s="228">
        <v>-883.71750000000009</v>
      </c>
      <c r="X132" s="228">
        <v>-1743.3222083333333</v>
      </c>
      <c r="Y132" s="229">
        <v>-789.25</v>
      </c>
      <c r="Z132" s="229">
        <v>0</v>
      </c>
      <c r="AA132" s="229">
        <v>0</v>
      </c>
      <c r="AB132" s="229"/>
      <c r="AC132" s="228">
        <v>221152.29745108634</v>
      </c>
      <c r="AD132" s="230">
        <v>210268.73682158181</v>
      </c>
      <c r="AE132" s="230">
        <v>14299.850337837837</v>
      </c>
      <c r="AF132" s="231"/>
      <c r="AG132" s="231"/>
      <c r="AH132" s="231"/>
      <c r="AI132" s="231">
        <v>0</v>
      </c>
      <c r="AJ132" s="231"/>
      <c r="AK132" s="231">
        <v>0</v>
      </c>
      <c r="AL132" s="231">
        <v>0</v>
      </c>
      <c r="AM132" s="231"/>
      <c r="AN132" s="230">
        <v>-883.71750000000009</v>
      </c>
      <c r="AO132" s="230">
        <v>-1743.3222083333333</v>
      </c>
      <c r="AP132" s="231">
        <v>-789.25</v>
      </c>
      <c r="AQ132" s="231">
        <v>0</v>
      </c>
      <c r="AR132" s="231">
        <v>0</v>
      </c>
      <c r="AS132" s="231"/>
      <c r="AT132" s="230">
        <v>221152.29745108634</v>
      </c>
      <c r="AU132" s="232">
        <v>210268.73682158181</v>
      </c>
      <c r="AV132" s="232">
        <v>14299.850337837837</v>
      </c>
      <c r="AW132" s="233"/>
      <c r="AX132" s="233"/>
      <c r="AY132" s="233"/>
      <c r="AZ132" s="233">
        <v>0</v>
      </c>
      <c r="BA132" s="233"/>
      <c r="BB132" s="233">
        <v>0</v>
      </c>
      <c r="BC132" s="233">
        <v>0</v>
      </c>
      <c r="BD132" s="233"/>
      <c r="BE132" s="232">
        <v>-883.71750000000009</v>
      </c>
      <c r="BF132" s="232">
        <v>-1743.3222083333333</v>
      </c>
      <c r="BG132" s="233">
        <v>-789.25</v>
      </c>
      <c r="BH132" s="233">
        <v>0</v>
      </c>
      <c r="BI132" s="233">
        <v>0</v>
      </c>
      <c r="BJ132" s="233"/>
      <c r="BK132" s="232">
        <v>221152.29745108634</v>
      </c>
      <c r="BL132" s="234">
        <v>210268.73682158181</v>
      </c>
      <c r="BM132" s="234">
        <v>17804.9609984985</v>
      </c>
      <c r="BN132" s="235"/>
      <c r="BO132" s="235"/>
      <c r="BP132" s="235"/>
      <c r="BQ132" s="235">
        <v>0</v>
      </c>
      <c r="BR132" s="235">
        <v>0</v>
      </c>
      <c r="BS132" s="235">
        <v>0</v>
      </c>
      <c r="BT132" s="235">
        <v>0</v>
      </c>
      <c r="BU132" s="235">
        <v>0</v>
      </c>
      <c r="BV132" s="234">
        <v>-883.71750000000009</v>
      </c>
      <c r="BW132" s="234">
        <v>-1743.3222083333333</v>
      </c>
      <c r="BX132" s="235">
        <v>-789.25</v>
      </c>
      <c r="BY132" s="235">
        <v>0</v>
      </c>
      <c r="BZ132" s="235">
        <v>0</v>
      </c>
      <c r="CA132" s="235"/>
      <c r="CB132" s="234">
        <v>224657.40811174701</v>
      </c>
      <c r="CC132" s="236">
        <v>210268.73682158181</v>
      </c>
      <c r="CD132" s="236">
        <v>17804.9609984985</v>
      </c>
      <c r="CE132" s="237"/>
      <c r="CF132" s="237"/>
      <c r="CG132" s="237"/>
      <c r="CH132" s="237">
        <v>0</v>
      </c>
      <c r="CI132" s="237">
        <v>0</v>
      </c>
      <c r="CJ132" s="237">
        <v>0</v>
      </c>
      <c r="CK132" s="237">
        <v>0</v>
      </c>
      <c r="CL132" s="237">
        <v>0</v>
      </c>
      <c r="CM132" s="236">
        <v>-883.71750000000009</v>
      </c>
      <c r="CN132" s="236">
        <v>-1743.3222083333333</v>
      </c>
      <c r="CO132" s="237">
        <v>-789.25</v>
      </c>
      <c r="CP132" s="237">
        <v>0</v>
      </c>
      <c r="CQ132" s="237">
        <v>0</v>
      </c>
      <c r="CR132" s="237"/>
      <c r="CS132" s="236">
        <v>224657.40811174701</v>
      </c>
      <c r="CT132" s="238">
        <v>210268.73682158181</v>
      </c>
      <c r="CU132" s="238">
        <v>17804.9609984985</v>
      </c>
      <c r="CV132" s="239"/>
      <c r="CW132" s="239"/>
      <c r="CX132" s="239"/>
      <c r="CY132" s="239">
        <v>0</v>
      </c>
      <c r="CZ132" s="239">
        <v>0</v>
      </c>
      <c r="DA132" s="239">
        <v>0</v>
      </c>
      <c r="DB132" s="239">
        <v>0</v>
      </c>
      <c r="DC132" s="239">
        <v>0</v>
      </c>
      <c r="DD132" s="238">
        <v>-883.71750000000009</v>
      </c>
      <c r="DE132" s="238">
        <v>-1743.3222083333333</v>
      </c>
      <c r="DF132" s="239">
        <v>-789.25</v>
      </c>
      <c r="DG132" s="239">
        <v>0</v>
      </c>
      <c r="DH132" s="239">
        <v>0</v>
      </c>
      <c r="DI132" s="239"/>
      <c r="DJ132" s="238">
        <v>224657.40811174701</v>
      </c>
      <c r="DK132" s="240">
        <v>210268.73682158181</v>
      </c>
      <c r="DL132" s="240">
        <v>17804.9609984985</v>
      </c>
      <c r="DM132" s="241"/>
      <c r="DN132" s="241"/>
      <c r="DO132" s="241"/>
      <c r="DP132" s="241">
        <v>0</v>
      </c>
      <c r="DQ132" s="241">
        <v>0</v>
      </c>
      <c r="DR132" s="241">
        <v>0</v>
      </c>
      <c r="DS132" s="241">
        <v>0</v>
      </c>
      <c r="DT132" s="241">
        <v>0</v>
      </c>
      <c r="DU132" s="240">
        <v>-883.71750000000009</v>
      </c>
      <c r="DV132" s="240">
        <v>-1743.3222083333333</v>
      </c>
      <c r="DW132" s="241">
        <v>-789.25</v>
      </c>
      <c r="DX132" s="241">
        <v>0</v>
      </c>
      <c r="DY132" s="241">
        <v>0</v>
      </c>
      <c r="DZ132" s="241"/>
      <c r="EA132" s="240">
        <v>224657.40811174701</v>
      </c>
      <c r="EB132" s="242">
        <v>210268.73682158181</v>
      </c>
      <c r="EC132" s="242">
        <v>18378.853777461671</v>
      </c>
      <c r="ED132" s="243"/>
      <c r="EE132" s="243"/>
      <c r="EF132" s="243"/>
      <c r="EG132" s="243">
        <v>0</v>
      </c>
      <c r="EH132" s="243">
        <v>0</v>
      </c>
      <c r="EI132" s="243">
        <v>0</v>
      </c>
      <c r="EJ132" s="243">
        <v>0</v>
      </c>
      <c r="EK132" s="243">
        <v>0</v>
      </c>
      <c r="EL132" s="242">
        <v>-883.71750000000009</v>
      </c>
      <c r="EM132" s="242">
        <v>-1743.3222083333333</v>
      </c>
      <c r="EN132" s="243">
        <v>-3946.25</v>
      </c>
      <c r="EO132" s="243">
        <v>0</v>
      </c>
      <c r="EP132" s="243">
        <v>0</v>
      </c>
      <c r="EQ132" s="243"/>
      <c r="ER132" s="242">
        <v>222074.30089071015</v>
      </c>
      <c r="ES132" s="230">
        <v>210268.73682158181</v>
      </c>
      <c r="ET132" s="230">
        <v>17804.9609984985</v>
      </c>
      <c r="EU132" s="231"/>
      <c r="EV132" s="231"/>
      <c r="EW132" s="231"/>
      <c r="EX132" s="231">
        <v>0</v>
      </c>
      <c r="EY132" s="231">
        <v>0</v>
      </c>
      <c r="EZ132" s="231">
        <v>0</v>
      </c>
      <c r="FA132" s="231">
        <v>0</v>
      </c>
      <c r="FB132" s="231">
        <v>0</v>
      </c>
      <c r="FC132" s="230">
        <v>-883.71750000000009</v>
      </c>
      <c r="FD132" s="230">
        <v>-1743.3222083333333</v>
      </c>
      <c r="FE132" s="231"/>
      <c r="FF132" s="231">
        <v>0</v>
      </c>
      <c r="FG132" s="231">
        <v>0</v>
      </c>
      <c r="FH132" s="231"/>
      <c r="FI132" s="230">
        <v>225446.65811174701</v>
      </c>
      <c r="FJ132" s="232">
        <v>210268.73682158181</v>
      </c>
      <c r="FK132" s="232">
        <v>17804.9609984985</v>
      </c>
      <c r="FL132" s="233"/>
      <c r="FM132" s="233"/>
      <c r="FN132" s="233"/>
      <c r="FO132" s="233">
        <v>0</v>
      </c>
      <c r="FP132" s="233">
        <v>0</v>
      </c>
      <c r="FQ132" s="233">
        <v>0</v>
      </c>
      <c r="FR132" s="233">
        <v>0</v>
      </c>
      <c r="FS132" s="233">
        <v>0</v>
      </c>
      <c r="FT132" s="232">
        <v>-883.71750000000009</v>
      </c>
      <c r="FU132" s="232">
        <v>-1743.3222083333333</v>
      </c>
      <c r="FV132" s="233"/>
      <c r="FW132" s="233">
        <v>0</v>
      </c>
      <c r="FX132" s="233">
        <v>0</v>
      </c>
      <c r="FY132" s="233"/>
      <c r="FZ132" s="232">
        <v>225446.65811174701</v>
      </c>
      <c r="GA132" s="234">
        <v>210268.73682158181</v>
      </c>
      <c r="GB132" s="234">
        <v>17804.9609984985</v>
      </c>
      <c r="GC132" s="235"/>
      <c r="GD132" s="235"/>
      <c r="GE132" s="235"/>
      <c r="GF132" s="235">
        <v>0</v>
      </c>
      <c r="GG132" s="235">
        <v>0</v>
      </c>
      <c r="GH132" s="235">
        <v>0</v>
      </c>
      <c r="GI132" s="235">
        <v>0</v>
      </c>
      <c r="GJ132" s="235">
        <v>0</v>
      </c>
      <c r="GK132" s="234">
        <v>-883.71750000000009</v>
      </c>
      <c r="GL132" s="234">
        <v>-1743.3222083333333</v>
      </c>
      <c r="GM132" s="235"/>
      <c r="GN132" s="235">
        <v>0</v>
      </c>
      <c r="GO132" s="235">
        <v>0</v>
      </c>
      <c r="GP132" s="235">
        <v>0</v>
      </c>
      <c r="GQ132" s="234">
        <v>225446.65811174701</v>
      </c>
      <c r="GR132" s="236">
        <v>210268.73682158181</v>
      </c>
      <c r="GS132" s="236">
        <v>17804.9609984985</v>
      </c>
      <c r="GT132" s="237"/>
      <c r="GU132" s="237"/>
      <c r="GV132" s="237"/>
      <c r="GW132" s="237">
        <v>0</v>
      </c>
      <c r="GX132" s="237">
        <v>0</v>
      </c>
      <c r="GY132" s="237">
        <v>0</v>
      </c>
      <c r="GZ132" s="237">
        <v>0</v>
      </c>
      <c r="HA132" s="237">
        <v>0</v>
      </c>
      <c r="HB132" s="236">
        <v>-883.71750000000009</v>
      </c>
      <c r="HC132" s="236">
        <v>-1743.3222083333333</v>
      </c>
      <c r="HD132" s="237"/>
      <c r="HE132" s="237">
        <v>0</v>
      </c>
      <c r="HF132" s="237">
        <v>0</v>
      </c>
      <c r="HG132" s="237"/>
      <c r="HH132" s="236">
        <v>225446.65811174701</v>
      </c>
      <c r="HJ132" s="281">
        <f t="shared" si="10"/>
        <v>2735078.9176109177</v>
      </c>
      <c r="HK132" s="282">
        <f t="shared" si="11"/>
        <v>0</v>
      </c>
      <c r="HL132" s="282">
        <f t="shared" si="12"/>
        <v>0</v>
      </c>
      <c r="HM132" s="282">
        <f t="shared" si="13"/>
        <v>-10604.61</v>
      </c>
      <c r="HN132" s="282">
        <f t="shared" si="14"/>
        <v>-20919.866500000004</v>
      </c>
      <c r="HO132" s="282">
        <f t="shared" si="15"/>
        <v>-9471</v>
      </c>
      <c r="HP132" s="282">
        <f t="shared" si="16"/>
        <v>0</v>
      </c>
      <c r="HQ132" s="283">
        <f t="shared" si="17"/>
        <v>0</v>
      </c>
      <c r="HR132" s="263"/>
      <c r="HS132" s="277">
        <v>144688</v>
      </c>
      <c r="HT132" s="278">
        <v>0</v>
      </c>
      <c r="HU132" s="278">
        <v>259641</v>
      </c>
      <c r="HV132" s="278">
        <v>1000</v>
      </c>
      <c r="HW132" s="278">
        <v>0</v>
      </c>
      <c r="HX132" s="278">
        <v>7533.3200000000015</v>
      </c>
      <c r="HY132" s="278">
        <v>60318</v>
      </c>
      <c r="HZ132" s="279">
        <v>8860</v>
      </c>
      <c r="IA132" s="278"/>
      <c r="IB132" s="280">
        <f t="shared" si="18"/>
        <v>3217119.2376109175</v>
      </c>
      <c r="ID132" s="280">
        <f t="shared" si="19"/>
        <v>-40995.476500000004</v>
      </c>
      <c r="IF132" s="280"/>
      <c r="IH132" s="280"/>
      <c r="IJ132" s="280">
        <v>0</v>
      </c>
      <c r="IL132" s="280">
        <v>8135.9829729729991</v>
      </c>
      <c r="IN132" s="280">
        <v>111070.55333333333</v>
      </c>
    </row>
    <row r="133" spans="1:248">
      <c r="A133" s="244">
        <v>2231</v>
      </c>
      <c r="B133" s="141">
        <v>103284</v>
      </c>
      <c r="C133" s="141" t="s">
        <v>770</v>
      </c>
      <c r="D133" s="141" t="s">
        <v>566</v>
      </c>
      <c r="E133" s="226" t="s">
        <v>341</v>
      </c>
      <c r="F133" s="245" t="s">
        <v>921</v>
      </c>
      <c r="H133" s="227">
        <v>2235988.863361483</v>
      </c>
      <c r="I133" s="227">
        <v>-10654.75</v>
      </c>
      <c r="J133" s="227">
        <v>-25697.861400000002</v>
      </c>
      <c r="K133" s="227">
        <v>2199636.2519614832</v>
      </c>
      <c r="M133" s="228">
        <v>186332.40528012358</v>
      </c>
      <c r="N133" s="228">
        <v>10096.678828828828</v>
      </c>
      <c r="O133" s="229"/>
      <c r="P133" s="229"/>
      <c r="Q133" s="229"/>
      <c r="R133" s="229">
        <v>0</v>
      </c>
      <c r="S133" s="229"/>
      <c r="T133" s="229">
        <v>0</v>
      </c>
      <c r="U133" s="229">
        <v>0</v>
      </c>
      <c r="V133" s="229"/>
      <c r="W133" s="228">
        <v>-887.89583333333337</v>
      </c>
      <c r="X133" s="228">
        <v>-2141.4884500000003</v>
      </c>
      <c r="Y133" s="229">
        <v>-789.25</v>
      </c>
      <c r="Z133" s="229">
        <v>0</v>
      </c>
      <c r="AA133" s="229">
        <v>0</v>
      </c>
      <c r="AB133" s="229"/>
      <c r="AC133" s="228">
        <v>192610.44982561906</v>
      </c>
      <c r="AD133" s="230">
        <v>186332.40528012358</v>
      </c>
      <c r="AE133" s="230">
        <v>10096.678828828828</v>
      </c>
      <c r="AF133" s="231"/>
      <c r="AG133" s="231"/>
      <c r="AH133" s="231"/>
      <c r="AI133" s="231">
        <v>0</v>
      </c>
      <c r="AJ133" s="231"/>
      <c r="AK133" s="231">
        <v>0</v>
      </c>
      <c r="AL133" s="231">
        <v>0</v>
      </c>
      <c r="AM133" s="231"/>
      <c r="AN133" s="230">
        <v>-887.89583333333337</v>
      </c>
      <c r="AO133" s="230">
        <v>-2141.4884500000003</v>
      </c>
      <c r="AP133" s="231">
        <v>-789.25</v>
      </c>
      <c r="AQ133" s="231">
        <v>0</v>
      </c>
      <c r="AR133" s="231">
        <v>0</v>
      </c>
      <c r="AS133" s="231"/>
      <c r="AT133" s="230">
        <v>192610.44982561906</v>
      </c>
      <c r="AU133" s="232">
        <v>186332.40528012358</v>
      </c>
      <c r="AV133" s="232">
        <v>10096.678828828828</v>
      </c>
      <c r="AW133" s="233"/>
      <c r="AX133" s="233"/>
      <c r="AY133" s="233"/>
      <c r="AZ133" s="233">
        <v>0</v>
      </c>
      <c r="BA133" s="233"/>
      <c r="BB133" s="233">
        <v>0</v>
      </c>
      <c r="BC133" s="233">
        <v>0</v>
      </c>
      <c r="BD133" s="233"/>
      <c r="BE133" s="232">
        <v>-887.89583333333337</v>
      </c>
      <c r="BF133" s="232">
        <v>-2141.4884500000003</v>
      </c>
      <c r="BG133" s="233">
        <v>-789.25</v>
      </c>
      <c r="BH133" s="233">
        <v>0</v>
      </c>
      <c r="BI133" s="233">
        <v>0</v>
      </c>
      <c r="BJ133" s="233"/>
      <c r="BK133" s="232">
        <v>192610.44982561906</v>
      </c>
      <c r="BL133" s="234">
        <v>186332.40528012358</v>
      </c>
      <c r="BM133" s="234">
        <v>9305.8737237237237</v>
      </c>
      <c r="BN133" s="235"/>
      <c r="BO133" s="235"/>
      <c r="BP133" s="235"/>
      <c r="BQ133" s="235">
        <v>0</v>
      </c>
      <c r="BR133" s="235">
        <v>0</v>
      </c>
      <c r="BS133" s="235">
        <v>0</v>
      </c>
      <c r="BT133" s="235">
        <v>0</v>
      </c>
      <c r="BU133" s="235">
        <v>0</v>
      </c>
      <c r="BV133" s="234">
        <v>-887.89583333333337</v>
      </c>
      <c r="BW133" s="234">
        <v>-2141.4884500000003</v>
      </c>
      <c r="BX133" s="235">
        <v>-789.25</v>
      </c>
      <c r="BY133" s="235">
        <v>0</v>
      </c>
      <c r="BZ133" s="235">
        <v>0</v>
      </c>
      <c r="CA133" s="235"/>
      <c r="CB133" s="234">
        <v>191819.64472051396</v>
      </c>
      <c r="CC133" s="236">
        <v>186332.40528012358</v>
      </c>
      <c r="CD133" s="236">
        <v>9305.8737237237237</v>
      </c>
      <c r="CE133" s="237"/>
      <c r="CF133" s="237"/>
      <c r="CG133" s="237"/>
      <c r="CH133" s="237">
        <v>0</v>
      </c>
      <c r="CI133" s="237">
        <v>0</v>
      </c>
      <c r="CJ133" s="237">
        <v>0</v>
      </c>
      <c r="CK133" s="237">
        <v>0</v>
      </c>
      <c r="CL133" s="237">
        <v>0</v>
      </c>
      <c r="CM133" s="236">
        <v>-887.89583333333337</v>
      </c>
      <c r="CN133" s="236">
        <v>-2141.4884500000003</v>
      </c>
      <c r="CO133" s="237">
        <v>-789.25</v>
      </c>
      <c r="CP133" s="237">
        <v>0</v>
      </c>
      <c r="CQ133" s="237">
        <v>0</v>
      </c>
      <c r="CR133" s="237"/>
      <c r="CS133" s="236">
        <v>191819.64472051396</v>
      </c>
      <c r="CT133" s="238">
        <v>186332.40528012358</v>
      </c>
      <c r="CU133" s="238">
        <v>9305.8737237237237</v>
      </c>
      <c r="CV133" s="239"/>
      <c r="CW133" s="239"/>
      <c r="CX133" s="239"/>
      <c r="CY133" s="239">
        <v>0</v>
      </c>
      <c r="CZ133" s="239">
        <v>0</v>
      </c>
      <c r="DA133" s="239">
        <v>0</v>
      </c>
      <c r="DB133" s="239">
        <v>0</v>
      </c>
      <c r="DC133" s="239">
        <v>0</v>
      </c>
      <c r="DD133" s="238">
        <v>-887.89583333333337</v>
      </c>
      <c r="DE133" s="238">
        <v>-2141.4884500000003</v>
      </c>
      <c r="DF133" s="239">
        <v>-789.25</v>
      </c>
      <c r="DG133" s="239">
        <v>0</v>
      </c>
      <c r="DH133" s="239">
        <v>0</v>
      </c>
      <c r="DI133" s="239"/>
      <c r="DJ133" s="238">
        <v>191819.64472051396</v>
      </c>
      <c r="DK133" s="240">
        <v>186332.40528012358</v>
      </c>
      <c r="DL133" s="240">
        <v>9305.8737237237237</v>
      </c>
      <c r="DM133" s="241"/>
      <c r="DN133" s="241"/>
      <c r="DO133" s="241"/>
      <c r="DP133" s="241">
        <v>0</v>
      </c>
      <c r="DQ133" s="241">
        <v>0</v>
      </c>
      <c r="DR133" s="241">
        <v>0</v>
      </c>
      <c r="DS133" s="241">
        <v>0</v>
      </c>
      <c r="DT133" s="241">
        <v>0</v>
      </c>
      <c r="DU133" s="240">
        <v>-887.89583333333337</v>
      </c>
      <c r="DV133" s="240">
        <v>-2141.4884500000003</v>
      </c>
      <c r="DW133" s="241">
        <v>-789.25</v>
      </c>
      <c r="DX133" s="241">
        <v>0</v>
      </c>
      <c r="DY133" s="241">
        <v>0</v>
      </c>
      <c r="DZ133" s="241"/>
      <c r="EA133" s="240">
        <v>191819.64472051396</v>
      </c>
      <c r="EB133" s="242">
        <v>186332.40528012358</v>
      </c>
      <c r="EC133" s="242">
        <v>12344.289789789793</v>
      </c>
      <c r="ED133" s="243"/>
      <c r="EE133" s="243"/>
      <c r="EF133" s="243"/>
      <c r="EG133" s="243">
        <v>0</v>
      </c>
      <c r="EH133" s="243">
        <v>0</v>
      </c>
      <c r="EI133" s="243">
        <v>0</v>
      </c>
      <c r="EJ133" s="243">
        <v>0</v>
      </c>
      <c r="EK133" s="243">
        <v>0</v>
      </c>
      <c r="EL133" s="242">
        <v>-887.89583333333337</v>
      </c>
      <c r="EM133" s="242">
        <v>-2141.4884500000003</v>
      </c>
      <c r="EN133" s="243">
        <v>-3946.25</v>
      </c>
      <c r="EO133" s="243">
        <v>0</v>
      </c>
      <c r="EP133" s="243">
        <v>0</v>
      </c>
      <c r="EQ133" s="243"/>
      <c r="ER133" s="242">
        <v>191701.06078658003</v>
      </c>
      <c r="ES133" s="230">
        <v>186332.40528012358</v>
      </c>
      <c r="ET133" s="230">
        <v>9305.8737237237237</v>
      </c>
      <c r="EU133" s="231"/>
      <c r="EV133" s="231"/>
      <c r="EW133" s="231"/>
      <c r="EX133" s="231">
        <v>0</v>
      </c>
      <c r="EY133" s="231">
        <v>0</v>
      </c>
      <c r="EZ133" s="231">
        <v>0</v>
      </c>
      <c r="FA133" s="231">
        <v>0</v>
      </c>
      <c r="FB133" s="231">
        <v>0</v>
      </c>
      <c r="FC133" s="230">
        <v>-887.89583333333337</v>
      </c>
      <c r="FD133" s="230">
        <v>-2141.4884500000003</v>
      </c>
      <c r="FE133" s="231"/>
      <c r="FF133" s="231">
        <v>0</v>
      </c>
      <c r="FG133" s="231">
        <v>0</v>
      </c>
      <c r="FH133" s="231"/>
      <c r="FI133" s="230">
        <v>192608.89472051396</v>
      </c>
      <c r="FJ133" s="232">
        <v>186332.40528012358</v>
      </c>
      <c r="FK133" s="232">
        <v>9305.8737237237237</v>
      </c>
      <c r="FL133" s="233"/>
      <c r="FM133" s="233"/>
      <c r="FN133" s="233"/>
      <c r="FO133" s="233">
        <v>0</v>
      </c>
      <c r="FP133" s="233">
        <v>0</v>
      </c>
      <c r="FQ133" s="233">
        <v>0</v>
      </c>
      <c r="FR133" s="233">
        <v>0</v>
      </c>
      <c r="FS133" s="233">
        <v>0</v>
      </c>
      <c r="FT133" s="232">
        <v>-887.89583333333337</v>
      </c>
      <c r="FU133" s="232">
        <v>-2141.4884500000003</v>
      </c>
      <c r="FV133" s="233"/>
      <c r="FW133" s="233">
        <v>0</v>
      </c>
      <c r="FX133" s="233">
        <v>0</v>
      </c>
      <c r="FY133" s="233"/>
      <c r="FZ133" s="232">
        <v>192608.89472051396</v>
      </c>
      <c r="GA133" s="234">
        <v>186332.40528012358</v>
      </c>
      <c r="GB133" s="234">
        <v>9305.8737237237237</v>
      </c>
      <c r="GC133" s="235"/>
      <c r="GD133" s="235"/>
      <c r="GE133" s="235"/>
      <c r="GF133" s="235">
        <v>0</v>
      </c>
      <c r="GG133" s="235">
        <v>0</v>
      </c>
      <c r="GH133" s="235">
        <v>0</v>
      </c>
      <c r="GI133" s="235">
        <v>0</v>
      </c>
      <c r="GJ133" s="235">
        <v>0</v>
      </c>
      <c r="GK133" s="234">
        <v>-887.89583333333337</v>
      </c>
      <c r="GL133" s="234">
        <v>-2141.4884500000003</v>
      </c>
      <c r="GM133" s="235"/>
      <c r="GN133" s="235">
        <v>0</v>
      </c>
      <c r="GO133" s="235">
        <v>0</v>
      </c>
      <c r="GP133" s="235">
        <v>0</v>
      </c>
      <c r="GQ133" s="234">
        <v>192608.89472051396</v>
      </c>
      <c r="GR133" s="236">
        <v>186332.40528012358</v>
      </c>
      <c r="GS133" s="236">
        <v>9305.8737237237237</v>
      </c>
      <c r="GT133" s="237"/>
      <c r="GU133" s="237"/>
      <c r="GV133" s="237"/>
      <c r="GW133" s="237">
        <v>0</v>
      </c>
      <c r="GX133" s="237">
        <v>0</v>
      </c>
      <c r="GY133" s="237">
        <v>0</v>
      </c>
      <c r="GZ133" s="237">
        <v>0</v>
      </c>
      <c r="HA133" s="237">
        <v>0</v>
      </c>
      <c r="HB133" s="236">
        <v>-887.89583333333337</v>
      </c>
      <c r="HC133" s="236">
        <v>-2141.4884500000003</v>
      </c>
      <c r="HD133" s="237"/>
      <c r="HE133" s="237">
        <v>0</v>
      </c>
      <c r="HF133" s="237">
        <v>0</v>
      </c>
      <c r="HG133" s="237"/>
      <c r="HH133" s="236">
        <v>192608.89472051396</v>
      </c>
      <c r="HJ133" s="281">
        <f t="shared" si="10"/>
        <v>2362976.2894275496</v>
      </c>
      <c r="HK133" s="282">
        <f t="shared" si="11"/>
        <v>0</v>
      </c>
      <c r="HL133" s="282">
        <f t="shared" si="12"/>
        <v>0</v>
      </c>
      <c r="HM133" s="282">
        <f t="shared" si="13"/>
        <v>-10654.75</v>
      </c>
      <c r="HN133" s="282">
        <f t="shared" si="14"/>
        <v>-25697.861400000005</v>
      </c>
      <c r="HO133" s="282">
        <f t="shared" si="15"/>
        <v>-9471</v>
      </c>
      <c r="HP133" s="282">
        <f t="shared" si="16"/>
        <v>0</v>
      </c>
      <c r="HQ133" s="283">
        <f t="shared" si="17"/>
        <v>0</v>
      </c>
      <c r="HR133" s="263"/>
      <c r="HS133" s="277">
        <v>128498</v>
      </c>
      <c r="HT133" s="278">
        <v>0</v>
      </c>
      <c r="HU133" s="278">
        <v>176196</v>
      </c>
      <c r="HV133" s="278">
        <v>5600</v>
      </c>
      <c r="HW133" s="278">
        <v>0</v>
      </c>
      <c r="HX133" s="278">
        <v>8030</v>
      </c>
      <c r="HY133" s="278">
        <v>65305</v>
      </c>
      <c r="HZ133" s="279">
        <v>9069.25</v>
      </c>
      <c r="IA133" s="278"/>
      <c r="IB133" s="280">
        <f t="shared" si="18"/>
        <v>2755674.5394275496</v>
      </c>
      <c r="ID133" s="280">
        <f t="shared" si="19"/>
        <v>-45823.611400000009</v>
      </c>
      <c r="IF133" s="280"/>
      <c r="IH133" s="280"/>
      <c r="IJ133" s="280">
        <v>0</v>
      </c>
      <c r="IL133" s="280">
        <v>9906.1099999999988</v>
      </c>
      <c r="IN133" s="280">
        <v>19988.949999999997</v>
      </c>
    </row>
    <row r="134" spans="1:248">
      <c r="A134" s="244">
        <v>1027</v>
      </c>
      <c r="B134" s="141">
        <v>103140</v>
      </c>
      <c r="C134" s="141" t="s">
        <v>683</v>
      </c>
      <c r="D134" s="141" t="s">
        <v>479</v>
      </c>
      <c r="E134" s="226" t="s">
        <v>786</v>
      </c>
      <c r="F134" s="245" t="s">
        <v>923</v>
      </c>
      <c r="H134" s="227">
        <v>0</v>
      </c>
      <c r="I134" s="227">
        <v>0</v>
      </c>
      <c r="J134" s="227">
        <v>0</v>
      </c>
      <c r="K134" s="227">
        <v>0</v>
      </c>
      <c r="M134" s="228">
        <v>0</v>
      </c>
      <c r="N134" s="228">
        <v>49512.088591375039</v>
      </c>
      <c r="O134" s="229"/>
      <c r="P134" s="229"/>
      <c r="Q134" s="229"/>
      <c r="R134" s="229">
        <v>0</v>
      </c>
      <c r="S134" s="229"/>
      <c r="T134" s="229">
        <v>0</v>
      </c>
      <c r="U134" s="229">
        <v>0</v>
      </c>
      <c r="V134" s="229"/>
      <c r="W134" s="228">
        <v>0</v>
      </c>
      <c r="X134" s="228">
        <v>0</v>
      </c>
      <c r="Y134" s="229">
        <v>-274.3125</v>
      </c>
      <c r="Z134" s="229">
        <v>0</v>
      </c>
      <c r="AA134" s="229">
        <v>0</v>
      </c>
      <c r="AB134" s="229"/>
      <c r="AC134" s="228">
        <v>49237.776091375039</v>
      </c>
      <c r="AD134" s="230">
        <v>0</v>
      </c>
      <c r="AE134" s="230">
        <v>49512.088591375039</v>
      </c>
      <c r="AF134" s="231"/>
      <c r="AG134" s="231"/>
      <c r="AH134" s="231"/>
      <c r="AI134" s="231">
        <v>0</v>
      </c>
      <c r="AJ134" s="231"/>
      <c r="AK134" s="231">
        <v>0</v>
      </c>
      <c r="AL134" s="231">
        <v>0</v>
      </c>
      <c r="AM134" s="231"/>
      <c r="AN134" s="230">
        <v>0</v>
      </c>
      <c r="AO134" s="230">
        <v>0</v>
      </c>
      <c r="AP134" s="231">
        <v>-274.3125</v>
      </c>
      <c r="AQ134" s="231">
        <v>0</v>
      </c>
      <c r="AR134" s="231">
        <v>0</v>
      </c>
      <c r="AS134" s="231"/>
      <c r="AT134" s="230">
        <v>49237.776091375039</v>
      </c>
      <c r="AU134" s="232">
        <v>0</v>
      </c>
      <c r="AV134" s="232">
        <v>49512.088591375039</v>
      </c>
      <c r="AW134" s="233"/>
      <c r="AX134" s="233"/>
      <c r="AY134" s="233"/>
      <c r="AZ134" s="233">
        <v>0</v>
      </c>
      <c r="BA134" s="233"/>
      <c r="BB134" s="233">
        <v>0</v>
      </c>
      <c r="BC134" s="233">
        <v>0</v>
      </c>
      <c r="BD134" s="233"/>
      <c r="BE134" s="232">
        <v>0</v>
      </c>
      <c r="BF134" s="232">
        <v>0</v>
      </c>
      <c r="BG134" s="233">
        <v>-274.3125</v>
      </c>
      <c r="BH134" s="233">
        <v>0</v>
      </c>
      <c r="BI134" s="233">
        <v>0</v>
      </c>
      <c r="BJ134" s="233"/>
      <c r="BK134" s="232">
        <v>49237.776091375039</v>
      </c>
      <c r="BL134" s="234">
        <v>0</v>
      </c>
      <c r="BM134" s="234">
        <v>75028.445654726835</v>
      </c>
      <c r="BN134" s="235"/>
      <c r="BO134" s="235"/>
      <c r="BP134" s="235"/>
      <c r="BQ134" s="235">
        <v>0</v>
      </c>
      <c r="BR134" s="235">
        <v>0</v>
      </c>
      <c r="BS134" s="235">
        <v>0</v>
      </c>
      <c r="BT134" s="235">
        <v>0</v>
      </c>
      <c r="BU134" s="235">
        <v>0</v>
      </c>
      <c r="BV134" s="234">
        <v>0</v>
      </c>
      <c r="BW134" s="234">
        <v>0</v>
      </c>
      <c r="BX134" s="235">
        <v>-274.3125</v>
      </c>
      <c r="BY134" s="235">
        <v>0</v>
      </c>
      <c r="BZ134" s="235">
        <v>0</v>
      </c>
      <c r="CA134" s="235"/>
      <c r="CB134" s="234">
        <v>74754.133154726835</v>
      </c>
      <c r="CC134" s="236">
        <v>0</v>
      </c>
      <c r="CD134" s="236">
        <v>75028.445654726835</v>
      </c>
      <c r="CE134" s="237"/>
      <c r="CF134" s="237"/>
      <c r="CG134" s="237"/>
      <c r="CH134" s="237">
        <v>0</v>
      </c>
      <c r="CI134" s="237">
        <v>0</v>
      </c>
      <c r="CJ134" s="237">
        <v>0</v>
      </c>
      <c r="CK134" s="237">
        <v>0</v>
      </c>
      <c r="CL134" s="237">
        <v>0</v>
      </c>
      <c r="CM134" s="236">
        <v>0</v>
      </c>
      <c r="CN134" s="236">
        <v>0</v>
      </c>
      <c r="CO134" s="237">
        <v>-274.3125</v>
      </c>
      <c r="CP134" s="237">
        <v>0</v>
      </c>
      <c r="CQ134" s="237">
        <v>0</v>
      </c>
      <c r="CR134" s="237"/>
      <c r="CS134" s="236">
        <v>74754.133154726835</v>
      </c>
      <c r="CT134" s="238">
        <v>0</v>
      </c>
      <c r="CU134" s="238">
        <v>75028.445654726835</v>
      </c>
      <c r="CV134" s="239"/>
      <c r="CW134" s="239"/>
      <c r="CX134" s="239"/>
      <c r="CY134" s="239">
        <v>0</v>
      </c>
      <c r="CZ134" s="239">
        <v>0</v>
      </c>
      <c r="DA134" s="239">
        <v>0</v>
      </c>
      <c r="DB134" s="239">
        <v>0</v>
      </c>
      <c r="DC134" s="239">
        <v>0</v>
      </c>
      <c r="DD134" s="238">
        <v>0</v>
      </c>
      <c r="DE134" s="238">
        <v>0</v>
      </c>
      <c r="DF134" s="239">
        <v>-274.3125</v>
      </c>
      <c r="DG134" s="239">
        <v>0</v>
      </c>
      <c r="DH134" s="239">
        <v>0</v>
      </c>
      <c r="DI134" s="239"/>
      <c r="DJ134" s="238">
        <v>74754.133154726835</v>
      </c>
      <c r="DK134" s="240">
        <v>0</v>
      </c>
      <c r="DL134" s="240">
        <v>75028.445654726835</v>
      </c>
      <c r="DM134" s="241"/>
      <c r="DN134" s="241"/>
      <c r="DO134" s="241"/>
      <c r="DP134" s="241">
        <v>0</v>
      </c>
      <c r="DQ134" s="241">
        <v>0</v>
      </c>
      <c r="DR134" s="241">
        <v>0</v>
      </c>
      <c r="DS134" s="241">
        <v>0</v>
      </c>
      <c r="DT134" s="241">
        <v>0</v>
      </c>
      <c r="DU134" s="240">
        <v>0</v>
      </c>
      <c r="DV134" s="240">
        <v>0</v>
      </c>
      <c r="DW134" s="241">
        <v>-274.3125</v>
      </c>
      <c r="DX134" s="241">
        <v>0</v>
      </c>
      <c r="DY134" s="241">
        <v>0</v>
      </c>
      <c r="DZ134" s="241"/>
      <c r="EA134" s="240">
        <v>74754.133154726835</v>
      </c>
      <c r="EB134" s="242">
        <v>0</v>
      </c>
      <c r="EC134" s="242">
        <v>198972.13883660763</v>
      </c>
      <c r="ED134" s="243"/>
      <c r="EE134" s="243"/>
      <c r="EF134" s="243"/>
      <c r="EG134" s="243">
        <v>0</v>
      </c>
      <c r="EH134" s="243">
        <v>0</v>
      </c>
      <c r="EI134" s="243">
        <v>0</v>
      </c>
      <c r="EJ134" s="243">
        <v>910</v>
      </c>
      <c r="EK134" s="243">
        <v>0</v>
      </c>
      <c r="EL134" s="242">
        <v>0</v>
      </c>
      <c r="EM134" s="242">
        <v>0</v>
      </c>
      <c r="EN134" s="243">
        <v>-1371.5625</v>
      </c>
      <c r="EO134" s="243">
        <v>0</v>
      </c>
      <c r="EP134" s="243">
        <v>0</v>
      </c>
      <c r="EQ134" s="243"/>
      <c r="ER134" s="242">
        <v>198510.57633660763</v>
      </c>
      <c r="ES134" s="230">
        <v>0</v>
      </c>
      <c r="ET134" s="230">
        <v>75028.445654726835</v>
      </c>
      <c r="EU134" s="231"/>
      <c r="EV134" s="231"/>
      <c r="EW134" s="231"/>
      <c r="EX134" s="231">
        <v>0</v>
      </c>
      <c r="EY134" s="231">
        <v>0</v>
      </c>
      <c r="EZ134" s="231">
        <v>0</v>
      </c>
      <c r="FA134" s="231">
        <v>0</v>
      </c>
      <c r="FB134" s="231">
        <v>0</v>
      </c>
      <c r="FC134" s="230">
        <v>0</v>
      </c>
      <c r="FD134" s="230">
        <v>0</v>
      </c>
      <c r="FE134" s="231"/>
      <c r="FF134" s="231">
        <v>0</v>
      </c>
      <c r="FG134" s="231">
        <v>0</v>
      </c>
      <c r="FH134" s="231"/>
      <c r="FI134" s="230">
        <v>75028.445654726835</v>
      </c>
      <c r="FJ134" s="232">
        <v>0</v>
      </c>
      <c r="FK134" s="232">
        <v>-83390.129841129616</v>
      </c>
      <c r="FL134" s="233"/>
      <c r="FM134" s="233"/>
      <c r="FN134" s="233"/>
      <c r="FO134" s="233">
        <v>0</v>
      </c>
      <c r="FP134" s="233">
        <v>0</v>
      </c>
      <c r="FQ134" s="233">
        <v>0</v>
      </c>
      <c r="FR134" s="233">
        <v>0</v>
      </c>
      <c r="FS134" s="233">
        <v>0</v>
      </c>
      <c r="FT134" s="232">
        <v>0</v>
      </c>
      <c r="FU134" s="232">
        <v>0</v>
      </c>
      <c r="FV134" s="233"/>
      <c r="FW134" s="233">
        <v>0</v>
      </c>
      <c r="FX134" s="233">
        <v>0</v>
      </c>
      <c r="FY134" s="233"/>
      <c r="FZ134" s="232">
        <v>-83390.129841129616</v>
      </c>
      <c r="GA134" s="234">
        <v>0</v>
      </c>
      <c r="GB134" s="234">
        <v>48224.904645621398</v>
      </c>
      <c r="GC134" s="235"/>
      <c r="GD134" s="235"/>
      <c r="GE134" s="235"/>
      <c r="GF134" s="235">
        <v>0</v>
      </c>
      <c r="GG134" s="235">
        <v>0</v>
      </c>
      <c r="GH134" s="235">
        <v>0</v>
      </c>
      <c r="GI134" s="235">
        <v>0</v>
      </c>
      <c r="GJ134" s="235">
        <v>0</v>
      </c>
      <c r="GK134" s="234">
        <v>0</v>
      </c>
      <c r="GL134" s="234">
        <v>0</v>
      </c>
      <c r="GM134" s="235"/>
      <c r="GN134" s="235">
        <v>0</v>
      </c>
      <c r="GO134" s="235">
        <v>0</v>
      </c>
      <c r="GP134" s="235"/>
      <c r="GQ134" s="234">
        <v>48224.904645621398</v>
      </c>
      <c r="GR134" s="236">
        <v>0</v>
      </c>
      <c r="GS134" s="236">
        <v>43344.73055555555</v>
      </c>
      <c r="GT134" s="237"/>
      <c r="GU134" s="237"/>
      <c r="GV134" s="237"/>
      <c r="GW134" s="237">
        <v>0</v>
      </c>
      <c r="GX134" s="237">
        <v>0</v>
      </c>
      <c r="GY134" s="237">
        <v>0</v>
      </c>
      <c r="GZ134" s="237">
        <v>0</v>
      </c>
      <c r="HA134" s="237">
        <v>0</v>
      </c>
      <c r="HB134" s="236">
        <v>0</v>
      </c>
      <c r="HC134" s="236">
        <v>0</v>
      </c>
      <c r="HD134" s="237"/>
      <c r="HE134" s="237">
        <v>0</v>
      </c>
      <c r="HF134" s="237">
        <v>0</v>
      </c>
      <c r="HG134" s="237"/>
      <c r="HH134" s="236">
        <v>43344.73055555555</v>
      </c>
      <c r="HJ134" s="281">
        <f t="shared" si="10"/>
        <v>754747.83824441419</v>
      </c>
      <c r="HK134" s="282">
        <f t="shared" si="11"/>
        <v>0</v>
      </c>
      <c r="HL134" s="282">
        <f t="shared" si="12"/>
        <v>910</v>
      </c>
      <c r="HM134" s="282">
        <f t="shared" si="13"/>
        <v>0</v>
      </c>
      <c r="HN134" s="282">
        <f t="shared" si="14"/>
        <v>0</v>
      </c>
      <c r="HO134" s="282">
        <f t="shared" si="15"/>
        <v>-3291.75</v>
      </c>
      <c r="HP134" s="282">
        <f t="shared" si="16"/>
        <v>0</v>
      </c>
      <c r="HQ134" s="283">
        <f t="shared" si="17"/>
        <v>0</v>
      </c>
      <c r="HR134" s="263"/>
      <c r="HS134" s="277">
        <v>0</v>
      </c>
      <c r="HT134" s="278">
        <v>0</v>
      </c>
      <c r="HU134" s="278">
        <v>0</v>
      </c>
      <c r="HV134" s="278">
        <v>200</v>
      </c>
      <c r="HW134" s="278">
        <v>0</v>
      </c>
      <c r="HX134" s="278">
        <v>0</v>
      </c>
      <c r="HY134" s="278">
        <v>0</v>
      </c>
      <c r="HZ134" s="279">
        <v>5012.5</v>
      </c>
      <c r="IA134" s="278"/>
      <c r="IB134" s="280">
        <f t="shared" si="18"/>
        <v>760870.33824441419</v>
      </c>
      <c r="ID134" s="280">
        <f t="shared" si="19"/>
        <v>-3291.75</v>
      </c>
      <c r="IF134" s="280"/>
      <c r="IH134" s="280"/>
      <c r="IJ134" s="280">
        <v>0</v>
      </c>
      <c r="IL134" s="280">
        <v>23917.699999999997</v>
      </c>
      <c r="IN134" s="280">
        <v>16156.25</v>
      </c>
    </row>
    <row r="135" spans="1:248">
      <c r="A135" s="244">
        <v>1802</v>
      </c>
      <c r="B135" s="141">
        <v>103150</v>
      </c>
      <c r="C135" s="141" t="s">
        <v>684</v>
      </c>
      <c r="D135" s="141" t="s">
        <v>480</v>
      </c>
      <c r="E135" s="226" t="s">
        <v>786</v>
      </c>
      <c r="F135" s="245" t="s">
        <v>923</v>
      </c>
      <c r="H135" s="227">
        <v>0</v>
      </c>
      <c r="I135" s="227">
        <v>0</v>
      </c>
      <c r="J135" s="227">
        <v>0</v>
      </c>
      <c r="K135" s="227">
        <v>0</v>
      </c>
      <c r="M135" s="228">
        <v>0</v>
      </c>
      <c r="N135" s="228">
        <v>41450.622291089407</v>
      </c>
      <c r="O135" s="229"/>
      <c r="P135" s="229"/>
      <c r="Q135" s="229"/>
      <c r="R135" s="229">
        <v>0</v>
      </c>
      <c r="S135" s="229"/>
      <c r="T135" s="229">
        <v>0</v>
      </c>
      <c r="U135" s="229">
        <v>0</v>
      </c>
      <c r="V135" s="229"/>
      <c r="W135" s="228">
        <v>0</v>
      </c>
      <c r="X135" s="228">
        <v>0</v>
      </c>
      <c r="Y135" s="229">
        <v>-274.3125</v>
      </c>
      <c r="Z135" s="229">
        <v>0</v>
      </c>
      <c r="AA135" s="229">
        <v>0</v>
      </c>
      <c r="AB135" s="229"/>
      <c r="AC135" s="228">
        <v>41176.309791089407</v>
      </c>
      <c r="AD135" s="230">
        <v>0</v>
      </c>
      <c r="AE135" s="230">
        <v>41450.622291089407</v>
      </c>
      <c r="AF135" s="231"/>
      <c r="AG135" s="231"/>
      <c r="AH135" s="231"/>
      <c r="AI135" s="231">
        <v>0</v>
      </c>
      <c r="AJ135" s="231"/>
      <c r="AK135" s="231">
        <v>0</v>
      </c>
      <c r="AL135" s="231">
        <v>0</v>
      </c>
      <c r="AM135" s="231"/>
      <c r="AN135" s="230">
        <v>0</v>
      </c>
      <c r="AO135" s="230">
        <v>0</v>
      </c>
      <c r="AP135" s="231">
        <v>-274.3125</v>
      </c>
      <c r="AQ135" s="231">
        <v>0</v>
      </c>
      <c r="AR135" s="231">
        <v>0</v>
      </c>
      <c r="AS135" s="231"/>
      <c r="AT135" s="230">
        <v>41176.309791089407</v>
      </c>
      <c r="AU135" s="232">
        <v>0</v>
      </c>
      <c r="AV135" s="232">
        <v>41450.622291089407</v>
      </c>
      <c r="AW135" s="233"/>
      <c r="AX135" s="233"/>
      <c r="AY135" s="233"/>
      <c r="AZ135" s="233">
        <v>0</v>
      </c>
      <c r="BA135" s="233"/>
      <c r="BB135" s="233">
        <v>0</v>
      </c>
      <c r="BC135" s="233">
        <v>0</v>
      </c>
      <c r="BD135" s="233"/>
      <c r="BE135" s="232">
        <v>0</v>
      </c>
      <c r="BF135" s="232">
        <v>0</v>
      </c>
      <c r="BG135" s="233">
        <v>-274.3125</v>
      </c>
      <c r="BH135" s="233">
        <v>0</v>
      </c>
      <c r="BI135" s="233">
        <v>0</v>
      </c>
      <c r="BJ135" s="233"/>
      <c r="BK135" s="232">
        <v>41176.309791089407</v>
      </c>
      <c r="BL135" s="234">
        <v>0</v>
      </c>
      <c r="BM135" s="234">
        <v>45054.374791859089</v>
      </c>
      <c r="BN135" s="235"/>
      <c r="BO135" s="235"/>
      <c r="BP135" s="235"/>
      <c r="BQ135" s="235">
        <v>0</v>
      </c>
      <c r="BR135" s="235">
        <v>0</v>
      </c>
      <c r="BS135" s="235">
        <v>0</v>
      </c>
      <c r="BT135" s="235">
        <v>202.22222222222223</v>
      </c>
      <c r="BU135" s="235">
        <v>0</v>
      </c>
      <c r="BV135" s="234">
        <v>0</v>
      </c>
      <c r="BW135" s="234">
        <v>0</v>
      </c>
      <c r="BX135" s="235">
        <v>-274.3125</v>
      </c>
      <c r="BY135" s="235">
        <v>0</v>
      </c>
      <c r="BZ135" s="235">
        <v>0</v>
      </c>
      <c r="CA135" s="235"/>
      <c r="CB135" s="234">
        <v>44982.284514081308</v>
      </c>
      <c r="CC135" s="236">
        <v>0</v>
      </c>
      <c r="CD135" s="236">
        <v>45054.374791859089</v>
      </c>
      <c r="CE135" s="237"/>
      <c r="CF135" s="237"/>
      <c r="CG135" s="237"/>
      <c r="CH135" s="237">
        <v>0</v>
      </c>
      <c r="CI135" s="237">
        <v>0</v>
      </c>
      <c r="CJ135" s="237">
        <v>0</v>
      </c>
      <c r="CK135" s="237">
        <v>202.22222222222223</v>
      </c>
      <c r="CL135" s="237">
        <v>0</v>
      </c>
      <c r="CM135" s="236">
        <v>0</v>
      </c>
      <c r="CN135" s="236">
        <v>0</v>
      </c>
      <c r="CO135" s="237">
        <v>-274.3125</v>
      </c>
      <c r="CP135" s="237">
        <v>0</v>
      </c>
      <c r="CQ135" s="237">
        <v>0</v>
      </c>
      <c r="CR135" s="237"/>
      <c r="CS135" s="236">
        <v>44982.284514081308</v>
      </c>
      <c r="CT135" s="238">
        <v>0</v>
      </c>
      <c r="CU135" s="238">
        <v>45054.374791859089</v>
      </c>
      <c r="CV135" s="239"/>
      <c r="CW135" s="239"/>
      <c r="CX135" s="239"/>
      <c r="CY135" s="239">
        <v>0</v>
      </c>
      <c r="CZ135" s="239">
        <v>0</v>
      </c>
      <c r="DA135" s="239">
        <v>0</v>
      </c>
      <c r="DB135" s="239">
        <v>202.22222222222223</v>
      </c>
      <c r="DC135" s="239">
        <v>0</v>
      </c>
      <c r="DD135" s="238">
        <v>0</v>
      </c>
      <c r="DE135" s="238">
        <v>0</v>
      </c>
      <c r="DF135" s="239">
        <v>-274.3125</v>
      </c>
      <c r="DG135" s="239">
        <v>0</v>
      </c>
      <c r="DH135" s="239">
        <v>0</v>
      </c>
      <c r="DI135" s="239"/>
      <c r="DJ135" s="238">
        <v>44982.284514081308</v>
      </c>
      <c r="DK135" s="240">
        <v>0</v>
      </c>
      <c r="DL135" s="240">
        <v>45054.374791859089</v>
      </c>
      <c r="DM135" s="241"/>
      <c r="DN135" s="241"/>
      <c r="DO135" s="241"/>
      <c r="DP135" s="241">
        <v>0</v>
      </c>
      <c r="DQ135" s="241">
        <v>0</v>
      </c>
      <c r="DR135" s="241">
        <v>0</v>
      </c>
      <c r="DS135" s="241">
        <v>202.22222222222223</v>
      </c>
      <c r="DT135" s="241">
        <v>0</v>
      </c>
      <c r="DU135" s="240">
        <v>0</v>
      </c>
      <c r="DV135" s="240">
        <v>0</v>
      </c>
      <c r="DW135" s="241">
        <v>-274.3125</v>
      </c>
      <c r="DX135" s="241">
        <v>0</v>
      </c>
      <c r="DY135" s="241">
        <v>0</v>
      </c>
      <c r="DZ135" s="241"/>
      <c r="EA135" s="240">
        <v>44982.284514081308</v>
      </c>
      <c r="EB135" s="242">
        <v>0</v>
      </c>
      <c r="EC135" s="242">
        <v>170592.42199946335</v>
      </c>
      <c r="ED135" s="243"/>
      <c r="EE135" s="243"/>
      <c r="EF135" s="243"/>
      <c r="EG135" s="243">
        <v>0</v>
      </c>
      <c r="EH135" s="243">
        <v>0</v>
      </c>
      <c r="EI135" s="243">
        <v>0</v>
      </c>
      <c r="EJ135" s="243">
        <v>707.77777777777783</v>
      </c>
      <c r="EK135" s="243">
        <v>0</v>
      </c>
      <c r="EL135" s="242">
        <v>0</v>
      </c>
      <c r="EM135" s="242">
        <v>0</v>
      </c>
      <c r="EN135" s="243">
        <v>-1371.5625</v>
      </c>
      <c r="EO135" s="243">
        <v>0</v>
      </c>
      <c r="EP135" s="243">
        <v>0</v>
      </c>
      <c r="EQ135" s="243"/>
      <c r="ER135" s="242">
        <v>169928.63727724113</v>
      </c>
      <c r="ES135" s="230">
        <v>0</v>
      </c>
      <c r="ET135" s="230">
        <v>45054.374791859089</v>
      </c>
      <c r="EU135" s="231"/>
      <c r="EV135" s="231"/>
      <c r="EW135" s="231"/>
      <c r="EX135" s="231">
        <v>0</v>
      </c>
      <c r="EY135" s="231">
        <v>0</v>
      </c>
      <c r="EZ135" s="231">
        <v>0</v>
      </c>
      <c r="FA135" s="231">
        <v>202.22222222222223</v>
      </c>
      <c r="FB135" s="231">
        <v>0</v>
      </c>
      <c r="FC135" s="230">
        <v>0</v>
      </c>
      <c r="FD135" s="230">
        <v>0</v>
      </c>
      <c r="FE135" s="231"/>
      <c r="FF135" s="231">
        <v>0</v>
      </c>
      <c r="FG135" s="231">
        <v>0</v>
      </c>
      <c r="FH135" s="231"/>
      <c r="FI135" s="230">
        <v>45256.597014081308</v>
      </c>
      <c r="FJ135" s="232">
        <v>0</v>
      </c>
      <c r="FK135" s="232">
        <v>-23771.846613672908</v>
      </c>
      <c r="FL135" s="233"/>
      <c r="FM135" s="233"/>
      <c r="FN135" s="233"/>
      <c r="FO135" s="233">
        <v>0</v>
      </c>
      <c r="FP135" s="233">
        <v>0</v>
      </c>
      <c r="FQ135" s="233">
        <v>0</v>
      </c>
      <c r="FR135" s="233">
        <v>202.22222222222223</v>
      </c>
      <c r="FS135" s="233">
        <v>0</v>
      </c>
      <c r="FT135" s="232">
        <v>0</v>
      </c>
      <c r="FU135" s="232">
        <v>0</v>
      </c>
      <c r="FV135" s="233"/>
      <c r="FW135" s="233">
        <v>0</v>
      </c>
      <c r="FX135" s="233">
        <v>0</v>
      </c>
      <c r="FY135" s="233"/>
      <c r="FZ135" s="232">
        <v>-23569.624391450685</v>
      </c>
      <c r="GA135" s="234">
        <v>0</v>
      </c>
      <c r="GB135" s="234">
        <v>46861.757445788084</v>
      </c>
      <c r="GC135" s="235"/>
      <c r="GD135" s="235"/>
      <c r="GE135" s="235"/>
      <c r="GF135" s="235">
        <v>0</v>
      </c>
      <c r="GG135" s="235">
        <v>0</v>
      </c>
      <c r="GH135" s="235">
        <v>0</v>
      </c>
      <c r="GI135" s="235">
        <v>202.22222222222223</v>
      </c>
      <c r="GJ135" s="235">
        <v>0</v>
      </c>
      <c r="GK135" s="234">
        <v>0</v>
      </c>
      <c r="GL135" s="234">
        <v>0</v>
      </c>
      <c r="GM135" s="235"/>
      <c r="GN135" s="235">
        <v>0</v>
      </c>
      <c r="GO135" s="235">
        <v>0</v>
      </c>
      <c r="GP135" s="235"/>
      <c r="GQ135" s="234">
        <v>47063.979668010303</v>
      </c>
      <c r="GR135" s="236">
        <v>0</v>
      </c>
      <c r="GS135" s="236">
        <v>31289.130510752686</v>
      </c>
      <c r="GT135" s="237"/>
      <c r="GU135" s="237"/>
      <c r="GV135" s="237"/>
      <c r="GW135" s="237">
        <v>0</v>
      </c>
      <c r="GX135" s="237">
        <v>0</v>
      </c>
      <c r="GY135" s="237">
        <v>0</v>
      </c>
      <c r="GZ135" s="237">
        <v>202.22222222222223</v>
      </c>
      <c r="HA135" s="237">
        <v>0</v>
      </c>
      <c r="HB135" s="236">
        <v>0</v>
      </c>
      <c r="HC135" s="236">
        <v>0</v>
      </c>
      <c r="HD135" s="237"/>
      <c r="HE135" s="237">
        <v>0</v>
      </c>
      <c r="HF135" s="237">
        <v>0</v>
      </c>
      <c r="HG135" s="237"/>
      <c r="HH135" s="236">
        <v>31491.352732974909</v>
      </c>
      <c r="HJ135" s="281">
        <f t="shared" si="10"/>
        <v>642102.38417489477</v>
      </c>
      <c r="HK135" s="282">
        <f t="shared" si="11"/>
        <v>0</v>
      </c>
      <c r="HL135" s="282">
        <f t="shared" si="12"/>
        <v>2325.5555555555557</v>
      </c>
      <c r="HM135" s="282">
        <f t="shared" si="13"/>
        <v>0</v>
      </c>
      <c r="HN135" s="282">
        <f t="shared" si="14"/>
        <v>0</v>
      </c>
      <c r="HO135" s="282">
        <f t="shared" si="15"/>
        <v>-3291.75</v>
      </c>
      <c r="HP135" s="282">
        <f t="shared" si="16"/>
        <v>0</v>
      </c>
      <c r="HQ135" s="283">
        <f t="shared" si="17"/>
        <v>0</v>
      </c>
      <c r="HR135" s="263"/>
      <c r="HS135" s="277">
        <v>0</v>
      </c>
      <c r="HT135" s="278">
        <v>0</v>
      </c>
      <c r="HU135" s="278">
        <v>0</v>
      </c>
      <c r="HV135" s="278">
        <v>0</v>
      </c>
      <c r="HW135" s="278">
        <v>0</v>
      </c>
      <c r="HX135" s="278">
        <v>0</v>
      </c>
      <c r="HY135" s="278">
        <v>0</v>
      </c>
      <c r="HZ135" s="279">
        <v>4708.75</v>
      </c>
      <c r="IA135" s="278"/>
      <c r="IB135" s="280">
        <f t="shared" si="18"/>
        <v>649136.68973045028</v>
      </c>
      <c r="ID135" s="280">
        <f t="shared" si="19"/>
        <v>-3291.75</v>
      </c>
      <c r="IF135" s="280"/>
      <c r="IH135" s="280"/>
      <c r="IJ135" s="280">
        <v>0</v>
      </c>
      <c r="IL135" s="280">
        <v>67507.179999999993</v>
      </c>
      <c r="IN135" s="280">
        <v>22008.69</v>
      </c>
    </row>
    <row r="136" spans="1:248">
      <c r="A136" s="244">
        <v>2062</v>
      </c>
      <c r="B136" s="141">
        <v>103192</v>
      </c>
      <c r="C136" s="141" t="s">
        <v>686</v>
      </c>
      <c r="D136" s="141" t="s">
        <v>482</v>
      </c>
      <c r="E136" s="226" t="s">
        <v>341</v>
      </c>
      <c r="F136" s="245" t="s">
        <v>923</v>
      </c>
      <c r="H136" s="227">
        <v>2435846.0107222856</v>
      </c>
      <c r="I136" s="227">
        <v>-10228.56</v>
      </c>
      <c r="J136" s="227">
        <v>-48655.933100000002</v>
      </c>
      <c r="K136" s="227">
        <v>2376961.5176222855</v>
      </c>
      <c r="M136" s="228">
        <v>202987.16756019046</v>
      </c>
      <c r="N136" s="228">
        <v>12894.461428571427</v>
      </c>
      <c r="O136" s="229"/>
      <c r="P136" s="229"/>
      <c r="Q136" s="229"/>
      <c r="R136" s="229">
        <v>0</v>
      </c>
      <c r="S136" s="229"/>
      <c r="T136" s="229">
        <v>0</v>
      </c>
      <c r="U136" s="229">
        <v>0</v>
      </c>
      <c r="V136" s="229"/>
      <c r="W136" s="228">
        <v>-852.38</v>
      </c>
      <c r="X136" s="228">
        <v>-4054.6610916666668</v>
      </c>
      <c r="Y136" s="229">
        <v>-789.25</v>
      </c>
      <c r="Z136" s="229">
        <v>0</v>
      </c>
      <c r="AA136" s="229">
        <v>0</v>
      </c>
      <c r="AB136" s="229"/>
      <c r="AC136" s="228">
        <v>210185.33789709522</v>
      </c>
      <c r="AD136" s="230">
        <v>202987.16756019046</v>
      </c>
      <c r="AE136" s="230">
        <v>12894.461428571427</v>
      </c>
      <c r="AF136" s="231"/>
      <c r="AG136" s="231"/>
      <c r="AH136" s="231"/>
      <c r="AI136" s="231">
        <v>0</v>
      </c>
      <c r="AJ136" s="231"/>
      <c r="AK136" s="231">
        <v>0</v>
      </c>
      <c r="AL136" s="231">
        <v>0</v>
      </c>
      <c r="AM136" s="231"/>
      <c r="AN136" s="230">
        <v>-852.38</v>
      </c>
      <c r="AO136" s="230">
        <v>-4054.6610916666668</v>
      </c>
      <c r="AP136" s="231">
        <v>-789.25</v>
      </c>
      <c r="AQ136" s="231">
        <v>0</v>
      </c>
      <c r="AR136" s="231">
        <v>0</v>
      </c>
      <c r="AS136" s="231"/>
      <c r="AT136" s="230">
        <v>210185.33789709522</v>
      </c>
      <c r="AU136" s="232">
        <v>202987.16756019046</v>
      </c>
      <c r="AV136" s="232">
        <v>12894.461428571427</v>
      </c>
      <c r="AW136" s="233"/>
      <c r="AX136" s="233"/>
      <c r="AY136" s="233"/>
      <c r="AZ136" s="233">
        <v>0</v>
      </c>
      <c r="BA136" s="233"/>
      <c r="BB136" s="233">
        <v>0</v>
      </c>
      <c r="BC136" s="233">
        <v>0</v>
      </c>
      <c r="BD136" s="233"/>
      <c r="BE136" s="232">
        <v>-852.38</v>
      </c>
      <c r="BF136" s="232">
        <v>-4054.6610916666668</v>
      </c>
      <c r="BG136" s="233">
        <v>-789.25</v>
      </c>
      <c r="BH136" s="233">
        <v>0</v>
      </c>
      <c r="BI136" s="233">
        <v>0</v>
      </c>
      <c r="BJ136" s="233"/>
      <c r="BK136" s="232">
        <v>210185.33789709522</v>
      </c>
      <c r="BL136" s="234">
        <v>202987.16756019046</v>
      </c>
      <c r="BM136" s="234">
        <v>12425.679523809524</v>
      </c>
      <c r="BN136" s="235"/>
      <c r="BO136" s="235"/>
      <c r="BP136" s="235"/>
      <c r="BQ136" s="235">
        <v>0</v>
      </c>
      <c r="BR136" s="235">
        <v>0</v>
      </c>
      <c r="BS136" s="235">
        <v>0</v>
      </c>
      <c r="BT136" s="235">
        <v>0</v>
      </c>
      <c r="BU136" s="235">
        <v>0</v>
      </c>
      <c r="BV136" s="234">
        <v>-852.38</v>
      </c>
      <c r="BW136" s="234">
        <v>-4054.6610916666668</v>
      </c>
      <c r="BX136" s="235">
        <v>-789.25</v>
      </c>
      <c r="BY136" s="235">
        <v>0</v>
      </c>
      <c r="BZ136" s="235">
        <v>0</v>
      </c>
      <c r="CA136" s="235"/>
      <c r="CB136" s="234">
        <v>209716.55599233331</v>
      </c>
      <c r="CC136" s="236">
        <v>202987.16756019046</v>
      </c>
      <c r="CD136" s="236">
        <v>12425.679523809524</v>
      </c>
      <c r="CE136" s="237"/>
      <c r="CF136" s="237"/>
      <c r="CG136" s="237"/>
      <c r="CH136" s="237">
        <v>0</v>
      </c>
      <c r="CI136" s="237">
        <v>0</v>
      </c>
      <c r="CJ136" s="237">
        <v>0</v>
      </c>
      <c r="CK136" s="237">
        <v>0</v>
      </c>
      <c r="CL136" s="237">
        <v>0</v>
      </c>
      <c r="CM136" s="236">
        <v>-852.38</v>
      </c>
      <c r="CN136" s="236">
        <v>-4054.6610916666668</v>
      </c>
      <c r="CO136" s="237">
        <v>-789.25</v>
      </c>
      <c r="CP136" s="237">
        <v>0</v>
      </c>
      <c r="CQ136" s="237">
        <v>0</v>
      </c>
      <c r="CR136" s="237"/>
      <c r="CS136" s="236">
        <v>209716.55599233331</v>
      </c>
      <c r="CT136" s="238">
        <v>202987.16756019046</v>
      </c>
      <c r="CU136" s="238">
        <v>12425.679523809524</v>
      </c>
      <c r="CV136" s="239"/>
      <c r="CW136" s="239"/>
      <c r="CX136" s="239"/>
      <c r="CY136" s="239">
        <v>0</v>
      </c>
      <c r="CZ136" s="239">
        <v>0</v>
      </c>
      <c r="DA136" s="239">
        <v>0</v>
      </c>
      <c r="DB136" s="239">
        <v>0</v>
      </c>
      <c r="DC136" s="239">
        <v>0</v>
      </c>
      <c r="DD136" s="238">
        <v>-852.38</v>
      </c>
      <c r="DE136" s="238">
        <v>-4054.6610916666668</v>
      </c>
      <c r="DF136" s="239">
        <v>-789.25</v>
      </c>
      <c r="DG136" s="239">
        <v>0</v>
      </c>
      <c r="DH136" s="239">
        <v>0</v>
      </c>
      <c r="DI136" s="239"/>
      <c r="DJ136" s="238">
        <v>209716.55599233331</v>
      </c>
      <c r="DK136" s="240">
        <v>202987.16756019046</v>
      </c>
      <c r="DL136" s="240">
        <v>12425.679523809524</v>
      </c>
      <c r="DM136" s="241"/>
      <c r="DN136" s="241"/>
      <c r="DO136" s="241"/>
      <c r="DP136" s="241">
        <v>0</v>
      </c>
      <c r="DQ136" s="241">
        <v>0</v>
      </c>
      <c r="DR136" s="241">
        <v>0</v>
      </c>
      <c r="DS136" s="241">
        <v>0</v>
      </c>
      <c r="DT136" s="241">
        <v>0</v>
      </c>
      <c r="DU136" s="240">
        <v>-852.38</v>
      </c>
      <c r="DV136" s="240">
        <v>-4054.6610916666668</v>
      </c>
      <c r="DW136" s="241">
        <v>-789.25</v>
      </c>
      <c r="DX136" s="241">
        <v>0</v>
      </c>
      <c r="DY136" s="241">
        <v>0</v>
      </c>
      <c r="DZ136" s="241"/>
      <c r="EA136" s="240">
        <v>209716.55599233331</v>
      </c>
      <c r="EB136" s="242">
        <v>202987.16756019046</v>
      </c>
      <c r="EC136" s="242">
        <v>11484.586190476195</v>
      </c>
      <c r="ED136" s="243"/>
      <c r="EE136" s="243"/>
      <c r="EF136" s="243"/>
      <c r="EG136" s="243">
        <v>0</v>
      </c>
      <c r="EH136" s="243">
        <v>0</v>
      </c>
      <c r="EI136" s="243">
        <v>0</v>
      </c>
      <c r="EJ136" s="243">
        <v>0</v>
      </c>
      <c r="EK136" s="243">
        <v>0</v>
      </c>
      <c r="EL136" s="242">
        <v>-852.38</v>
      </c>
      <c r="EM136" s="242">
        <v>-4054.6610916666668</v>
      </c>
      <c r="EN136" s="243">
        <v>-3946.25</v>
      </c>
      <c r="EO136" s="243">
        <v>0</v>
      </c>
      <c r="EP136" s="243">
        <v>0</v>
      </c>
      <c r="EQ136" s="243"/>
      <c r="ER136" s="242">
        <v>205618.46265899998</v>
      </c>
      <c r="ES136" s="230">
        <v>202987.16756019046</v>
      </c>
      <c r="ET136" s="230">
        <v>12425.679523809524</v>
      </c>
      <c r="EU136" s="231"/>
      <c r="EV136" s="231"/>
      <c r="EW136" s="231"/>
      <c r="EX136" s="231">
        <v>0</v>
      </c>
      <c r="EY136" s="231">
        <v>0</v>
      </c>
      <c r="EZ136" s="231">
        <v>0</v>
      </c>
      <c r="FA136" s="231">
        <v>0</v>
      </c>
      <c r="FB136" s="231">
        <v>0</v>
      </c>
      <c r="FC136" s="230">
        <v>-852.38</v>
      </c>
      <c r="FD136" s="230">
        <v>-4054.6610916666668</v>
      </c>
      <c r="FE136" s="231"/>
      <c r="FF136" s="231">
        <v>0</v>
      </c>
      <c r="FG136" s="231">
        <v>0</v>
      </c>
      <c r="FH136" s="231"/>
      <c r="FI136" s="230">
        <v>210505.80599233331</v>
      </c>
      <c r="FJ136" s="232">
        <v>202987.16756019046</v>
      </c>
      <c r="FK136" s="232">
        <v>12425.679523809524</v>
      </c>
      <c r="FL136" s="233"/>
      <c r="FM136" s="233"/>
      <c r="FN136" s="233"/>
      <c r="FO136" s="233">
        <v>0</v>
      </c>
      <c r="FP136" s="233">
        <v>0</v>
      </c>
      <c r="FQ136" s="233">
        <v>0</v>
      </c>
      <c r="FR136" s="233">
        <v>0</v>
      </c>
      <c r="FS136" s="233">
        <v>0</v>
      </c>
      <c r="FT136" s="232">
        <v>-852.38</v>
      </c>
      <c r="FU136" s="232">
        <v>-4054.6610916666668</v>
      </c>
      <c r="FV136" s="233"/>
      <c r="FW136" s="233">
        <v>0</v>
      </c>
      <c r="FX136" s="233">
        <v>0</v>
      </c>
      <c r="FY136" s="233"/>
      <c r="FZ136" s="232">
        <v>210505.80599233331</v>
      </c>
      <c r="GA136" s="234">
        <v>202987.16756019046</v>
      </c>
      <c r="GB136" s="234">
        <v>12425.679523809524</v>
      </c>
      <c r="GC136" s="235"/>
      <c r="GD136" s="235"/>
      <c r="GE136" s="235"/>
      <c r="GF136" s="235">
        <v>0</v>
      </c>
      <c r="GG136" s="235">
        <v>0</v>
      </c>
      <c r="GH136" s="235">
        <v>0</v>
      </c>
      <c r="GI136" s="235">
        <v>0</v>
      </c>
      <c r="GJ136" s="235">
        <v>0</v>
      </c>
      <c r="GK136" s="234">
        <v>-852.38</v>
      </c>
      <c r="GL136" s="234">
        <v>-4054.6610916666668</v>
      </c>
      <c r="GM136" s="235"/>
      <c r="GN136" s="235">
        <v>0</v>
      </c>
      <c r="GO136" s="235">
        <v>0</v>
      </c>
      <c r="GP136" s="235"/>
      <c r="GQ136" s="234">
        <v>210505.80599233331</v>
      </c>
      <c r="GR136" s="236">
        <v>202987.16756019046</v>
      </c>
      <c r="GS136" s="236">
        <v>12425.679523809524</v>
      </c>
      <c r="GT136" s="237"/>
      <c r="GU136" s="237"/>
      <c r="GV136" s="237"/>
      <c r="GW136" s="237">
        <v>0</v>
      </c>
      <c r="GX136" s="237">
        <v>0</v>
      </c>
      <c r="GY136" s="237">
        <v>0</v>
      </c>
      <c r="GZ136" s="237">
        <v>0</v>
      </c>
      <c r="HA136" s="237">
        <v>0</v>
      </c>
      <c r="HB136" s="236">
        <v>-852.38</v>
      </c>
      <c r="HC136" s="236">
        <v>-4054.6610916666668</v>
      </c>
      <c r="HD136" s="237"/>
      <c r="HE136" s="237">
        <v>0</v>
      </c>
      <c r="HF136" s="237">
        <v>0</v>
      </c>
      <c r="HG136" s="237"/>
      <c r="HH136" s="236">
        <v>210505.80599233331</v>
      </c>
      <c r="HJ136" s="281">
        <f t="shared" si="10"/>
        <v>2597022.2859603805</v>
      </c>
      <c r="HK136" s="282">
        <f t="shared" si="11"/>
        <v>0</v>
      </c>
      <c r="HL136" s="282">
        <f t="shared" si="12"/>
        <v>0</v>
      </c>
      <c r="HM136" s="282">
        <f t="shared" si="13"/>
        <v>-10228.559999999998</v>
      </c>
      <c r="HN136" s="282">
        <f t="shared" si="14"/>
        <v>-48655.933100000017</v>
      </c>
      <c r="HO136" s="282">
        <f t="shared" si="15"/>
        <v>-9471</v>
      </c>
      <c r="HP136" s="282">
        <f t="shared" si="16"/>
        <v>0</v>
      </c>
      <c r="HQ136" s="283">
        <f t="shared" si="17"/>
        <v>0</v>
      </c>
      <c r="HR136" s="263"/>
      <c r="HS136" s="277">
        <v>135054</v>
      </c>
      <c r="HT136" s="278">
        <v>0</v>
      </c>
      <c r="HU136" s="278">
        <v>220275</v>
      </c>
      <c r="HV136" s="278">
        <v>3256.93</v>
      </c>
      <c r="HW136" s="278">
        <v>0</v>
      </c>
      <c r="HX136" s="278">
        <v>8049.3000000000029</v>
      </c>
      <c r="HY136" s="278">
        <v>64612</v>
      </c>
      <c r="HZ136" s="279">
        <v>9010.75</v>
      </c>
      <c r="IA136" s="278"/>
      <c r="IB136" s="280">
        <f t="shared" si="18"/>
        <v>3037280.2659603804</v>
      </c>
      <c r="ID136" s="280">
        <f t="shared" si="19"/>
        <v>-68355.493100000022</v>
      </c>
      <c r="IF136" s="280"/>
      <c r="IH136" s="280"/>
      <c r="IJ136" s="280">
        <v>0</v>
      </c>
      <c r="IL136" s="280">
        <v>11602.868571428584</v>
      </c>
      <c r="IN136" s="280">
        <v>77790.406666666677</v>
      </c>
    </row>
    <row r="137" spans="1:248">
      <c r="A137" s="244">
        <v>2014</v>
      </c>
      <c r="B137" s="141">
        <v>103162</v>
      </c>
      <c r="C137" s="141" t="s">
        <v>687</v>
      </c>
      <c r="D137" s="141" t="s">
        <v>483</v>
      </c>
      <c r="E137" s="226" t="s">
        <v>341</v>
      </c>
      <c r="F137" s="245" t="s">
        <v>923</v>
      </c>
      <c r="H137" s="227">
        <v>2197984.9171745693</v>
      </c>
      <c r="I137" s="227">
        <v>-9852.51</v>
      </c>
      <c r="J137" s="227">
        <v>-34184.793599999997</v>
      </c>
      <c r="K137" s="227">
        <v>2153947.6135745696</v>
      </c>
      <c r="M137" s="228">
        <v>183165.40976454745</v>
      </c>
      <c r="N137" s="228">
        <v>7421.4749999999995</v>
      </c>
      <c r="O137" s="229"/>
      <c r="P137" s="229"/>
      <c r="Q137" s="229"/>
      <c r="R137" s="229">
        <v>0</v>
      </c>
      <c r="S137" s="229"/>
      <c r="T137" s="229">
        <v>0</v>
      </c>
      <c r="U137" s="229">
        <v>0</v>
      </c>
      <c r="V137" s="229"/>
      <c r="W137" s="228">
        <v>-821.04250000000002</v>
      </c>
      <c r="X137" s="228">
        <v>-2848.7327999999998</v>
      </c>
      <c r="Y137" s="229">
        <v>-789.25</v>
      </c>
      <c r="Z137" s="229">
        <v>0</v>
      </c>
      <c r="AA137" s="229">
        <v>0</v>
      </c>
      <c r="AB137" s="229"/>
      <c r="AC137" s="228">
        <v>186127.85946454745</v>
      </c>
      <c r="AD137" s="230">
        <v>183165.40976454745</v>
      </c>
      <c r="AE137" s="230">
        <v>7421.4749999999995</v>
      </c>
      <c r="AF137" s="231"/>
      <c r="AG137" s="231"/>
      <c r="AH137" s="231"/>
      <c r="AI137" s="231">
        <v>0</v>
      </c>
      <c r="AJ137" s="231"/>
      <c r="AK137" s="231">
        <v>0</v>
      </c>
      <c r="AL137" s="231">
        <v>0</v>
      </c>
      <c r="AM137" s="231"/>
      <c r="AN137" s="230">
        <v>-821.04250000000002</v>
      </c>
      <c r="AO137" s="230">
        <v>-2848.7327999999998</v>
      </c>
      <c r="AP137" s="231">
        <v>-789.25</v>
      </c>
      <c r="AQ137" s="231">
        <v>0</v>
      </c>
      <c r="AR137" s="231">
        <v>0</v>
      </c>
      <c r="AS137" s="231"/>
      <c r="AT137" s="230">
        <v>186127.85946454745</v>
      </c>
      <c r="AU137" s="232">
        <v>183165.40976454745</v>
      </c>
      <c r="AV137" s="232">
        <v>7421.4749999999995</v>
      </c>
      <c r="AW137" s="233"/>
      <c r="AX137" s="233"/>
      <c r="AY137" s="233"/>
      <c r="AZ137" s="233">
        <v>0</v>
      </c>
      <c r="BA137" s="233"/>
      <c r="BB137" s="233">
        <v>0</v>
      </c>
      <c r="BC137" s="233">
        <v>0</v>
      </c>
      <c r="BD137" s="233"/>
      <c r="BE137" s="232">
        <v>-821.04250000000002</v>
      </c>
      <c r="BF137" s="232">
        <v>-2848.7327999999998</v>
      </c>
      <c r="BG137" s="233">
        <v>-789.25</v>
      </c>
      <c r="BH137" s="233">
        <v>0</v>
      </c>
      <c r="BI137" s="233">
        <v>0</v>
      </c>
      <c r="BJ137" s="233"/>
      <c r="BK137" s="232">
        <v>186127.85946454745</v>
      </c>
      <c r="BL137" s="234">
        <v>183165.40976454745</v>
      </c>
      <c r="BM137" s="234">
        <v>8851.6861111111102</v>
      </c>
      <c r="BN137" s="235"/>
      <c r="BO137" s="235"/>
      <c r="BP137" s="235"/>
      <c r="BQ137" s="235">
        <v>0</v>
      </c>
      <c r="BR137" s="235">
        <v>0</v>
      </c>
      <c r="BS137" s="235">
        <v>0</v>
      </c>
      <c r="BT137" s="235">
        <v>0</v>
      </c>
      <c r="BU137" s="235">
        <v>0</v>
      </c>
      <c r="BV137" s="234">
        <v>-821.04250000000002</v>
      </c>
      <c r="BW137" s="234">
        <v>-2848.7327999999998</v>
      </c>
      <c r="BX137" s="235">
        <v>-789.25</v>
      </c>
      <c r="BY137" s="235">
        <v>0</v>
      </c>
      <c r="BZ137" s="235">
        <v>0</v>
      </c>
      <c r="CA137" s="235"/>
      <c r="CB137" s="234">
        <v>187558.07057565855</v>
      </c>
      <c r="CC137" s="236">
        <v>183165.40976454745</v>
      </c>
      <c r="CD137" s="236">
        <v>8851.6861111111102</v>
      </c>
      <c r="CE137" s="237"/>
      <c r="CF137" s="237"/>
      <c r="CG137" s="237"/>
      <c r="CH137" s="237">
        <v>0</v>
      </c>
      <c r="CI137" s="237">
        <v>0</v>
      </c>
      <c r="CJ137" s="237">
        <v>0</v>
      </c>
      <c r="CK137" s="237">
        <v>0</v>
      </c>
      <c r="CL137" s="237">
        <v>0</v>
      </c>
      <c r="CM137" s="236">
        <v>-821.04250000000002</v>
      </c>
      <c r="CN137" s="236">
        <v>-2848.7327999999998</v>
      </c>
      <c r="CO137" s="237">
        <v>-789.25</v>
      </c>
      <c r="CP137" s="237">
        <v>0</v>
      </c>
      <c r="CQ137" s="237">
        <v>0</v>
      </c>
      <c r="CR137" s="237"/>
      <c r="CS137" s="236">
        <v>187558.07057565855</v>
      </c>
      <c r="CT137" s="238">
        <v>183165.40976454745</v>
      </c>
      <c r="CU137" s="238">
        <v>8851.6861111111102</v>
      </c>
      <c r="CV137" s="239"/>
      <c r="CW137" s="239"/>
      <c r="CX137" s="239"/>
      <c r="CY137" s="239">
        <v>0</v>
      </c>
      <c r="CZ137" s="239">
        <v>0</v>
      </c>
      <c r="DA137" s="239">
        <v>0</v>
      </c>
      <c r="DB137" s="239">
        <v>0</v>
      </c>
      <c r="DC137" s="239">
        <v>0</v>
      </c>
      <c r="DD137" s="238">
        <v>-821.04250000000002</v>
      </c>
      <c r="DE137" s="238">
        <v>-2848.7327999999998</v>
      </c>
      <c r="DF137" s="239">
        <v>-789.25</v>
      </c>
      <c r="DG137" s="239">
        <v>0</v>
      </c>
      <c r="DH137" s="239">
        <v>0</v>
      </c>
      <c r="DI137" s="239"/>
      <c r="DJ137" s="238">
        <v>187558.07057565855</v>
      </c>
      <c r="DK137" s="240">
        <v>183165.40976454745</v>
      </c>
      <c r="DL137" s="240">
        <v>8851.6861111111102</v>
      </c>
      <c r="DM137" s="241"/>
      <c r="DN137" s="241"/>
      <c r="DO137" s="241"/>
      <c r="DP137" s="241">
        <v>0</v>
      </c>
      <c r="DQ137" s="241">
        <v>0</v>
      </c>
      <c r="DR137" s="241">
        <v>0</v>
      </c>
      <c r="DS137" s="241">
        <v>0</v>
      </c>
      <c r="DT137" s="241">
        <v>0</v>
      </c>
      <c r="DU137" s="240">
        <v>-821.04250000000002</v>
      </c>
      <c r="DV137" s="240">
        <v>-2848.7327999999998</v>
      </c>
      <c r="DW137" s="241">
        <v>-789.25</v>
      </c>
      <c r="DX137" s="241">
        <v>0</v>
      </c>
      <c r="DY137" s="241">
        <v>0</v>
      </c>
      <c r="DZ137" s="241"/>
      <c r="EA137" s="240">
        <v>187558.07057565855</v>
      </c>
      <c r="EB137" s="242">
        <v>183165.40976454745</v>
      </c>
      <c r="EC137" s="242">
        <v>4105.8388888888894</v>
      </c>
      <c r="ED137" s="243"/>
      <c r="EE137" s="243"/>
      <c r="EF137" s="243"/>
      <c r="EG137" s="243">
        <v>0</v>
      </c>
      <c r="EH137" s="243">
        <v>0</v>
      </c>
      <c r="EI137" s="243">
        <v>0</v>
      </c>
      <c r="EJ137" s="243">
        <v>0</v>
      </c>
      <c r="EK137" s="243">
        <v>0</v>
      </c>
      <c r="EL137" s="242">
        <v>-821.04250000000002</v>
      </c>
      <c r="EM137" s="242">
        <v>-2848.7327999999998</v>
      </c>
      <c r="EN137" s="243">
        <v>-3946.25</v>
      </c>
      <c r="EO137" s="243">
        <v>0</v>
      </c>
      <c r="EP137" s="243">
        <v>0</v>
      </c>
      <c r="EQ137" s="243"/>
      <c r="ER137" s="242">
        <v>179655.22335343633</v>
      </c>
      <c r="ES137" s="230">
        <v>183165.40976454745</v>
      </c>
      <c r="ET137" s="230">
        <v>8851.6861111111102</v>
      </c>
      <c r="EU137" s="231"/>
      <c r="EV137" s="231"/>
      <c r="EW137" s="231"/>
      <c r="EX137" s="231">
        <v>0</v>
      </c>
      <c r="EY137" s="231">
        <v>0</v>
      </c>
      <c r="EZ137" s="231">
        <v>0</v>
      </c>
      <c r="FA137" s="231">
        <v>0</v>
      </c>
      <c r="FB137" s="231">
        <v>0</v>
      </c>
      <c r="FC137" s="230">
        <v>-821.04250000000002</v>
      </c>
      <c r="FD137" s="230">
        <v>-2848.7327999999998</v>
      </c>
      <c r="FE137" s="231"/>
      <c r="FF137" s="231">
        <v>0</v>
      </c>
      <c r="FG137" s="231">
        <v>0</v>
      </c>
      <c r="FH137" s="231"/>
      <c r="FI137" s="230">
        <v>188347.32057565855</v>
      </c>
      <c r="FJ137" s="232">
        <v>183165.40976454745</v>
      </c>
      <c r="FK137" s="232">
        <v>8851.6861111111102</v>
      </c>
      <c r="FL137" s="233"/>
      <c r="FM137" s="233"/>
      <c r="FN137" s="233"/>
      <c r="FO137" s="233">
        <v>0</v>
      </c>
      <c r="FP137" s="233">
        <v>0</v>
      </c>
      <c r="FQ137" s="233">
        <v>0</v>
      </c>
      <c r="FR137" s="233">
        <v>0</v>
      </c>
      <c r="FS137" s="233">
        <v>0</v>
      </c>
      <c r="FT137" s="232">
        <v>-821.04250000000002</v>
      </c>
      <c r="FU137" s="232">
        <v>-2848.7327999999998</v>
      </c>
      <c r="FV137" s="233"/>
      <c r="FW137" s="233">
        <v>0</v>
      </c>
      <c r="FX137" s="233">
        <v>0</v>
      </c>
      <c r="FY137" s="233"/>
      <c r="FZ137" s="232">
        <v>188347.32057565855</v>
      </c>
      <c r="GA137" s="234">
        <v>183165.40976454745</v>
      </c>
      <c r="GB137" s="234">
        <v>8851.6861111111102</v>
      </c>
      <c r="GC137" s="235"/>
      <c r="GD137" s="235"/>
      <c r="GE137" s="235"/>
      <c r="GF137" s="235">
        <v>0</v>
      </c>
      <c r="GG137" s="235">
        <v>0</v>
      </c>
      <c r="GH137" s="235">
        <v>0</v>
      </c>
      <c r="GI137" s="235">
        <v>0</v>
      </c>
      <c r="GJ137" s="235">
        <v>0</v>
      </c>
      <c r="GK137" s="234">
        <v>-821.04250000000002</v>
      </c>
      <c r="GL137" s="234">
        <v>-2848.7327999999998</v>
      </c>
      <c r="GM137" s="235"/>
      <c r="GN137" s="235">
        <v>0</v>
      </c>
      <c r="GO137" s="235">
        <v>0</v>
      </c>
      <c r="GP137" s="235"/>
      <c r="GQ137" s="234">
        <v>188347.32057565855</v>
      </c>
      <c r="GR137" s="236">
        <v>183165.40976454745</v>
      </c>
      <c r="GS137" s="236">
        <v>8851.6861111111102</v>
      </c>
      <c r="GT137" s="237"/>
      <c r="GU137" s="237"/>
      <c r="GV137" s="237"/>
      <c r="GW137" s="237">
        <v>0</v>
      </c>
      <c r="GX137" s="237">
        <v>0</v>
      </c>
      <c r="GY137" s="237">
        <v>0</v>
      </c>
      <c r="GZ137" s="237">
        <v>0</v>
      </c>
      <c r="HA137" s="237">
        <v>0</v>
      </c>
      <c r="HB137" s="236">
        <v>-821.04250000000002</v>
      </c>
      <c r="HC137" s="236">
        <v>-2848.7327999999998</v>
      </c>
      <c r="HD137" s="237"/>
      <c r="HE137" s="237">
        <v>0</v>
      </c>
      <c r="HF137" s="237">
        <v>0</v>
      </c>
      <c r="HG137" s="237"/>
      <c r="HH137" s="236">
        <v>188347.32057565855</v>
      </c>
      <c r="HJ137" s="281">
        <f t="shared" si="10"/>
        <v>2300200.1861061929</v>
      </c>
      <c r="HK137" s="282">
        <f t="shared" si="11"/>
        <v>0</v>
      </c>
      <c r="HL137" s="282">
        <f t="shared" si="12"/>
        <v>0</v>
      </c>
      <c r="HM137" s="282">
        <f t="shared" si="13"/>
        <v>-9852.5099999999966</v>
      </c>
      <c r="HN137" s="282">
        <f t="shared" si="14"/>
        <v>-34184.79359999999</v>
      </c>
      <c r="HO137" s="282">
        <f t="shared" si="15"/>
        <v>-9471</v>
      </c>
      <c r="HP137" s="282">
        <f t="shared" si="16"/>
        <v>0</v>
      </c>
      <c r="HQ137" s="283">
        <f t="shared" si="17"/>
        <v>0</v>
      </c>
      <c r="HR137" s="263"/>
      <c r="HS137" s="277">
        <v>126578</v>
      </c>
      <c r="HT137" s="278">
        <v>0</v>
      </c>
      <c r="HU137" s="278">
        <v>178710</v>
      </c>
      <c r="HV137" s="278">
        <v>6171.29</v>
      </c>
      <c r="HW137" s="278">
        <v>0</v>
      </c>
      <c r="HX137" s="278">
        <v>15124.58</v>
      </c>
      <c r="HY137" s="278">
        <v>71370</v>
      </c>
      <c r="HZ137" s="279">
        <v>8587.75</v>
      </c>
      <c r="IA137" s="278"/>
      <c r="IB137" s="280">
        <f t="shared" si="18"/>
        <v>2706741.806106193</v>
      </c>
      <c r="ID137" s="280">
        <f t="shared" si="19"/>
        <v>-53508.303599999985</v>
      </c>
      <c r="IF137" s="280"/>
      <c r="IH137" s="280"/>
      <c r="IJ137" s="280">
        <v>0</v>
      </c>
      <c r="IL137" s="280">
        <v>5031.5161538461416</v>
      </c>
      <c r="IN137" s="280">
        <v>32028.15</v>
      </c>
    </row>
    <row r="138" spans="1:248">
      <c r="A138" s="244">
        <v>7052</v>
      </c>
      <c r="B138" s="141">
        <v>103627</v>
      </c>
      <c r="C138" s="141" t="s">
        <v>688</v>
      </c>
      <c r="D138" s="141" t="s">
        <v>484</v>
      </c>
      <c r="E138" s="226" t="s">
        <v>342</v>
      </c>
      <c r="F138" s="245" t="s">
        <v>923</v>
      </c>
      <c r="H138" s="227">
        <v>0</v>
      </c>
      <c r="I138" s="227">
        <v>0</v>
      </c>
      <c r="J138" s="227">
        <v>0</v>
      </c>
      <c r="K138" s="227">
        <v>0</v>
      </c>
      <c r="M138" s="228">
        <v>0</v>
      </c>
      <c r="N138" s="228">
        <v>152.75</v>
      </c>
      <c r="O138" s="229"/>
      <c r="P138" s="229"/>
      <c r="Q138" s="229"/>
      <c r="R138" s="229">
        <v>83750.55333333333</v>
      </c>
      <c r="S138" s="229"/>
      <c r="T138" s="229">
        <v>0</v>
      </c>
      <c r="U138" s="229">
        <v>118518.90789738203</v>
      </c>
      <c r="V138" s="229"/>
      <c r="W138" s="228">
        <v>0</v>
      </c>
      <c r="X138" s="228">
        <v>0</v>
      </c>
      <c r="Y138" s="229">
        <v>-274.3125</v>
      </c>
      <c r="Z138" s="229">
        <v>0</v>
      </c>
      <c r="AA138" s="229">
        <v>0</v>
      </c>
      <c r="AB138" s="229"/>
      <c r="AC138" s="228">
        <v>202147.89873071536</v>
      </c>
      <c r="AD138" s="230">
        <v>0</v>
      </c>
      <c r="AE138" s="230">
        <v>152.75</v>
      </c>
      <c r="AF138" s="231"/>
      <c r="AG138" s="231"/>
      <c r="AH138" s="231"/>
      <c r="AI138" s="231">
        <v>83750.55333333333</v>
      </c>
      <c r="AJ138" s="231"/>
      <c r="AK138" s="231">
        <v>0</v>
      </c>
      <c r="AL138" s="231">
        <v>118518.90789738203</v>
      </c>
      <c r="AM138" s="231"/>
      <c r="AN138" s="230">
        <v>0</v>
      </c>
      <c r="AO138" s="230">
        <v>0</v>
      </c>
      <c r="AP138" s="231">
        <v>-274.3125</v>
      </c>
      <c r="AQ138" s="231">
        <v>0</v>
      </c>
      <c r="AR138" s="231">
        <v>0</v>
      </c>
      <c r="AS138" s="231"/>
      <c r="AT138" s="230">
        <v>202147.89873071536</v>
      </c>
      <c r="AU138" s="232">
        <v>0</v>
      </c>
      <c r="AV138" s="232">
        <v>152.75</v>
      </c>
      <c r="AW138" s="233"/>
      <c r="AX138" s="233"/>
      <c r="AY138" s="233"/>
      <c r="AZ138" s="233">
        <v>83750.55333333333</v>
      </c>
      <c r="BA138" s="233"/>
      <c r="BB138" s="233">
        <v>0</v>
      </c>
      <c r="BC138" s="233">
        <v>118518.90789738203</v>
      </c>
      <c r="BD138" s="233"/>
      <c r="BE138" s="232">
        <v>0</v>
      </c>
      <c r="BF138" s="232">
        <v>0</v>
      </c>
      <c r="BG138" s="233">
        <v>-274.3125</v>
      </c>
      <c r="BH138" s="233">
        <v>0</v>
      </c>
      <c r="BI138" s="233">
        <v>0</v>
      </c>
      <c r="BJ138" s="233"/>
      <c r="BK138" s="232">
        <v>202147.89873071536</v>
      </c>
      <c r="BL138" s="234">
        <v>0</v>
      </c>
      <c r="BM138" s="234">
        <v>189.01666666666668</v>
      </c>
      <c r="BN138" s="235"/>
      <c r="BO138" s="235"/>
      <c r="BP138" s="235"/>
      <c r="BQ138" s="235">
        <v>83750.55333333333</v>
      </c>
      <c r="BR138" s="235">
        <v>0</v>
      </c>
      <c r="BS138" s="235">
        <v>0</v>
      </c>
      <c r="BT138" s="235">
        <v>118518.90789738203</v>
      </c>
      <c r="BU138" s="235">
        <v>0</v>
      </c>
      <c r="BV138" s="234">
        <v>0</v>
      </c>
      <c r="BW138" s="234">
        <v>0</v>
      </c>
      <c r="BX138" s="235">
        <v>-274.3125</v>
      </c>
      <c r="BY138" s="235">
        <v>0</v>
      </c>
      <c r="BZ138" s="235">
        <v>0</v>
      </c>
      <c r="CA138" s="235"/>
      <c r="CB138" s="234">
        <v>202184.16539738202</v>
      </c>
      <c r="CC138" s="236">
        <v>0</v>
      </c>
      <c r="CD138" s="236">
        <v>189.01666666666668</v>
      </c>
      <c r="CE138" s="237"/>
      <c r="CF138" s="237"/>
      <c r="CG138" s="237"/>
      <c r="CH138" s="237">
        <v>83750.55333333333</v>
      </c>
      <c r="CI138" s="237">
        <v>0</v>
      </c>
      <c r="CJ138" s="237">
        <v>0</v>
      </c>
      <c r="CK138" s="237">
        <v>118518.90789738203</v>
      </c>
      <c r="CL138" s="237">
        <v>0</v>
      </c>
      <c r="CM138" s="236">
        <v>0</v>
      </c>
      <c r="CN138" s="236">
        <v>0</v>
      </c>
      <c r="CO138" s="237">
        <v>-274.3125</v>
      </c>
      <c r="CP138" s="237">
        <v>0</v>
      </c>
      <c r="CQ138" s="237">
        <v>0</v>
      </c>
      <c r="CR138" s="237"/>
      <c r="CS138" s="236">
        <v>202184.16539738202</v>
      </c>
      <c r="CT138" s="238">
        <v>0</v>
      </c>
      <c r="CU138" s="238">
        <v>189.01666666666668</v>
      </c>
      <c r="CV138" s="239"/>
      <c r="CW138" s="239"/>
      <c r="CX138" s="239"/>
      <c r="CY138" s="239">
        <v>83750.55333333333</v>
      </c>
      <c r="CZ138" s="239">
        <v>0</v>
      </c>
      <c r="DA138" s="239">
        <v>0</v>
      </c>
      <c r="DB138" s="239">
        <v>118518.90789738203</v>
      </c>
      <c r="DC138" s="239">
        <v>0</v>
      </c>
      <c r="DD138" s="238">
        <v>0</v>
      </c>
      <c r="DE138" s="238">
        <v>0</v>
      </c>
      <c r="DF138" s="239">
        <v>-274.3125</v>
      </c>
      <c r="DG138" s="239">
        <v>0</v>
      </c>
      <c r="DH138" s="239">
        <v>0</v>
      </c>
      <c r="DI138" s="239"/>
      <c r="DJ138" s="238">
        <v>202184.16539738202</v>
      </c>
      <c r="DK138" s="240">
        <v>0</v>
      </c>
      <c r="DL138" s="240">
        <v>189.01666666666668</v>
      </c>
      <c r="DM138" s="241"/>
      <c r="DN138" s="241"/>
      <c r="DO138" s="241"/>
      <c r="DP138" s="241">
        <v>83750.55333333333</v>
      </c>
      <c r="DQ138" s="241">
        <v>0</v>
      </c>
      <c r="DR138" s="241">
        <v>0</v>
      </c>
      <c r="DS138" s="241">
        <v>118518.90789738203</v>
      </c>
      <c r="DT138" s="241">
        <v>0</v>
      </c>
      <c r="DU138" s="240">
        <v>0</v>
      </c>
      <c r="DV138" s="240">
        <v>0</v>
      </c>
      <c r="DW138" s="241">
        <v>-274.3125</v>
      </c>
      <c r="DX138" s="241">
        <v>0</v>
      </c>
      <c r="DY138" s="241">
        <v>0</v>
      </c>
      <c r="DZ138" s="241"/>
      <c r="EA138" s="240">
        <v>202184.16539738202</v>
      </c>
      <c r="EB138" s="242">
        <v>0</v>
      </c>
      <c r="EC138" s="242">
        <v>-647.26666666666677</v>
      </c>
      <c r="ED138" s="243"/>
      <c r="EE138" s="243"/>
      <c r="EF138" s="243"/>
      <c r="EG138" s="243">
        <v>83750.55333333333</v>
      </c>
      <c r="EH138" s="243">
        <v>0</v>
      </c>
      <c r="EI138" s="243">
        <v>0</v>
      </c>
      <c r="EJ138" s="243">
        <v>118518.90789738203</v>
      </c>
      <c r="EK138" s="243">
        <v>0</v>
      </c>
      <c r="EL138" s="242">
        <v>0</v>
      </c>
      <c r="EM138" s="242">
        <v>0</v>
      </c>
      <c r="EN138" s="243">
        <v>-1371.5625</v>
      </c>
      <c r="EO138" s="243">
        <v>0</v>
      </c>
      <c r="EP138" s="243">
        <v>0</v>
      </c>
      <c r="EQ138" s="243"/>
      <c r="ER138" s="242">
        <v>200250.6320640487</v>
      </c>
      <c r="ES138" s="230">
        <v>0</v>
      </c>
      <c r="ET138" s="230">
        <v>189.01666666666668</v>
      </c>
      <c r="EU138" s="231"/>
      <c r="EV138" s="231"/>
      <c r="EW138" s="231"/>
      <c r="EX138" s="231">
        <v>83750.55333333333</v>
      </c>
      <c r="EY138" s="231">
        <v>0</v>
      </c>
      <c r="EZ138" s="231">
        <v>0</v>
      </c>
      <c r="FA138" s="231">
        <v>118518.90789738203</v>
      </c>
      <c r="FB138" s="231">
        <v>0</v>
      </c>
      <c r="FC138" s="230">
        <v>0</v>
      </c>
      <c r="FD138" s="230">
        <v>0</v>
      </c>
      <c r="FE138" s="231"/>
      <c r="FF138" s="231">
        <v>0</v>
      </c>
      <c r="FG138" s="231">
        <v>0</v>
      </c>
      <c r="FH138" s="231"/>
      <c r="FI138" s="230">
        <v>202458.47789738202</v>
      </c>
      <c r="FJ138" s="232">
        <v>0</v>
      </c>
      <c r="FK138" s="232">
        <v>189.01666666666668</v>
      </c>
      <c r="FL138" s="233"/>
      <c r="FM138" s="233"/>
      <c r="FN138" s="233"/>
      <c r="FO138" s="233">
        <v>83750.55333333333</v>
      </c>
      <c r="FP138" s="233">
        <v>0</v>
      </c>
      <c r="FQ138" s="233">
        <v>0</v>
      </c>
      <c r="FR138" s="233">
        <v>118518.90789738203</v>
      </c>
      <c r="FS138" s="233">
        <v>0</v>
      </c>
      <c r="FT138" s="232">
        <v>0</v>
      </c>
      <c r="FU138" s="232">
        <v>0</v>
      </c>
      <c r="FV138" s="233"/>
      <c r="FW138" s="233">
        <v>0</v>
      </c>
      <c r="FX138" s="233">
        <v>0</v>
      </c>
      <c r="FY138" s="233"/>
      <c r="FZ138" s="232">
        <v>202458.47789738202</v>
      </c>
      <c r="GA138" s="234">
        <v>0</v>
      </c>
      <c r="GB138" s="234">
        <v>189.01666666666668</v>
      </c>
      <c r="GC138" s="235"/>
      <c r="GD138" s="235"/>
      <c r="GE138" s="235"/>
      <c r="GF138" s="235">
        <v>83750.55333333333</v>
      </c>
      <c r="GG138" s="235">
        <v>0</v>
      </c>
      <c r="GH138" s="235">
        <v>0</v>
      </c>
      <c r="GI138" s="235">
        <v>118518.90789738203</v>
      </c>
      <c r="GJ138" s="235">
        <v>0</v>
      </c>
      <c r="GK138" s="234">
        <v>0</v>
      </c>
      <c r="GL138" s="234">
        <v>0</v>
      </c>
      <c r="GM138" s="235"/>
      <c r="GN138" s="235">
        <v>0</v>
      </c>
      <c r="GO138" s="235">
        <v>0</v>
      </c>
      <c r="GP138" s="235"/>
      <c r="GQ138" s="234">
        <v>202458.47789738202</v>
      </c>
      <c r="GR138" s="236">
        <v>0</v>
      </c>
      <c r="GS138" s="236">
        <v>189.01666666666668</v>
      </c>
      <c r="GT138" s="237"/>
      <c r="GU138" s="237"/>
      <c r="GV138" s="237"/>
      <c r="GW138" s="237">
        <v>83750.55333333333</v>
      </c>
      <c r="GX138" s="237">
        <v>0</v>
      </c>
      <c r="GY138" s="237">
        <v>0</v>
      </c>
      <c r="GZ138" s="237">
        <v>118518.90789738203</v>
      </c>
      <c r="HA138" s="237">
        <v>0</v>
      </c>
      <c r="HB138" s="236">
        <v>0</v>
      </c>
      <c r="HC138" s="236">
        <v>0</v>
      </c>
      <c r="HD138" s="237"/>
      <c r="HE138" s="237">
        <v>0</v>
      </c>
      <c r="HF138" s="237">
        <v>0</v>
      </c>
      <c r="HG138" s="237"/>
      <c r="HH138" s="236">
        <v>202458.47789738202</v>
      </c>
      <c r="HJ138" s="281">
        <f t="shared" ref="HJ138:HJ201" si="20">SUMIFS(M138:HH138,$M$7:$HH$7,HJ$6)+IJ138+IL138</f>
        <v>1015282.5866666668</v>
      </c>
      <c r="HK138" s="282">
        <f t="shared" ref="HK138:HK201" si="21">SUMIFS(M138:HH138,$M$7:$HH$7,HK$6)</f>
        <v>0</v>
      </c>
      <c r="HL138" s="282">
        <f t="shared" ref="HL138:HL201" si="22">SUMIFS(M138:HH138,$M$7:$HH$7,HL$6)</f>
        <v>1422226.8947685843</v>
      </c>
      <c r="HM138" s="282">
        <f t="shared" ref="HM138:HM201" si="23">SUMIFS(M138:HH138,$M$7:$HH$7,HM$6)</f>
        <v>0</v>
      </c>
      <c r="HN138" s="282">
        <f t="shared" ref="HN138:HN201" si="24">SUMIFS(M138:HH138,$M$7:$HH$7,HN$6)</f>
        <v>0</v>
      </c>
      <c r="HO138" s="282">
        <f t="shared" ref="HO138:HO201" si="25">SUMIFS(M138:HH138,$M$7:$HH$7,HO$6)</f>
        <v>-3291.75</v>
      </c>
      <c r="HP138" s="282">
        <f t="shared" ref="HP138:HP201" si="26">SUMIFS(M138:HH138,$M$7:$HH$7,HP$6)</f>
        <v>0</v>
      </c>
      <c r="HQ138" s="283">
        <f t="shared" ref="HQ138:HQ201" si="27">SUMIFS(M138:HH138,$M$7:$HH$7,HQ$6)</f>
        <v>0</v>
      </c>
      <c r="HR138" s="263"/>
      <c r="HS138" s="277">
        <v>98370.96</v>
      </c>
      <c r="HT138" s="278">
        <v>0</v>
      </c>
      <c r="HU138" s="278">
        <v>50766</v>
      </c>
      <c r="HV138" s="278">
        <v>8285.15</v>
      </c>
      <c r="HW138" s="278">
        <v>57642.925298804781</v>
      </c>
      <c r="HX138" s="278">
        <v>6151.77</v>
      </c>
      <c r="HY138" s="278">
        <v>23118</v>
      </c>
      <c r="HZ138" s="279">
        <v>8839.75</v>
      </c>
      <c r="IA138" s="278"/>
      <c r="IB138" s="280">
        <f t="shared" ref="IB138:IB201" si="28">HJ138+HK138+HL138+HS138+HT138+HU138+HV138+HW138+HX138+HY138+HZ138</f>
        <v>2690684.0367340557</v>
      </c>
      <c r="ID138" s="280">
        <f t="shared" ref="ID138:ID201" si="29">HM138+HN138+HO138+HP138+HQ138</f>
        <v>-3291.75</v>
      </c>
      <c r="IF138" s="280"/>
      <c r="IH138" s="280"/>
      <c r="IJ138" s="280">
        <v>0</v>
      </c>
      <c r="IL138" s="280">
        <v>8952.83</v>
      </c>
      <c r="IN138" s="280">
        <v>108150</v>
      </c>
    </row>
    <row r="139" spans="1:248">
      <c r="A139" s="244">
        <v>2017</v>
      </c>
      <c r="B139" s="141">
        <v>103164</v>
      </c>
      <c r="C139" s="141" t="s">
        <v>689</v>
      </c>
      <c r="D139" s="141" t="s">
        <v>485</v>
      </c>
      <c r="E139" s="226" t="s">
        <v>341</v>
      </c>
      <c r="F139" s="245" t="s">
        <v>923</v>
      </c>
      <c r="H139" s="227">
        <v>1671429.3538479132</v>
      </c>
      <c r="I139" s="227">
        <v>-6618.4800000000005</v>
      </c>
      <c r="J139" s="227">
        <v>-28407.832600000002</v>
      </c>
      <c r="K139" s="227">
        <v>1636403.0412479131</v>
      </c>
      <c r="M139" s="228">
        <v>139285.7794873261</v>
      </c>
      <c r="N139" s="228">
        <v>0</v>
      </c>
      <c r="O139" s="229"/>
      <c r="P139" s="229"/>
      <c r="Q139" s="229"/>
      <c r="R139" s="229">
        <v>0</v>
      </c>
      <c r="S139" s="229"/>
      <c r="T139" s="229">
        <v>0</v>
      </c>
      <c r="U139" s="229">
        <v>0</v>
      </c>
      <c r="V139" s="229"/>
      <c r="W139" s="228">
        <v>-551.54000000000008</v>
      </c>
      <c r="X139" s="228">
        <v>-2367.3193833333335</v>
      </c>
      <c r="Y139" s="229">
        <v>-428.3125</v>
      </c>
      <c r="Z139" s="229">
        <v>0</v>
      </c>
      <c r="AA139" s="229">
        <v>0</v>
      </c>
      <c r="AB139" s="229"/>
      <c r="AC139" s="228">
        <v>135938.60760399277</v>
      </c>
      <c r="AD139" s="230">
        <v>139285.7794873261</v>
      </c>
      <c r="AE139" s="230">
        <v>0</v>
      </c>
      <c r="AF139" s="231"/>
      <c r="AG139" s="231"/>
      <c r="AH139" s="231"/>
      <c r="AI139" s="231">
        <v>0</v>
      </c>
      <c r="AJ139" s="231"/>
      <c r="AK139" s="231">
        <v>0</v>
      </c>
      <c r="AL139" s="231">
        <v>0</v>
      </c>
      <c r="AM139" s="231"/>
      <c r="AN139" s="230">
        <v>-551.54000000000008</v>
      </c>
      <c r="AO139" s="230">
        <v>-2367.3193833333335</v>
      </c>
      <c r="AP139" s="231">
        <v>-428.3125</v>
      </c>
      <c r="AQ139" s="231">
        <v>0</v>
      </c>
      <c r="AR139" s="231">
        <v>0</v>
      </c>
      <c r="AS139" s="231"/>
      <c r="AT139" s="230">
        <v>135938.60760399277</v>
      </c>
      <c r="AU139" s="232">
        <v>139285.7794873261</v>
      </c>
      <c r="AV139" s="232">
        <v>0</v>
      </c>
      <c r="AW139" s="233"/>
      <c r="AX139" s="233"/>
      <c r="AY139" s="233"/>
      <c r="AZ139" s="233">
        <v>0</v>
      </c>
      <c r="BA139" s="233"/>
      <c r="BB139" s="233">
        <v>0</v>
      </c>
      <c r="BC139" s="233">
        <v>0</v>
      </c>
      <c r="BD139" s="233"/>
      <c r="BE139" s="232">
        <v>-551.54000000000008</v>
      </c>
      <c r="BF139" s="232">
        <v>-2367.3193833333335</v>
      </c>
      <c r="BG139" s="233">
        <v>-428.3125</v>
      </c>
      <c r="BH139" s="233">
        <v>0</v>
      </c>
      <c r="BI139" s="233">
        <v>0</v>
      </c>
      <c r="BJ139" s="233"/>
      <c r="BK139" s="232">
        <v>135938.60760399277</v>
      </c>
      <c r="BL139" s="234">
        <v>139285.7794873261</v>
      </c>
      <c r="BM139" s="234">
        <v>0</v>
      </c>
      <c r="BN139" s="235"/>
      <c r="BO139" s="235"/>
      <c r="BP139" s="235"/>
      <c r="BQ139" s="235">
        <v>0</v>
      </c>
      <c r="BR139" s="235">
        <v>0</v>
      </c>
      <c r="BS139" s="235">
        <v>0</v>
      </c>
      <c r="BT139" s="235">
        <v>0</v>
      </c>
      <c r="BU139" s="235">
        <v>0</v>
      </c>
      <c r="BV139" s="234">
        <v>-551.54000000000008</v>
      </c>
      <c r="BW139" s="234">
        <v>-2367.3193833333335</v>
      </c>
      <c r="BX139" s="235">
        <v>-428.3125</v>
      </c>
      <c r="BY139" s="235">
        <v>0</v>
      </c>
      <c r="BZ139" s="235">
        <v>0</v>
      </c>
      <c r="CA139" s="235"/>
      <c r="CB139" s="234">
        <v>135938.60760399277</v>
      </c>
      <c r="CC139" s="236">
        <v>139285.7794873261</v>
      </c>
      <c r="CD139" s="236">
        <v>0</v>
      </c>
      <c r="CE139" s="237"/>
      <c r="CF139" s="237"/>
      <c r="CG139" s="237"/>
      <c r="CH139" s="237">
        <v>0</v>
      </c>
      <c r="CI139" s="237">
        <v>0</v>
      </c>
      <c r="CJ139" s="237">
        <v>0</v>
      </c>
      <c r="CK139" s="237">
        <v>0</v>
      </c>
      <c r="CL139" s="237">
        <v>0</v>
      </c>
      <c r="CM139" s="236">
        <v>-551.54000000000008</v>
      </c>
      <c r="CN139" s="236">
        <v>-2367.3193833333335</v>
      </c>
      <c r="CO139" s="237">
        <v>-428.3125</v>
      </c>
      <c r="CP139" s="237">
        <v>0</v>
      </c>
      <c r="CQ139" s="237">
        <v>0</v>
      </c>
      <c r="CR139" s="237"/>
      <c r="CS139" s="236">
        <v>135938.60760399277</v>
      </c>
      <c r="CT139" s="238">
        <v>139285.7794873261</v>
      </c>
      <c r="CU139" s="238">
        <v>0</v>
      </c>
      <c r="CV139" s="239"/>
      <c r="CW139" s="239"/>
      <c r="CX139" s="239"/>
      <c r="CY139" s="239">
        <v>0</v>
      </c>
      <c r="CZ139" s="239">
        <v>0</v>
      </c>
      <c r="DA139" s="239">
        <v>0</v>
      </c>
      <c r="DB139" s="239">
        <v>0</v>
      </c>
      <c r="DC139" s="239">
        <v>0</v>
      </c>
      <c r="DD139" s="238">
        <v>-551.54000000000008</v>
      </c>
      <c r="DE139" s="238">
        <v>-2367.3193833333335</v>
      </c>
      <c r="DF139" s="239">
        <v>-428.3125</v>
      </c>
      <c r="DG139" s="239">
        <v>0</v>
      </c>
      <c r="DH139" s="239">
        <v>0</v>
      </c>
      <c r="DI139" s="239"/>
      <c r="DJ139" s="238">
        <v>135938.60760399277</v>
      </c>
      <c r="DK139" s="240">
        <v>139285.7794873261</v>
      </c>
      <c r="DL139" s="240">
        <v>0</v>
      </c>
      <c r="DM139" s="241"/>
      <c r="DN139" s="241"/>
      <c r="DO139" s="241"/>
      <c r="DP139" s="241">
        <v>0</v>
      </c>
      <c r="DQ139" s="241">
        <v>0</v>
      </c>
      <c r="DR139" s="241">
        <v>0</v>
      </c>
      <c r="DS139" s="241">
        <v>0</v>
      </c>
      <c r="DT139" s="241">
        <v>0</v>
      </c>
      <c r="DU139" s="240">
        <v>-551.54000000000008</v>
      </c>
      <c r="DV139" s="240">
        <v>-2367.3193833333335</v>
      </c>
      <c r="DW139" s="241">
        <v>-428.3125</v>
      </c>
      <c r="DX139" s="241">
        <v>0</v>
      </c>
      <c r="DY139" s="241">
        <v>0</v>
      </c>
      <c r="DZ139" s="241"/>
      <c r="EA139" s="240">
        <v>135938.60760399277</v>
      </c>
      <c r="EB139" s="242">
        <v>139285.7794873261</v>
      </c>
      <c r="EC139" s="242">
        <v>0</v>
      </c>
      <c r="ED139" s="243"/>
      <c r="EE139" s="243"/>
      <c r="EF139" s="243"/>
      <c r="EG139" s="243">
        <v>0</v>
      </c>
      <c r="EH139" s="243">
        <v>0</v>
      </c>
      <c r="EI139" s="243">
        <v>0</v>
      </c>
      <c r="EJ139" s="243">
        <v>0</v>
      </c>
      <c r="EK139" s="243">
        <v>0</v>
      </c>
      <c r="EL139" s="242">
        <v>-551.54000000000008</v>
      </c>
      <c r="EM139" s="242">
        <v>-2367.3193833333335</v>
      </c>
      <c r="EN139" s="243">
        <v>-2141.5625</v>
      </c>
      <c r="EO139" s="243">
        <v>0</v>
      </c>
      <c r="EP139" s="243">
        <v>0</v>
      </c>
      <c r="EQ139" s="243"/>
      <c r="ER139" s="242">
        <v>134225.35760399277</v>
      </c>
      <c r="ES139" s="230">
        <v>139285.7794873261</v>
      </c>
      <c r="ET139" s="230">
        <v>0</v>
      </c>
      <c r="EU139" s="231"/>
      <c r="EV139" s="231"/>
      <c r="EW139" s="231"/>
      <c r="EX139" s="231">
        <v>0</v>
      </c>
      <c r="EY139" s="231">
        <v>0</v>
      </c>
      <c r="EZ139" s="231">
        <v>0</v>
      </c>
      <c r="FA139" s="231">
        <v>0</v>
      </c>
      <c r="FB139" s="231">
        <v>0</v>
      </c>
      <c r="FC139" s="230">
        <v>-551.54000000000008</v>
      </c>
      <c r="FD139" s="230">
        <v>-2367.3193833333335</v>
      </c>
      <c r="FE139" s="231"/>
      <c r="FF139" s="231">
        <v>0</v>
      </c>
      <c r="FG139" s="231">
        <v>0</v>
      </c>
      <c r="FH139" s="231"/>
      <c r="FI139" s="230">
        <v>136366.92010399277</v>
      </c>
      <c r="FJ139" s="232">
        <v>139285.7794873261</v>
      </c>
      <c r="FK139" s="232">
        <v>0</v>
      </c>
      <c r="FL139" s="233"/>
      <c r="FM139" s="233"/>
      <c r="FN139" s="233"/>
      <c r="FO139" s="233">
        <v>0</v>
      </c>
      <c r="FP139" s="233">
        <v>0</v>
      </c>
      <c r="FQ139" s="233">
        <v>0</v>
      </c>
      <c r="FR139" s="233">
        <v>0</v>
      </c>
      <c r="FS139" s="233">
        <v>0</v>
      </c>
      <c r="FT139" s="232">
        <v>-551.54000000000008</v>
      </c>
      <c r="FU139" s="232">
        <v>-2367.3193833333335</v>
      </c>
      <c r="FV139" s="233"/>
      <c r="FW139" s="233">
        <v>0</v>
      </c>
      <c r="FX139" s="233">
        <v>0</v>
      </c>
      <c r="FY139" s="233"/>
      <c r="FZ139" s="232">
        <v>136366.92010399277</v>
      </c>
      <c r="GA139" s="234">
        <v>139285.7794873261</v>
      </c>
      <c r="GB139" s="234">
        <v>0</v>
      </c>
      <c r="GC139" s="235"/>
      <c r="GD139" s="235"/>
      <c r="GE139" s="235"/>
      <c r="GF139" s="235">
        <v>0</v>
      </c>
      <c r="GG139" s="235">
        <v>0</v>
      </c>
      <c r="GH139" s="235">
        <v>0</v>
      </c>
      <c r="GI139" s="235">
        <v>0</v>
      </c>
      <c r="GJ139" s="235">
        <v>0</v>
      </c>
      <c r="GK139" s="234">
        <v>-551.54000000000008</v>
      </c>
      <c r="GL139" s="234">
        <v>-2367.3193833333335</v>
      </c>
      <c r="GM139" s="235"/>
      <c r="GN139" s="235">
        <v>0</v>
      </c>
      <c r="GO139" s="235">
        <v>0</v>
      </c>
      <c r="GP139" s="235"/>
      <c r="GQ139" s="234">
        <v>136366.92010399277</v>
      </c>
      <c r="GR139" s="236">
        <v>139285.7794873261</v>
      </c>
      <c r="GS139" s="236">
        <v>0</v>
      </c>
      <c r="GT139" s="237"/>
      <c r="GU139" s="237"/>
      <c r="GV139" s="237"/>
      <c r="GW139" s="237">
        <v>0</v>
      </c>
      <c r="GX139" s="237">
        <v>0</v>
      </c>
      <c r="GY139" s="237">
        <v>0</v>
      </c>
      <c r="GZ139" s="237">
        <v>0</v>
      </c>
      <c r="HA139" s="237">
        <v>0</v>
      </c>
      <c r="HB139" s="236">
        <v>-551.54000000000008</v>
      </c>
      <c r="HC139" s="236">
        <v>-2367.3193833333335</v>
      </c>
      <c r="HD139" s="237"/>
      <c r="HE139" s="237">
        <v>0</v>
      </c>
      <c r="HF139" s="237">
        <v>0</v>
      </c>
      <c r="HG139" s="237"/>
      <c r="HH139" s="236">
        <v>136366.92010399277</v>
      </c>
      <c r="HJ139" s="281">
        <f t="shared" si="20"/>
        <v>1671429.3538479127</v>
      </c>
      <c r="HK139" s="282">
        <f t="shared" si="21"/>
        <v>0</v>
      </c>
      <c r="HL139" s="282">
        <f t="shared" si="22"/>
        <v>0</v>
      </c>
      <c r="HM139" s="282">
        <f t="shared" si="23"/>
        <v>-6618.4800000000005</v>
      </c>
      <c r="HN139" s="282">
        <f t="shared" si="24"/>
        <v>-28407.832600000009</v>
      </c>
      <c r="HO139" s="282">
        <f t="shared" si="25"/>
        <v>-5139.75</v>
      </c>
      <c r="HP139" s="282">
        <f t="shared" si="26"/>
        <v>0</v>
      </c>
      <c r="HQ139" s="283">
        <f t="shared" si="27"/>
        <v>0</v>
      </c>
      <c r="HR139" s="263"/>
      <c r="HS139" s="277">
        <v>81067</v>
      </c>
      <c r="HT139" s="278">
        <v>0</v>
      </c>
      <c r="HU139" s="278">
        <v>96570</v>
      </c>
      <c r="HV139" s="278">
        <v>3856.93</v>
      </c>
      <c r="HW139" s="278">
        <v>0</v>
      </c>
      <c r="HX139" s="278">
        <v>2787.71</v>
      </c>
      <c r="HY139" s="278">
        <v>83115</v>
      </c>
      <c r="HZ139" s="279">
        <v>7026.25</v>
      </c>
      <c r="IA139" s="278"/>
      <c r="IB139" s="280">
        <f t="shared" si="28"/>
        <v>1945852.2438479126</v>
      </c>
      <c r="ID139" s="280">
        <f t="shared" si="29"/>
        <v>-40166.062600000012</v>
      </c>
      <c r="IF139" s="280"/>
      <c r="IH139" s="280"/>
      <c r="IJ139" s="280">
        <v>0</v>
      </c>
      <c r="IL139" s="280">
        <v>0</v>
      </c>
      <c r="IN139" s="280">
        <v>82804.45</v>
      </c>
    </row>
    <row r="140" spans="1:248">
      <c r="A140" s="244">
        <v>2016</v>
      </c>
      <c r="B140" s="141">
        <v>103163</v>
      </c>
      <c r="C140" s="141" t="s">
        <v>690</v>
      </c>
      <c r="D140" s="141" t="s">
        <v>486</v>
      </c>
      <c r="E140" s="226" t="s">
        <v>341</v>
      </c>
      <c r="F140" s="245" t="s">
        <v>923</v>
      </c>
      <c r="H140" s="227">
        <v>2126471.8787264139</v>
      </c>
      <c r="I140" s="227">
        <v>-9050.27</v>
      </c>
      <c r="J140" s="227">
        <v>-42611.738599999997</v>
      </c>
      <c r="K140" s="227">
        <v>2074809.8701264139</v>
      </c>
      <c r="M140" s="228">
        <v>177205.98989386784</v>
      </c>
      <c r="N140" s="228">
        <v>0</v>
      </c>
      <c r="O140" s="229"/>
      <c r="P140" s="229"/>
      <c r="Q140" s="229"/>
      <c r="R140" s="229">
        <v>0</v>
      </c>
      <c r="S140" s="229"/>
      <c r="T140" s="229">
        <v>0</v>
      </c>
      <c r="U140" s="229">
        <v>0</v>
      </c>
      <c r="V140" s="229"/>
      <c r="W140" s="228">
        <v>-754.18916666666667</v>
      </c>
      <c r="X140" s="228">
        <v>-3550.9782166666664</v>
      </c>
      <c r="Y140" s="229">
        <v>-789.25</v>
      </c>
      <c r="Z140" s="229">
        <v>0</v>
      </c>
      <c r="AA140" s="229">
        <v>0</v>
      </c>
      <c r="AB140" s="229"/>
      <c r="AC140" s="228">
        <v>172111.57251053449</v>
      </c>
      <c r="AD140" s="230">
        <v>177205.98989386784</v>
      </c>
      <c r="AE140" s="230">
        <v>0</v>
      </c>
      <c r="AF140" s="231"/>
      <c r="AG140" s="231"/>
      <c r="AH140" s="231"/>
      <c r="AI140" s="231">
        <v>0</v>
      </c>
      <c r="AJ140" s="231"/>
      <c r="AK140" s="231">
        <v>0</v>
      </c>
      <c r="AL140" s="231">
        <v>0</v>
      </c>
      <c r="AM140" s="231"/>
      <c r="AN140" s="230">
        <v>-754.18916666666667</v>
      </c>
      <c r="AO140" s="230">
        <v>-3550.9782166666664</v>
      </c>
      <c r="AP140" s="231">
        <v>-789.25</v>
      </c>
      <c r="AQ140" s="231">
        <v>0</v>
      </c>
      <c r="AR140" s="231">
        <v>0</v>
      </c>
      <c r="AS140" s="231"/>
      <c r="AT140" s="230">
        <v>172111.57251053449</v>
      </c>
      <c r="AU140" s="232">
        <v>177205.98989386784</v>
      </c>
      <c r="AV140" s="232">
        <v>0</v>
      </c>
      <c r="AW140" s="233"/>
      <c r="AX140" s="233"/>
      <c r="AY140" s="233"/>
      <c r="AZ140" s="233">
        <v>0</v>
      </c>
      <c r="BA140" s="233"/>
      <c r="BB140" s="233">
        <v>0</v>
      </c>
      <c r="BC140" s="233">
        <v>0</v>
      </c>
      <c r="BD140" s="233"/>
      <c r="BE140" s="232">
        <v>-754.18916666666667</v>
      </c>
      <c r="BF140" s="232">
        <v>-3550.9782166666664</v>
      </c>
      <c r="BG140" s="233">
        <v>-789.25</v>
      </c>
      <c r="BH140" s="233">
        <v>0</v>
      </c>
      <c r="BI140" s="233">
        <v>0</v>
      </c>
      <c r="BJ140" s="233"/>
      <c r="BK140" s="232">
        <v>172111.57251053449</v>
      </c>
      <c r="BL140" s="234">
        <v>177205.98989386784</v>
      </c>
      <c r="BM140" s="234">
        <v>0</v>
      </c>
      <c r="BN140" s="235"/>
      <c r="BO140" s="235"/>
      <c r="BP140" s="235"/>
      <c r="BQ140" s="235">
        <v>0</v>
      </c>
      <c r="BR140" s="235">
        <v>0</v>
      </c>
      <c r="BS140" s="235">
        <v>0</v>
      </c>
      <c r="BT140" s="235">
        <v>0</v>
      </c>
      <c r="BU140" s="235">
        <v>0</v>
      </c>
      <c r="BV140" s="234">
        <v>-754.18916666666667</v>
      </c>
      <c r="BW140" s="234">
        <v>-3550.9782166666664</v>
      </c>
      <c r="BX140" s="235">
        <v>-789.25</v>
      </c>
      <c r="BY140" s="235">
        <v>0</v>
      </c>
      <c r="BZ140" s="235">
        <v>0</v>
      </c>
      <c r="CA140" s="235"/>
      <c r="CB140" s="234">
        <v>172111.57251053449</v>
      </c>
      <c r="CC140" s="236">
        <v>177205.98989386784</v>
      </c>
      <c r="CD140" s="236">
        <v>0</v>
      </c>
      <c r="CE140" s="237"/>
      <c r="CF140" s="237"/>
      <c r="CG140" s="237"/>
      <c r="CH140" s="237">
        <v>0</v>
      </c>
      <c r="CI140" s="237">
        <v>0</v>
      </c>
      <c r="CJ140" s="237">
        <v>0</v>
      </c>
      <c r="CK140" s="237">
        <v>0</v>
      </c>
      <c r="CL140" s="237">
        <v>0</v>
      </c>
      <c r="CM140" s="236">
        <v>-754.18916666666667</v>
      </c>
      <c r="CN140" s="236">
        <v>-3550.9782166666664</v>
      </c>
      <c r="CO140" s="237">
        <v>-789.25</v>
      </c>
      <c r="CP140" s="237">
        <v>0</v>
      </c>
      <c r="CQ140" s="237">
        <v>0</v>
      </c>
      <c r="CR140" s="237"/>
      <c r="CS140" s="236">
        <v>172111.57251053449</v>
      </c>
      <c r="CT140" s="238">
        <v>177205.98989386784</v>
      </c>
      <c r="CU140" s="238">
        <v>0</v>
      </c>
      <c r="CV140" s="239"/>
      <c r="CW140" s="239"/>
      <c r="CX140" s="239"/>
      <c r="CY140" s="239">
        <v>0</v>
      </c>
      <c r="CZ140" s="239">
        <v>0</v>
      </c>
      <c r="DA140" s="239">
        <v>0</v>
      </c>
      <c r="DB140" s="239">
        <v>0</v>
      </c>
      <c r="DC140" s="239">
        <v>0</v>
      </c>
      <c r="DD140" s="238">
        <v>-754.18916666666667</v>
      </c>
      <c r="DE140" s="238">
        <v>-3550.9782166666664</v>
      </c>
      <c r="DF140" s="239">
        <v>-789.25</v>
      </c>
      <c r="DG140" s="239">
        <v>0</v>
      </c>
      <c r="DH140" s="239">
        <v>0</v>
      </c>
      <c r="DI140" s="239"/>
      <c r="DJ140" s="238">
        <v>172111.57251053449</v>
      </c>
      <c r="DK140" s="240">
        <v>177205.98989386784</v>
      </c>
      <c r="DL140" s="240">
        <v>0</v>
      </c>
      <c r="DM140" s="241"/>
      <c r="DN140" s="241"/>
      <c r="DO140" s="241"/>
      <c r="DP140" s="241">
        <v>0</v>
      </c>
      <c r="DQ140" s="241">
        <v>0</v>
      </c>
      <c r="DR140" s="241">
        <v>0</v>
      </c>
      <c r="DS140" s="241">
        <v>0</v>
      </c>
      <c r="DT140" s="241">
        <v>0</v>
      </c>
      <c r="DU140" s="240">
        <v>-754.18916666666667</v>
      </c>
      <c r="DV140" s="240">
        <v>-3550.9782166666664</v>
      </c>
      <c r="DW140" s="241">
        <v>-789.25</v>
      </c>
      <c r="DX140" s="241">
        <v>0</v>
      </c>
      <c r="DY140" s="241">
        <v>0</v>
      </c>
      <c r="DZ140" s="241"/>
      <c r="EA140" s="240">
        <v>172111.57251053449</v>
      </c>
      <c r="EB140" s="242">
        <v>177205.98989386784</v>
      </c>
      <c r="EC140" s="242">
        <v>0</v>
      </c>
      <c r="ED140" s="243"/>
      <c r="EE140" s="243"/>
      <c r="EF140" s="243"/>
      <c r="EG140" s="243">
        <v>0</v>
      </c>
      <c r="EH140" s="243">
        <v>0</v>
      </c>
      <c r="EI140" s="243">
        <v>0</v>
      </c>
      <c r="EJ140" s="243">
        <v>0</v>
      </c>
      <c r="EK140" s="243">
        <v>0</v>
      </c>
      <c r="EL140" s="242">
        <v>-754.18916666666667</v>
      </c>
      <c r="EM140" s="242">
        <v>-3550.9782166666664</v>
      </c>
      <c r="EN140" s="243">
        <v>-3946.25</v>
      </c>
      <c r="EO140" s="243">
        <v>0</v>
      </c>
      <c r="EP140" s="243">
        <v>0</v>
      </c>
      <c r="EQ140" s="243"/>
      <c r="ER140" s="242">
        <v>168954.57251053449</v>
      </c>
      <c r="ES140" s="230">
        <v>177205.98989386784</v>
      </c>
      <c r="ET140" s="230">
        <v>0</v>
      </c>
      <c r="EU140" s="231"/>
      <c r="EV140" s="231"/>
      <c r="EW140" s="231"/>
      <c r="EX140" s="231">
        <v>0</v>
      </c>
      <c r="EY140" s="231">
        <v>0</v>
      </c>
      <c r="EZ140" s="231">
        <v>0</v>
      </c>
      <c r="FA140" s="231">
        <v>0</v>
      </c>
      <c r="FB140" s="231">
        <v>0</v>
      </c>
      <c r="FC140" s="230">
        <v>-754.18916666666667</v>
      </c>
      <c r="FD140" s="230">
        <v>-3550.9782166666664</v>
      </c>
      <c r="FE140" s="231"/>
      <c r="FF140" s="231">
        <v>0</v>
      </c>
      <c r="FG140" s="231">
        <v>0</v>
      </c>
      <c r="FH140" s="231"/>
      <c r="FI140" s="230">
        <v>172900.82251053449</v>
      </c>
      <c r="FJ140" s="232">
        <v>177205.98989386784</v>
      </c>
      <c r="FK140" s="232">
        <v>0</v>
      </c>
      <c r="FL140" s="233"/>
      <c r="FM140" s="233"/>
      <c r="FN140" s="233"/>
      <c r="FO140" s="233">
        <v>0</v>
      </c>
      <c r="FP140" s="233">
        <v>0</v>
      </c>
      <c r="FQ140" s="233">
        <v>0</v>
      </c>
      <c r="FR140" s="233">
        <v>0</v>
      </c>
      <c r="FS140" s="233">
        <v>0</v>
      </c>
      <c r="FT140" s="232">
        <v>-754.18916666666667</v>
      </c>
      <c r="FU140" s="232">
        <v>-3550.9782166666664</v>
      </c>
      <c r="FV140" s="233"/>
      <c r="FW140" s="233">
        <v>0</v>
      </c>
      <c r="FX140" s="233">
        <v>0</v>
      </c>
      <c r="FY140" s="233"/>
      <c r="FZ140" s="232">
        <v>172900.82251053449</v>
      </c>
      <c r="GA140" s="234">
        <v>177205.98989386784</v>
      </c>
      <c r="GB140" s="234">
        <v>0</v>
      </c>
      <c r="GC140" s="235"/>
      <c r="GD140" s="235"/>
      <c r="GE140" s="235"/>
      <c r="GF140" s="235">
        <v>0</v>
      </c>
      <c r="GG140" s="235">
        <v>0</v>
      </c>
      <c r="GH140" s="235">
        <v>0</v>
      </c>
      <c r="GI140" s="235">
        <v>0</v>
      </c>
      <c r="GJ140" s="235">
        <v>0</v>
      </c>
      <c r="GK140" s="234">
        <v>-754.18916666666667</v>
      </c>
      <c r="GL140" s="234">
        <v>-3550.9782166666664</v>
      </c>
      <c r="GM140" s="235"/>
      <c r="GN140" s="235">
        <v>0</v>
      </c>
      <c r="GO140" s="235">
        <v>0</v>
      </c>
      <c r="GP140" s="235"/>
      <c r="GQ140" s="234">
        <v>172900.82251053449</v>
      </c>
      <c r="GR140" s="236">
        <v>177205.98989386784</v>
      </c>
      <c r="GS140" s="236">
        <v>0</v>
      </c>
      <c r="GT140" s="237"/>
      <c r="GU140" s="237"/>
      <c r="GV140" s="237"/>
      <c r="GW140" s="237">
        <v>0</v>
      </c>
      <c r="GX140" s="237">
        <v>0</v>
      </c>
      <c r="GY140" s="237">
        <v>0</v>
      </c>
      <c r="GZ140" s="237">
        <v>0</v>
      </c>
      <c r="HA140" s="237">
        <v>0</v>
      </c>
      <c r="HB140" s="236">
        <v>-754.18916666666667</v>
      </c>
      <c r="HC140" s="236">
        <v>-3550.9782166666664</v>
      </c>
      <c r="HD140" s="237"/>
      <c r="HE140" s="237">
        <v>0</v>
      </c>
      <c r="HF140" s="237">
        <v>0</v>
      </c>
      <c r="HG140" s="237"/>
      <c r="HH140" s="236">
        <v>172900.82251053449</v>
      </c>
      <c r="HJ140" s="281">
        <f t="shared" si="20"/>
        <v>2126471.8787264139</v>
      </c>
      <c r="HK140" s="282">
        <f t="shared" si="21"/>
        <v>0</v>
      </c>
      <c r="HL140" s="282">
        <f t="shared" si="22"/>
        <v>0</v>
      </c>
      <c r="HM140" s="282">
        <f t="shared" si="23"/>
        <v>-9050.2700000000023</v>
      </c>
      <c r="HN140" s="282">
        <f t="shared" si="24"/>
        <v>-42611.738599999997</v>
      </c>
      <c r="HO140" s="282">
        <f t="shared" si="25"/>
        <v>-9471</v>
      </c>
      <c r="HP140" s="282">
        <f t="shared" si="26"/>
        <v>0</v>
      </c>
      <c r="HQ140" s="283">
        <f t="shared" si="27"/>
        <v>0</v>
      </c>
      <c r="HR140" s="263"/>
      <c r="HS140" s="277">
        <v>111423</v>
      </c>
      <c r="HT140" s="278">
        <v>0</v>
      </c>
      <c r="HU140" s="278">
        <v>163926</v>
      </c>
      <c r="HV140" s="278">
        <v>1913.86</v>
      </c>
      <c r="HW140" s="278">
        <v>0</v>
      </c>
      <c r="HX140" s="278">
        <v>2706.880000000001</v>
      </c>
      <c r="HY140" s="278">
        <v>19595</v>
      </c>
      <c r="HZ140" s="279">
        <v>8038.75</v>
      </c>
      <c r="IA140" s="278"/>
      <c r="IB140" s="280">
        <f t="shared" si="28"/>
        <v>2434075.3687264137</v>
      </c>
      <c r="ID140" s="280">
        <f t="shared" si="29"/>
        <v>-61133.008600000001</v>
      </c>
      <c r="IF140" s="280"/>
      <c r="IH140" s="280"/>
      <c r="IJ140" s="280">
        <v>0</v>
      </c>
      <c r="IL140" s="280">
        <v>0</v>
      </c>
      <c r="IN140" s="280">
        <v>85291.21666666666</v>
      </c>
    </row>
    <row r="141" spans="1:248">
      <c r="A141" s="244">
        <v>2241</v>
      </c>
      <c r="B141" s="141">
        <v>103291</v>
      </c>
      <c r="C141" s="141" t="s">
        <v>691</v>
      </c>
      <c r="D141" s="141" t="s">
        <v>487</v>
      </c>
      <c r="E141" s="226" t="s">
        <v>341</v>
      </c>
      <c r="F141" s="245" t="s">
        <v>923</v>
      </c>
      <c r="H141" s="227">
        <v>1434928.1982366315</v>
      </c>
      <c r="I141" s="227">
        <v>-6142.15</v>
      </c>
      <c r="J141" s="227">
        <v>-14721.388300000001</v>
      </c>
      <c r="K141" s="227">
        <v>1414064.6599366316</v>
      </c>
      <c r="M141" s="228">
        <v>119577.34985305263</v>
      </c>
      <c r="N141" s="228">
        <v>0</v>
      </c>
      <c r="O141" s="229"/>
      <c r="P141" s="229"/>
      <c r="Q141" s="229"/>
      <c r="R141" s="229">
        <v>0</v>
      </c>
      <c r="S141" s="229"/>
      <c r="T141" s="229">
        <v>0</v>
      </c>
      <c r="U141" s="229">
        <v>0</v>
      </c>
      <c r="V141" s="229"/>
      <c r="W141" s="228">
        <v>-511.8458333333333</v>
      </c>
      <c r="X141" s="228">
        <v>-1226.7823583333334</v>
      </c>
      <c r="Y141" s="229">
        <v>-428.3125</v>
      </c>
      <c r="Z141" s="229">
        <v>0</v>
      </c>
      <c r="AA141" s="229">
        <v>0</v>
      </c>
      <c r="AB141" s="229"/>
      <c r="AC141" s="228">
        <v>117410.40916138595</v>
      </c>
      <c r="AD141" s="230">
        <v>119577.34985305263</v>
      </c>
      <c r="AE141" s="230">
        <v>0</v>
      </c>
      <c r="AF141" s="231"/>
      <c r="AG141" s="231"/>
      <c r="AH141" s="231"/>
      <c r="AI141" s="231">
        <v>0</v>
      </c>
      <c r="AJ141" s="231"/>
      <c r="AK141" s="231">
        <v>0</v>
      </c>
      <c r="AL141" s="231">
        <v>0</v>
      </c>
      <c r="AM141" s="231"/>
      <c r="AN141" s="230">
        <v>-511.8458333333333</v>
      </c>
      <c r="AO141" s="230">
        <v>-1226.7823583333334</v>
      </c>
      <c r="AP141" s="231">
        <v>-428.3125</v>
      </c>
      <c r="AQ141" s="231">
        <v>0</v>
      </c>
      <c r="AR141" s="231">
        <v>0</v>
      </c>
      <c r="AS141" s="231"/>
      <c r="AT141" s="230">
        <v>117410.40916138595</v>
      </c>
      <c r="AU141" s="232">
        <v>119577.34985305263</v>
      </c>
      <c r="AV141" s="232">
        <v>0</v>
      </c>
      <c r="AW141" s="233"/>
      <c r="AX141" s="233"/>
      <c r="AY141" s="233"/>
      <c r="AZ141" s="233">
        <v>0</v>
      </c>
      <c r="BA141" s="233"/>
      <c r="BB141" s="233">
        <v>0</v>
      </c>
      <c r="BC141" s="233">
        <v>0</v>
      </c>
      <c r="BD141" s="233"/>
      <c r="BE141" s="232">
        <v>-511.8458333333333</v>
      </c>
      <c r="BF141" s="232">
        <v>-1226.7823583333334</v>
      </c>
      <c r="BG141" s="233">
        <v>-428.3125</v>
      </c>
      <c r="BH141" s="233">
        <v>0</v>
      </c>
      <c r="BI141" s="233">
        <v>0</v>
      </c>
      <c r="BJ141" s="233"/>
      <c r="BK141" s="232">
        <v>117410.40916138595</v>
      </c>
      <c r="BL141" s="234">
        <v>119577.34985305263</v>
      </c>
      <c r="BM141" s="234">
        <v>0</v>
      </c>
      <c r="BN141" s="235"/>
      <c r="BO141" s="235"/>
      <c r="BP141" s="235"/>
      <c r="BQ141" s="235">
        <v>0</v>
      </c>
      <c r="BR141" s="235">
        <v>0</v>
      </c>
      <c r="BS141" s="235">
        <v>0</v>
      </c>
      <c r="BT141" s="235">
        <v>0</v>
      </c>
      <c r="BU141" s="235">
        <v>0</v>
      </c>
      <c r="BV141" s="234">
        <v>-511.8458333333333</v>
      </c>
      <c r="BW141" s="234">
        <v>-1226.7823583333334</v>
      </c>
      <c r="BX141" s="235">
        <v>-428.3125</v>
      </c>
      <c r="BY141" s="235">
        <v>0</v>
      </c>
      <c r="BZ141" s="235">
        <v>0</v>
      </c>
      <c r="CA141" s="235"/>
      <c r="CB141" s="234">
        <v>117410.40916138595</v>
      </c>
      <c r="CC141" s="236">
        <v>119577.34985305263</v>
      </c>
      <c r="CD141" s="236">
        <v>0</v>
      </c>
      <c r="CE141" s="237"/>
      <c r="CF141" s="237"/>
      <c r="CG141" s="237"/>
      <c r="CH141" s="237">
        <v>0</v>
      </c>
      <c r="CI141" s="237">
        <v>0</v>
      </c>
      <c r="CJ141" s="237">
        <v>0</v>
      </c>
      <c r="CK141" s="237">
        <v>0</v>
      </c>
      <c r="CL141" s="237">
        <v>0</v>
      </c>
      <c r="CM141" s="236">
        <v>-511.8458333333333</v>
      </c>
      <c r="CN141" s="236">
        <v>-1226.7823583333334</v>
      </c>
      <c r="CO141" s="237">
        <v>-428.3125</v>
      </c>
      <c r="CP141" s="237">
        <v>0</v>
      </c>
      <c r="CQ141" s="237">
        <v>0</v>
      </c>
      <c r="CR141" s="237"/>
      <c r="CS141" s="236">
        <v>117410.40916138595</v>
      </c>
      <c r="CT141" s="238">
        <v>119577.34985305263</v>
      </c>
      <c r="CU141" s="238">
        <v>0</v>
      </c>
      <c r="CV141" s="239"/>
      <c r="CW141" s="239"/>
      <c r="CX141" s="239"/>
      <c r="CY141" s="239">
        <v>0</v>
      </c>
      <c r="CZ141" s="239">
        <v>0</v>
      </c>
      <c r="DA141" s="239">
        <v>0</v>
      </c>
      <c r="DB141" s="239">
        <v>0</v>
      </c>
      <c r="DC141" s="239">
        <v>0</v>
      </c>
      <c r="DD141" s="238">
        <v>-511.8458333333333</v>
      </c>
      <c r="DE141" s="238">
        <v>-1226.7823583333334</v>
      </c>
      <c r="DF141" s="239">
        <v>-428.3125</v>
      </c>
      <c r="DG141" s="239">
        <v>0</v>
      </c>
      <c r="DH141" s="239">
        <v>0</v>
      </c>
      <c r="DI141" s="239"/>
      <c r="DJ141" s="238">
        <v>117410.40916138595</v>
      </c>
      <c r="DK141" s="240">
        <v>119577.34985305263</v>
      </c>
      <c r="DL141" s="240">
        <v>0</v>
      </c>
      <c r="DM141" s="241"/>
      <c r="DN141" s="241"/>
      <c r="DO141" s="241"/>
      <c r="DP141" s="241">
        <v>0</v>
      </c>
      <c r="DQ141" s="241">
        <v>0</v>
      </c>
      <c r="DR141" s="241">
        <v>0</v>
      </c>
      <c r="DS141" s="241">
        <v>0</v>
      </c>
      <c r="DT141" s="241">
        <v>0</v>
      </c>
      <c r="DU141" s="240">
        <v>-511.8458333333333</v>
      </c>
      <c r="DV141" s="240">
        <v>-1226.7823583333334</v>
      </c>
      <c r="DW141" s="241">
        <v>-428.3125</v>
      </c>
      <c r="DX141" s="241">
        <v>0</v>
      </c>
      <c r="DY141" s="241">
        <v>0</v>
      </c>
      <c r="DZ141" s="241"/>
      <c r="EA141" s="240">
        <v>117410.40916138595</v>
      </c>
      <c r="EB141" s="242">
        <v>119577.34985305263</v>
      </c>
      <c r="EC141" s="242">
        <v>0</v>
      </c>
      <c r="ED141" s="243"/>
      <c r="EE141" s="243"/>
      <c r="EF141" s="243"/>
      <c r="EG141" s="243">
        <v>0</v>
      </c>
      <c r="EH141" s="243">
        <v>0</v>
      </c>
      <c r="EI141" s="243">
        <v>0</v>
      </c>
      <c r="EJ141" s="243">
        <v>0</v>
      </c>
      <c r="EK141" s="243">
        <v>0</v>
      </c>
      <c r="EL141" s="242">
        <v>-511.8458333333333</v>
      </c>
      <c r="EM141" s="242">
        <v>-1226.7823583333334</v>
      </c>
      <c r="EN141" s="243">
        <v>-2141.5625</v>
      </c>
      <c r="EO141" s="243">
        <v>0</v>
      </c>
      <c r="EP141" s="243">
        <v>0</v>
      </c>
      <c r="EQ141" s="243"/>
      <c r="ER141" s="242">
        <v>115697.15916138595</v>
      </c>
      <c r="ES141" s="230">
        <v>119577.34985305263</v>
      </c>
      <c r="ET141" s="230">
        <v>0</v>
      </c>
      <c r="EU141" s="231"/>
      <c r="EV141" s="231"/>
      <c r="EW141" s="231"/>
      <c r="EX141" s="231">
        <v>0</v>
      </c>
      <c r="EY141" s="231">
        <v>0</v>
      </c>
      <c r="EZ141" s="231">
        <v>0</v>
      </c>
      <c r="FA141" s="231">
        <v>0</v>
      </c>
      <c r="FB141" s="231">
        <v>0</v>
      </c>
      <c r="FC141" s="230">
        <v>-511.8458333333333</v>
      </c>
      <c r="FD141" s="230">
        <v>-1226.7823583333334</v>
      </c>
      <c r="FE141" s="231"/>
      <c r="FF141" s="231">
        <v>0</v>
      </c>
      <c r="FG141" s="231">
        <v>0</v>
      </c>
      <c r="FH141" s="231"/>
      <c r="FI141" s="230">
        <v>117838.72166138595</v>
      </c>
      <c r="FJ141" s="232">
        <v>119577.34985305263</v>
      </c>
      <c r="FK141" s="232">
        <v>0</v>
      </c>
      <c r="FL141" s="233"/>
      <c r="FM141" s="233"/>
      <c r="FN141" s="233"/>
      <c r="FO141" s="233">
        <v>0</v>
      </c>
      <c r="FP141" s="233">
        <v>0</v>
      </c>
      <c r="FQ141" s="233">
        <v>0</v>
      </c>
      <c r="FR141" s="233">
        <v>0</v>
      </c>
      <c r="FS141" s="233">
        <v>0</v>
      </c>
      <c r="FT141" s="232">
        <v>-511.8458333333333</v>
      </c>
      <c r="FU141" s="232">
        <v>-1226.7823583333334</v>
      </c>
      <c r="FV141" s="233"/>
      <c r="FW141" s="233">
        <v>0</v>
      </c>
      <c r="FX141" s="233">
        <v>0</v>
      </c>
      <c r="FY141" s="233"/>
      <c r="FZ141" s="232">
        <v>117838.72166138595</v>
      </c>
      <c r="GA141" s="234">
        <v>119577.34985305263</v>
      </c>
      <c r="GB141" s="234">
        <v>0</v>
      </c>
      <c r="GC141" s="235"/>
      <c r="GD141" s="235"/>
      <c r="GE141" s="235"/>
      <c r="GF141" s="235">
        <v>0</v>
      </c>
      <c r="GG141" s="235">
        <v>0</v>
      </c>
      <c r="GH141" s="235">
        <v>0</v>
      </c>
      <c r="GI141" s="235">
        <v>0</v>
      </c>
      <c r="GJ141" s="235">
        <v>0</v>
      </c>
      <c r="GK141" s="234">
        <v>-511.8458333333333</v>
      </c>
      <c r="GL141" s="234">
        <v>-1226.7823583333334</v>
      </c>
      <c r="GM141" s="235"/>
      <c r="GN141" s="235">
        <v>0</v>
      </c>
      <c r="GO141" s="235">
        <v>0</v>
      </c>
      <c r="GP141" s="235"/>
      <c r="GQ141" s="234">
        <v>117838.72166138595</v>
      </c>
      <c r="GR141" s="236">
        <v>119577.34985305263</v>
      </c>
      <c r="GS141" s="236">
        <v>0</v>
      </c>
      <c r="GT141" s="237"/>
      <c r="GU141" s="237"/>
      <c r="GV141" s="237"/>
      <c r="GW141" s="237">
        <v>0</v>
      </c>
      <c r="GX141" s="237">
        <v>0</v>
      </c>
      <c r="GY141" s="237">
        <v>0</v>
      </c>
      <c r="GZ141" s="237">
        <v>0</v>
      </c>
      <c r="HA141" s="237">
        <v>0</v>
      </c>
      <c r="HB141" s="236">
        <v>-511.8458333333333</v>
      </c>
      <c r="HC141" s="236">
        <v>-1226.7823583333334</v>
      </c>
      <c r="HD141" s="237"/>
      <c r="HE141" s="237">
        <v>0</v>
      </c>
      <c r="HF141" s="237">
        <v>0</v>
      </c>
      <c r="HG141" s="237"/>
      <c r="HH141" s="236">
        <v>117838.72166138595</v>
      </c>
      <c r="HJ141" s="281">
        <f t="shared" si="20"/>
        <v>1434928.1982366312</v>
      </c>
      <c r="HK141" s="282">
        <f t="shared" si="21"/>
        <v>0</v>
      </c>
      <c r="HL141" s="282">
        <f t="shared" si="22"/>
        <v>0</v>
      </c>
      <c r="HM141" s="282">
        <f t="shared" si="23"/>
        <v>-6142.1499999999978</v>
      </c>
      <c r="HN141" s="282">
        <f t="shared" si="24"/>
        <v>-14721.388300000004</v>
      </c>
      <c r="HO141" s="282">
        <f t="shared" si="25"/>
        <v>-5139.75</v>
      </c>
      <c r="HP141" s="282">
        <f t="shared" si="26"/>
        <v>0</v>
      </c>
      <c r="HQ141" s="283">
        <f t="shared" si="27"/>
        <v>0</v>
      </c>
      <c r="HR141" s="263"/>
      <c r="HS141" s="277">
        <v>86439</v>
      </c>
      <c r="HT141" s="278">
        <v>0</v>
      </c>
      <c r="HU141" s="278">
        <v>156126</v>
      </c>
      <c r="HV141" s="278">
        <v>0</v>
      </c>
      <c r="HW141" s="278">
        <v>0</v>
      </c>
      <c r="HX141" s="278">
        <v>13422.08</v>
      </c>
      <c r="HY141" s="278">
        <v>18555</v>
      </c>
      <c r="HZ141" s="279">
        <v>7037.5</v>
      </c>
      <c r="IA141" s="278"/>
      <c r="IB141" s="280">
        <f t="shared" si="28"/>
        <v>1716507.7782366313</v>
      </c>
      <c r="ID141" s="280">
        <f t="shared" si="29"/>
        <v>-26003.2883</v>
      </c>
      <c r="IF141" s="280"/>
      <c r="IH141" s="280"/>
      <c r="IJ141" s="280">
        <v>0</v>
      </c>
      <c r="IL141" s="280">
        <v>0</v>
      </c>
      <c r="IN141" s="280">
        <v>43384.06</v>
      </c>
    </row>
    <row r="142" spans="1:248">
      <c r="A142" s="244">
        <v>2456</v>
      </c>
      <c r="B142" s="141">
        <v>103383</v>
      </c>
      <c r="C142" s="141" t="s">
        <v>692</v>
      </c>
      <c r="D142" s="141" t="s">
        <v>488</v>
      </c>
      <c r="E142" s="226" t="s">
        <v>341</v>
      </c>
      <c r="F142" s="245" t="s">
        <v>923</v>
      </c>
      <c r="H142" s="227">
        <v>1252336.9308885001</v>
      </c>
      <c r="I142" s="227">
        <v>-5014</v>
      </c>
      <c r="J142" s="227">
        <v>-43724.735999999997</v>
      </c>
      <c r="K142" s="227">
        <v>1203598.1948885</v>
      </c>
      <c r="M142" s="228">
        <v>104361.410907375</v>
      </c>
      <c r="N142" s="228">
        <v>0</v>
      </c>
      <c r="O142" s="229"/>
      <c r="P142" s="229"/>
      <c r="Q142" s="229"/>
      <c r="R142" s="229">
        <v>0</v>
      </c>
      <c r="S142" s="229"/>
      <c r="T142" s="229">
        <v>0</v>
      </c>
      <c r="U142" s="229">
        <v>0</v>
      </c>
      <c r="V142" s="229"/>
      <c r="W142" s="228">
        <v>-417.83333333333331</v>
      </c>
      <c r="X142" s="228">
        <v>-3643.7279999999996</v>
      </c>
      <c r="Y142" s="229">
        <v>-428.3125</v>
      </c>
      <c r="Z142" s="229">
        <v>0</v>
      </c>
      <c r="AA142" s="229">
        <v>0</v>
      </c>
      <c r="AB142" s="229"/>
      <c r="AC142" s="228">
        <v>99871.537074041669</v>
      </c>
      <c r="AD142" s="230">
        <v>104361.410907375</v>
      </c>
      <c r="AE142" s="230">
        <v>0</v>
      </c>
      <c r="AF142" s="231"/>
      <c r="AG142" s="231"/>
      <c r="AH142" s="231"/>
      <c r="AI142" s="231">
        <v>0</v>
      </c>
      <c r="AJ142" s="231"/>
      <c r="AK142" s="231">
        <v>0</v>
      </c>
      <c r="AL142" s="231">
        <v>0</v>
      </c>
      <c r="AM142" s="231"/>
      <c r="AN142" s="230">
        <v>-417.83333333333331</v>
      </c>
      <c r="AO142" s="230">
        <v>-3643.7279999999996</v>
      </c>
      <c r="AP142" s="231">
        <v>-428.3125</v>
      </c>
      <c r="AQ142" s="231">
        <v>0</v>
      </c>
      <c r="AR142" s="231">
        <v>0</v>
      </c>
      <c r="AS142" s="231"/>
      <c r="AT142" s="230">
        <v>99871.537074041669</v>
      </c>
      <c r="AU142" s="232">
        <v>104361.410907375</v>
      </c>
      <c r="AV142" s="232">
        <v>0</v>
      </c>
      <c r="AW142" s="233"/>
      <c r="AX142" s="233"/>
      <c r="AY142" s="233"/>
      <c r="AZ142" s="233">
        <v>0</v>
      </c>
      <c r="BA142" s="233"/>
      <c r="BB142" s="233">
        <v>0</v>
      </c>
      <c r="BC142" s="233">
        <v>0</v>
      </c>
      <c r="BD142" s="233"/>
      <c r="BE142" s="232">
        <v>-417.83333333333331</v>
      </c>
      <c r="BF142" s="232">
        <v>-3643.7279999999996</v>
      </c>
      <c r="BG142" s="233">
        <v>-428.3125</v>
      </c>
      <c r="BH142" s="233">
        <v>0</v>
      </c>
      <c r="BI142" s="233">
        <v>0</v>
      </c>
      <c r="BJ142" s="233"/>
      <c r="BK142" s="232">
        <v>99871.537074041669</v>
      </c>
      <c r="BL142" s="234">
        <v>104361.410907375</v>
      </c>
      <c r="BM142" s="234">
        <v>0</v>
      </c>
      <c r="BN142" s="235"/>
      <c r="BO142" s="235"/>
      <c r="BP142" s="235"/>
      <c r="BQ142" s="235">
        <v>0</v>
      </c>
      <c r="BR142" s="235">
        <v>0</v>
      </c>
      <c r="BS142" s="235">
        <v>0</v>
      </c>
      <c r="BT142" s="235">
        <v>0</v>
      </c>
      <c r="BU142" s="235">
        <v>0</v>
      </c>
      <c r="BV142" s="234">
        <v>-417.83333333333331</v>
      </c>
      <c r="BW142" s="234">
        <v>-3643.7279999999996</v>
      </c>
      <c r="BX142" s="235">
        <v>-428.3125</v>
      </c>
      <c r="BY142" s="235">
        <v>0</v>
      </c>
      <c r="BZ142" s="235">
        <v>0</v>
      </c>
      <c r="CA142" s="235"/>
      <c r="CB142" s="234">
        <v>99871.537074041669</v>
      </c>
      <c r="CC142" s="236">
        <v>104361.410907375</v>
      </c>
      <c r="CD142" s="236">
        <v>0</v>
      </c>
      <c r="CE142" s="237"/>
      <c r="CF142" s="237"/>
      <c r="CG142" s="237"/>
      <c r="CH142" s="237">
        <v>0</v>
      </c>
      <c r="CI142" s="237">
        <v>0</v>
      </c>
      <c r="CJ142" s="237">
        <v>0</v>
      </c>
      <c r="CK142" s="237">
        <v>0</v>
      </c>
      <c r="CL142" s="237">
        <v>0</v>
      </c>
      <c r="CM142" s="236">
        <v>-417.83333333333331</v>
      </c>
      <c r="CN142" s="236">
        <v>-3643.7279999999996</v>
      </c>
      <c r="CO142" s="237">
        <v>-428.3125</v>
      </c>
      <c r="CP142" s="237">
        <v>0</v>
      </c>
      <c r="CQ142" s="237">
        <v>0</v>
      </c>
      <c r="CR142" s="237"/>
      <c r="CS142" s="236">
        <v>99871.537074041669</v>
      </c>
      <c r="CT142" s="238">
        <v>104361.410907375</v>
      </c>
      <c r="CU142" s="238">
        <v>0</v>
      </c>
      <c r="CV142" s="239"/>
      <c r="CW142" s="239"/>
      <c r="CX142" s="239"/>
      <c r="CY142" s="239">
        <v>0</v>
      </c>
      <c r="CZ142" s="239">
        <v>0</v>
      </c>
      <c r="DA142" s="239">
        <v>0</v>
      </c>
      <c r="DB142" s="239">
        <v>0</v>
      </c>
      <c r="DC142" s="239">
        <v>0</v>
      </c>
      <c r="DD142" s="238">
        <v>-417.83333333333331</v>
      </c>
      <c r="DE142" s="238">
        <v>-3643.7279999999996</v>
      </c>
      <c r="DF142" s="239">
        <v>-428.3125</v>
      </c>
      <c r="DG142" s="239">
        <v>0</v>
      </c>
      <c r="DH142" s="239">
        <v>0</v>
      </c>
      <c r="DI142" s="239"/>
      <c r="DJ142" s="238">
        <v>99871.537074041669</v>
      </c>
      <c r="DK142" s="240">
        <v>104361.410907375</v>
      </c>
      <c r="DL142" s="240">
        <v>0</v>
      </c>
      <c r="DM142" s="241"/>
      <c r="DN142" s="241"/>
      <c r="DO142" s="241"/>
      <c r="DP142" s="241">
        <v>0</v>
      </c>
      <c r="DQ142" s="241">
        <v>0</v>
      </c>
      <c r="DR142" s="241">
        <v>0</v>
      </c>
      <c r="DS142" s="241">
        <v>0</v>
      </c>
      <c r="DT142" s="241">
        <v>0</v>
      </c>
      <c r="DU142" s="240">
        <v>-417.83333333333331</v>
      </c>
      <c r="DV142" s="240">
        <v>-3643.7279999999996</v>
      </c>
      <c r="DW142" s="241">
        <v>-428.3125</v>
      </c>
      <c r="DX142" s="241">
        <v>0</v>
      </c>
      <c r="DY142" s="241">
        <v>0</v>
      </c>
      <c r="DZ142" s="241"/>
      <c r="EA142" s="240">
        <v>99871.537074041669</v>
      </c>
      <c r="EB142" s="242">
        <v>104361.410907375</v>
      </c>
      <c r="EC142" s="242">
        <v>0</v>
      </c>
      <c r="ED142" s="243"/>
      <c r="EE142" s="243"/>
      <c r="EF142" s="243"/>
      <c r="EG142" s="243">
        <v>0</v>
      </c>
      <c r="EH142" s="243">
        <v>0</v>
      </c>
      <c r="EI142" s="243">
        <v>0</v>
      </c>
      <c r="EJ142" s="243">
        <v>0</v>
      </c>
      <c r="EK142" s="243">
        <v>0</v>
      </c>
      <c r="EL142" s="242">
        <v>-417.83333333333331</v>
      </c>
      <c r="EM142" s="242">
        <v>-3643.7279999999996</v>
      </c>
      <c r="EN142" s="243">
        <v>-2141.5625</v>
      </c>
      <c r="EO142" s="243">
        <v>0</v>
      </c>
      <c r="EP142" s="243">
        <v>0</v>
      </c>
      <c r="EQ142" s="243"/>
      <c r="ER142" s="242">
        <v>98158.287074041669</v>
      </c>
      <c r="ES142" s="230">
        <v>104361.410907375</v>
      </c>
      <c r="ET142" s="230">
        <v>0</v>
      </c>
      <c r="EU142" s="231"/>
      <c r="EV142" s="231"/>
      <c r="EW142" s="231"/>
      <c r="EX142" s="231">
        <v>0</v>
      </c>
      <c r="EY142" s="231">
        <v>0</v>
      </c>
      <c r="EZ142" s="231">
        <v>0</v>
      </c>
      <c r="FA142" s="231">
        <v>0</v>
      </c>
      <c r="FB142" s="231">
        <v>0</v>
      </c>
      <c r="FC142" s="230">
        <v>-417.83333333333331</v>
      </c>
      <c r="FD142" s="230">
        <v>-3643.7279999999996</v>
      </c>
      <c r="FE142" s="231"/>
      <c r="FF142" s="231">
        <v>0</v>
      </c>
      <c r="FG142" s="231">
        <v>0</v>
      </c>
      <c r="FH142" s="231"/>
      <c r="FI142" s="230">
        <v>100299.84957404167</v>
      </c>
      <c r="FJ142" s="232">
        <v>104361.410907375</v>
      </c>
      <c r="FK142" s="232">
        <v>0</v>
      </c>
      <c r="FL142" s="233"/>
      <c r="FM142" s="233"/>
      <c r="FN142" s="233"/>
      <c r="FO142" s="233">
        <v>0</v>
      </c>
      <c r="FP142" s="233">
        <v>0</v>
      </c>
      <c r="FQ142" s="233">
        <v>0</v>
      </c>
      <c r="FR142" s="233">
        <v>0</v>
      </c>
      <c r="FS142" s="233">
        <v>0</v>
      </c>
      <c r="FT142" s="232">
        <v>-417.83333333333331</v>
      </c>
      <c r="FU142" s="232">
        <v>-3643.7279999999996</v>
      </c>
      <c r="FV142" s="233"/>
      <c r="FW142" s="233">
        <v>0</v>
      </c>
      <c r="FX142" s="233">
        <v>0</v>
      </c>
      <c r="FY142" s="233"/>
      <c r="FZ142" s="232">
        <v>100299.84957404167</v>
      </c>
      <c r="GA142" s="234">
        <v>104361.410907375</v>
      </c>
      <c r="GB142" s="234">
        <v>0</v>
      </c>
      <c r="GC142" s="235"/>
      <c r="GD142" s="235"/>
      <c r="GE142" s="235"/>
      <c r="GF142" s="235">
        <v>0</v>
      </c>
      <c r="GG142" s="235">
        <v>0</v>
      </c>
      <c r="GH142" s="235">
        <v>0</v>
      </c>
      <c r="GI142" s="235">
        <v>0</v>
      </c>
      <c r="GJ142" s="235">
        <v>0</v>
      </c>
      <c r="GK142" s="234">
        <v>-417.83333333333331</v>
      </c>
      <c r="GL142" s="234">
        <v>-3643.7279999999996</v>
      </c>
      <c r="GM142" s="235"/>
      <c r="GN142" s="235">
        <v>0</v>
      </c>
      <c r="GO142" s="235">
        <v>0</v>
      </c>
      <c r="GP142" s="235"/>
      <c r="GQ142" s="234">
        <v>100299.84957404167</v>
      </c>
      <c r="GR142" s="236">
        <v>104361.410907375</v>
      </c>
      <c r="GS142" s="236">
        <v>0</v>
      </c>
      <c r="GT142" s="237"/>
      <c r="GU142" s="237"/>
      <c r="GV142" s="237"/>
      <c r="GW142" s="237">
        <v>0</v>
      </c>
      <c r="GX142" s="237">
        <v>0</v>
      </c>
      <c r="GY142" s="237">
        <v>0</v>
      </c>
      <c r="GZ142" s="237">
        <v>0</v>
      </c>
      <c r="HA142" s="237">
        <v>0</v>
      </c>
      <c r="HB142" s="236">
        <v>-417.83333333333331</v>
      </c>
      <c r="HC142" s="236">
        <v>-3643.7279999999996</v>
      </c>
      <c r="HD142" s="237"/>
      <c r="HE142" s="237">
        <v>0</v>
      </c>
      <c r="HF142" s="237">
        <v>0</v>
      </c>
      <c r="HG142" s="237"/>
      <c r="HH142" s="236">
        <v>100299.84957404167</v>
      </c>
      <c r="HJ142" s="281">
        <f t="shared" si="20"/>
        <v>1252336.9308885001</v>
      </c>
      <c r="HK142" s="282">
        <f t="shared" si="21"/>
        <v>0</v>
      </c>
      <c r="HL142" s="282">
        <f t="shared" si="22"/>
        <v>0</v>
      </c>
      <c r="HM142" s="282">
        <f t="shared" si="23"/>
        <v>-5014</v>
      </c>
      <c r="HN142" s="282">
        <f t="shared" si="24"/>
        <v>-43724.736000000004</v>
      </c>
      <c r="HO142" s="282">
        <f t="shared" si="25"/>
        <v>-5139.75</v>
      </c>
      <c r="HP142" s="282">
        <f t="shared" si="26"/>
        <v>0</v>
      </c>
      <c r="HQ142" s="283">
        <f t="shared" si="27"/>
        <v>0</v>
      </c>
      <c r="HR142" s="263"/>
      <c r="HS142" s="277">
        <v>65877</v>
      </c>
      <c r="HT142" s="278">
        <v>0</v>
      </c>
      <c r="HU142" s="278">
        <v>90726</v>
      </c>
      <c r="HV142" s="278">
        <v>1400</v>
      </c>
      <c r="HW142" s="278">
        <v>0</v>
      </c>
      <c r="HX142" s="278">
        <v>3772.92</v>
      </c>
      <c r="HY142" s="278">
        <v>45724</v>
      </c>
      <c r="HZ142" s="279">
        <v>6238.75</v>
      </c>
      <c r="IA142" s="278"/>
      <c r="IB142" s="280">
        <f t="shared" si="28"/>
        <v>1466075.6008885</v>
      </c>
      <c r="ID142" s="280">
        <f t="shared" si="29"/>
        <v>-53878.486000000004</v>
      </c>
      <c r="IF142" s="280"/>
      <c r="IH142" s="280"/>
      <c r="IJ142" s="280">
        <v>0</v>
      </c>
      <c r="IL142" s="280">
        <v>0</v>
      </c>
      <c r="IN142" s="280">
        <v>58547.67</v>
      </c>
    </row>
    <row r="143" spans="1:248">
      <c r="A143" s="244">
        <v>2254</v>
      </c>
      <c r="B143" s="141">
        <v>103300</v>
      </c>
      <c r="C143" s="141" t="s">
        <v>693</v>
      </c>
      <c r="D143" s="141" t="s">
        <v>489</v>
      </c>
      <c r="E143" s="226" t="s">
        <v>341</v>
      </c>
      <c r="F143" s="245" t="s">
        <v>923</v>
      </c>
      <c r="H143" s="227">
        <v>3085944.4070353308</v>
      </c>
      <c r="I143" s="227">
        <v>-13387.380000000001</v>
      </c>
      <c r="J143" s="227">
        <v>-72609.561600000001</v>
      </c>
      <c r="K143" s="227">
        <v>2999947.4654353308</v>
      </c>
      <c r="M143" s="228">
        <v>257162.0339196109</v>
      </c>
      <c r="N143" s="228">
        <v>0</v>
      </c>
      <c r="O143" s="229"/>
      <c r="P143" s="229"/>
      <c r="Q143" s="229"/>
      <c r="R143" s="229">
        <v>0</v>
      </c>
      <c r="S143" s="229"/>
      <c r="T143" s="229">
        <v>0</v>
      </c>
      <c r="U143" s="229">
        <v>0</v>
      </c>
      <c r="V143" s="229"/>
      <c r="W143" s="228">
        <v>-1115.615</v>
      </c>
      <c r="X143" s="228">
        <v>-6050.7968000000001</v>
      </c>
      <c r="Y143" s="229">
        <v>-1047.2</v>
      </c>
      <c r="Z143" s="229">
        <v>0</v>
      </c>
      <c r="AA143" s="229">
        <v>0</v>
      </c>
      <c r="AB143" s="229"/>
      <c r="AC143" s="228">
        <v>248948.42211961088</v>
      </c>
      <c r="AD143" s="230">
        <v>257162.0339196109</v>
      </c>
      <c r="AE143" s="230">
        <v>0</v>
      </c>
      <c r="AF143" s="231"/>
      <c r="AG143" s="231"/>
      <c r="AH143" s="231"/>
      <c r="AI143" s="231">
        <v>0</v>
      </c>
      <c r="AJ143" s="231"/>
      <c r="AK143" s="231">
        <v>0</v>
      </c>
      <c r="AL143" s="231">
        <v>0</v>
      </c>
      <c r="AM143" s="231"/>
      <c r="AN143" s="230">
        <v>-1115.615</v>
      </c>
      <c r="AO143" s="230">
        <v>-6050.7968000000001</v>
      </c>
      <c r="AP143" s="231">
        <v>-1047.2</v>
      </c>
      <c r="AQ143" s="231">
        <v>0</v>
      </c>
      <c r="AR143" s="231">
        <v>0</v>
      </c>
      <c r="AS143" s="231"/>
      <c r="AT143" s="230">
        <v>248948.42211961088</v>
      </c>
      <c r="AU143" s="232">
        <v>257162.0339196109</v>
      </c>
      <c r="AV143" s="232">
        <v>0</v>
      </c>
      <c r="AW143" s="233"/>
      <c r="AX143" s="233"/>
      <c r="AY143" s="233"/>
      <c r="AZ143" s="233">
        <v>0</v>
      </c>
      <c r="BA143" s="233"/>
      <c r="BB143" s="233">
        <v>0</v>
      </c>
      <c r="BC143" s="233">
        <v>0</v>
      </c>
      <c r="BD143" s="233"/>
      <c r="BE143" s="232">
        <v>-1115.615</v>
      </c>
      <c r="BF143" s="232">
        <v>-6050.7968000000001</v>
      </c>
      <c r="BG143" s="233">
        <v>-1047.2</v>
      </c>
      <c r="BH143" s="233">
        <v>0</v>
      </c>
      <c r="BI143" s="233">
        <v>0</v>
      </c>
      <c r="BJ143" s="233"/>
      <c r="BK143" s="232">
        <v>248948.42211961088</v>
      </c>
      <c r="BL143" s="234">
        <v>257162.0339196109</v>
      </c>
      <c r="BM143" s="234">
        <v>0</v>
      </c>
      <c r="BN143" s="235"/>
      <c r="BO143" s="235"/>
      <c r="BP143" s="235"/>
      <c r="BQ143" s="235">
        <v>0</v>
      </c>
      <c r="BR143" s="235">
        <v>31333.333333333332</v>
      </c>
      <c r="BS143" s="235">
        <v>0</v>
      </c>
      <c r="BT143" s="235">
        <v>0</v>
      </c>
      <c r="BU143" s="235">
        <v>49708.333333333321</v>
      </c>
      <c r="BV143" s="234">
        <v>-1115.615</v>
      </c>
      <c r="BW143" s="234">
        <v>-6050.7968000000001</v>
      </c>
      <c r="BX143" s="235">
        <v>-1047.2</v>
      </c>
      <c r="BY143" s="235">
        <v>0</v>
      </c>
      <c r="BZ143" s="235">
        <v>0</v>
      </c>
      <c r="CA143" s="235"/>
      <c r="CB143" s="234">
        <v>329990.08878627751</v>
      </c>
      <c r="CC143" s="236">
        <v>257162.0339196109</v>
      </c>
      <c r="CD143" s="236">
        <v>0</v>
      </c>
      <c r="CE143" s="237"/>
      <c r="CF143" s="237"/>
      <c r="CG143" s="237"/>
      <c r="CH143" s="237">
        <v>0</v>
      </c>
      <c r="CI143" s="237">
        <v>7833.3333333333339</v>
      </c>
      <c r="CJ143" s="237">
        <v>0</v>
      </c>
      <c r="CK143" s="237">
        <v>0</v>
      </c>
      <c r="CL143" s="237">
        <v>12427.083333333332</v>
      </c>
      <c r="CM143" s="236">
        <v>-1115.615</v>
      </c>
      <c r="CN143" s="236">
        <v>-6050.7968000000001</v>
      </c>
      <c r="CO143" s="237">
        <v>-1047.2</v>
      </c>
      <c r="CP143" s="237">
        <v>0</v>
      </c>
      <c r="CQ143" s="237">
        <v>0</v>
      </c>
      <c r="CR143" s="237"/>
      <c r="CS143" s="236">
        <v>269208.83878627751</v>
      </c>
      <c r="CT143" s="238">
        <v>257162.0339196109</v>
      </c>
      <c r="CU143" s="238">
        <v>0</v>
      </c>
      <c r="CV143" s="239"/>
      <c r="CW143" s="239"/>
      <c r="CX143" s="239"/>
      <c r="CY143" s="239">
        <v>0</v>
      </c>
      <c r="CZ143" s="239">
        <v>7833.3333333333339</v>
      </c>
      <c r="DA143" s="239">
        <v>0</v>
      </c>
      <c r="DB143" s="239">
        <v>0</v>
      </c>
      <c r="DC143" s="239">
        <v>12427.083333333332</v>
      </c>
      <c r="DD143" s="238">
        <v>-1115.615</v>
      </c>
      <c r="DE143" s="238">
        <v>-6050.7968000000001</v>
      </c>
      <c r="DF143" s="239">
        <v>-1047.2</v>
      </c>
      <c r="DG143" s="239">
        <v>0</v>
      </c>
      <c r="DH143" s="239">
        <v>0</v>
      </c>
      <c r="DI143" s="239"/>
      <c r="DJ143" s="238">
        <v>269208.83878627751</v>
      </c>
      <c r="DK143" s="240">
        <v>257162.0339196109</v>
      </c>
      <c r="DL143" s="240">
        <v>0</v>
      </c>
      <c r="DM143" s="241"/>
      <c r="DN143" s="241"/>
      <c r="DO143" s="241"/>
      <c r="DP143" s="241">
        <v>0</v>
      </c>
      <c r="DQ143" s="241">
        <v>7833.3333333333339</v>
      </c>
      <c r="DR143" s="241">
        <v>0</v>
      </c>
      <c r="DS143" s="241">
        <v>0</v>
      </c>
      <c r="DT143" s="241">
        <v>12427.083333333332</v>
      </c>
      <c r="DU143" s="240">
        <v>-1115.615</v>
      </c>
      <c r="DV143" s="240">
        <v>-6050.7968000000001</v>
      </c>
      <c r="DW143" s="241">
        <v>-1047.2</v>
      </c>
      <c r="DX143" s="241">
        <v>0</v>
      </c>
      <c r="DY143" s="241">
        <v>0</v>
      </c>
      <c r="DZ143" s="241"/>
      <c r="EA143" s="240">
        <v>269208.83878627751</v>
      </c>
      <c r="EB143" s="242">
        <v>257162.0339196109</v>
      </c>
      <c r="EC143" s="242">
        <v>0</v>
      </c>
      <c r="ED143" s="243"/>
      <c r="EE143" s="243"/>
      <c r="EF143" s="243"/>
      <c r="EG143" s="243">
        <v>0</v>
      </c>
      <c r="EH143" s="243">
        <v>7833.3333333333339</v>
      </c>
      <c r="EI143" s="243">
        <v>0</v>
      </c>
      <c r="EJ143" s="243">
        <v>0</v>
      </c>
      <c r="EK143" s="243">
        <v>12427.083333333332</v>
      </c>
      <c r="EL143" s="242">
        <v>-1115.615</v>
      </c>
      <c r="EM143" s="242">
        <v>-6050.7968000000001</v>
      </c>
      <c r="EN143" s="243">
        <v>-5235.9999999999973</v>
      </c>
      <c r="EO143" s="243">
        <v>0</v>
      </c>
      <c r="EP143" s="243">
        <v>0</v>
      </c>
      <c r="EQ143" s="243"/>
      <c r="ER143" s="242">
        <v>265020.03878627752</v>
      </c>
      <c r="ES143" s="230">
        <v>257162.0339196109</v>
      </c>
      <c r="ET143" s="230">
        <v>0</v>
      </c>
      <c r="EU143" s="231"/>
      <c r="EV143" s="231"/>
      <c r="EW143" s="231"/>
      <c r="EX143" s="231">
        <v>0</v>
      </c>
      <c r="EY143" s="231">
        <v>7833.3333333333339</v>
      </c>
      <c r="EZ143" s="231">
        <v>0</v>
      </c>
      <c r="FA143" s="231">
        <v>0</v>
      </c>
      <c r="FB143" s="231">
        <v>12427.083333333332</v>
      </c>
      <c r="FC143" s="230">
        <v>-1115.615</v>
      </c>
      <c r="FD143" s="230">
        <v>-6050.7968000000001</v>
      </c>
      <c r="FE143" s="231"/>
      <c r="FF143" s="231">
        <v>0</v>
      </c>
      <c r="FG143" s="231">
        <v>0</v>
      </c>
      <c r="FH143" s="231"/>
      <c r="FI143" s="230">
        <v>270256.03878627752</v>
      </c>
      <c r="FJ143" s="232">
        <v>257162.0339196109</v>
      </c>
      <c r="FK143" s="232">
        <v>0</v>
      </c>
      <c r="FL143" s="233"/>
      <c r="FM143" s="233"/>
      <c r="FN143" s="233"/>
      <c r="FO143" s="233">
        <v>0</v>
      </c>
      <c r="FP143" s="233">
        <v>7833.3333333333339</v>
      </c>
      <c r="FQ143" s="233">
        <v>0</v>
      </c>
      <c r="FR143" s="233">
        <v>0</v>
      </c>
      <c r="FS143" s="233">
        <v>12427.083333333332</v>
      </c>
      <c r="FT143" s="232">
        <v>-1115.615</v>
      </c>
      <c r="FU143" s="232">
        <v>-6050.7968000000001</v>
      </c>
      <c r="FV143" s="233"/>
      <c r="FW143" s="233">
        <v>0</v>
      </c>
      <c r="FX143" s="233">
        <v>0</v>
      </c>
      <c r="FY143" s="233"/>
      <c r="FZ143" s="232">
        <v>270256.03878627752</v>
      </c>
      <c r="GA143" s="234">
        <v>257162.0339196109</v>
      </c>
      <c r="GB143" s="234">
        <v>0</v>
      </c>
      <c r="GC143" s="235"/>
      <c r="GD143" s="235"/>
      <c r="GE143" s="235"/>
      <c r="GF143" s="235">
        <v>0</v>
      </c>
      <c r="GG143" s="235">
        <v>7833.3333333333339</v>
      </c>
      <c r="GH143" s="235">
        <v>0</v>
      </c>
      <c r="GI143" s="235">
        <v>0</v>
      </c>
      <c r="GJ143" s="235">
        <v>12427.083333333332</v>
      </c>
      <c r="GK143" s="234">
        <v>-1115.615</v>
      </c>
      <c r="GL143" s="234">
        <v>-6050.7968000000001</v>
      </c>
      <c r="GM143" s="235"/>
      <c r="GN143" s="235">
        <v>0</v>
      </c>
      <c r="GO143" s="235">
        <v>0</v>
      </c>
      <c r="GP143" s="235"/>
      <c r="GQ143" s="234">
        <v>270256.03878627752</v>
      </c>
      <c r="GR143" s="236">
        <v>257162.0339196109</v>
      </c>
      <c r="GS143" s="236">
        <v>0</v>
      </c>
      <c r="GT143" s="237"/>
      <c r="GU143" s="237"/>
      <c r="GV143" s="237"/>
      <c r="GW143" s="237">
        <v>0</v>
      </c>
      <c r="GX143" s="237">
        <v>7833.3333333333339</v>
      </c>
      <c r="GY143" s="237">
        <v>0</v>
      </c>
      <c r="GZ143" s="237">
        <v>0</v>
      </c>
      <c r="HA143" s="237">
        <v>12427.083333333332</v>
      </c>
      <c r="HB143" s="236">
        <v>-1115.615</v>
      </c>
      <c r="HC143" s="236">
        <v>-6050.7968000000001</v>
      </c>
      <c r="HD143" s="237"/>
      <c r="HE143" s="237">
        <v>0</v>
      </c>
      <c r="HF143" s="237">
        <v>0</v>
      </c>
      <c r="HG143" s="237"/>
      <c r="HH143" s="236">
        <v>270256.03878627752</v>
      </c>
      <c r="HJ143" s="281">
        <f t="shared" si="20"/>
        <v>3179944.4070353312</v>
      </c>
      <c r="HK143" s="282">
        <f t="shared" si="21"/>
        <v>0</v>
      </c>
      <c r="HL143" s="282">
        <f t="shared" si="22"/>
        <v>149124.99999999997</v>
      </c>
      <c r="HM143" s="282">
        <f t="shared" si="23"/>
        <v>-13387.38</v>
      </c>
      <c r="HN143" s="282">
        <f t="shared" si="24"/>
        <v>-72609.561599999986</v>
      </c>
      <c r="HO143" s="282">
        <f t="shared" si="25"/>
        <v>-12566.399999999998</v>
      </c>
      <c r="HP143" s="282">
        <f t="shared" si="26"/>
        <v>0</v>
      </c>
      <c r="HQ143" s="283">
        <f t="shared" si="27"/>
        <v>0</v>
      </c>
      <c r="HR143" s="263"/>
      <c r="HS143" s="277">
        <v>170476</v>
      </c>
      <c r="HT143" s="278">
        <v>0</v>
      </c>
      <c r="HU143" s="278">
        <v>283050</v>
      </c>
      <c r="HV143" s="278">
        <v>10370.790000000001</v>
      </c>
      <c r="HW143" s="278">
        <v>0</v>
      </c>
      <c r="HX143" s="278">
        <v>-959.68999999999869</v>
      </c>
      <c r="HY143" s="278">
        <v>89294</v>
      </c>
      <c r="HZ143" s="279">
        <v>10300</v>
      </c>
      <c r="IA143" s="278"/>
      <c r="IB143" s="280">
        <f t="shared" si="28"/>
        <v>3891600.5070353313</v>
      </c>
      <c r="ID143" s="280">
        <f t="shared" si="29"/>
        <v>-98563.341599999985</v>
      </c>
      <c r="IF143" s="280"/>
      <c r="IH143" s="280"/>
      <c r="IJ143" s="280">
        <v>0</v>
      </c>
      <c r="IL143" s="280">
        <v>0</v>
      </c>
      <c r="IN143" s="280">
        <v>48856.5</v>
      </c>
    </row>
    <row r="144" spans="1:248">
      <c r="A144" s="244">
        <v>1025</v>
      </c>
      <c r="B144" s="141">
        <v>103138</v>
      </c>
      <c r="C144" s="141" t="s">
        <v>694</v>
      </c>
      <c r="D144" s="141" t="s">
        <v>490</v>
      </c>
      <c r="E144" s="226" t="s">
        <v>786</v>
      </c>
      <c r="F144" s="245" t="s">
        <v>923</v>
      </c>
      <c r="H144" s="227">
        <v>0</v>
      </c>
      <c r="I144" s="227">
        <v>0</v>
      </c>
      <c r="J144" s="227">
        <v>0</v>
      </c>
      <c r="K144" s="227">
        <v>0</v>
      </c>
      <c r="M144" s="228">
        <v>0</v>
      </c>
      <c r="N144" s="228">
        <v>49178.191339696001</v>
      </c>
      <c r="O144" s="229"/>
      <c r="P144" s="229"/>
      <c r="Q144" s="229"/>
      <c r="R144" s="229">
        <v>0</v>
      </c>
      <c r="S144" s="229"/>
      <c r="T144" s="229">
        <v>0</v>
      </c>
      <c r="U144" s="229">
        <v>0</v>
      </c>
      <c r="V144" s="229"/>
      <c r="W144" s="228">
        <v>0</v>
      </c>
      <c r="X144" s="228">
        <v>0</v>
      </c>
      <c r="Y144" s="229">
        <v>-274.3125</v>
      </c>
      <c r="Z144" s="229">
        <v>0</v>
      </c>
      <c r="AA144" s="229">
        <v>0</v>
      </c>
      <c r="AB144" s="229"/>
      <c r="AC144" s="228">
        <v>48903.878839696001</v>
      </c>
      <c r="AD144" s="230">
        <v>0</v>
      </c>
      <c r="AE144" s="230">
        <v>49178.191339696001</v>
      </c>
      <c r="AF144" s="231"/>
      <c r="AG144" s="231"/>
      <c r="AH144" s="231"/>
      <c r="AI144" s="231">
        <v>0</v>
      </c>
      <c r="AJ144" s="231"/>
      <c r="AK144" s="231">
        <v>0</v>
      </c>
      <c r="AL144" s="231">
        <v>0</v>
      </c>
      <c r="AM144" s="231"/>
      <c r="AN144" s="230">
        <v>0</v>
      </c>
      <c r="AO144" s="230">
        <v>0</v>
      </c>
      <c r="AP144" s="231">
        <v>-274.3125</v>
      </c>
      <c r="AQ144" s="231">
        <v>0</v>
      </c>
      <c r="AR144" s="231">
        <v>0</v>
      </c>
      <c r="AS144" s="231"/>
      <c r="AT144" s="230">
        <v>48903.878839696001</v>
      </c>
      <c r="AU144" s="232">
        <v>0</v>
      </c>
      <c r="AV144" s="232">
        <v>49178.191339696001</v>
      </c>
      <c r="AW144" s="233"/>
      <c r="AX144" s="233"/>
      <c r="AY144" s="233"/>
      <c r="AZ144" s="233">
        <v>0</v>
      </c>
      <c r="BA144" s="233"/>
      <c r="BB144" s="233">
        <v>0</v>
      </c>
      <c r="BC144" s="233">
        <v>0</v>
      </c>
      <c r="BD144" s="233"/>
      <c r="BE144" s="232">
        <v>0</v>
      </c>
      <c r="BF144" s="232">
        <v>0</v>
      </c>
      <c r="BG144" s="233">
        <v>-274.3125</v>
      </c>
      <c r="BH144" s="233">
        <v>0</v>
      </c>
      <c r="BI144" s="233">
        <v>0</v>
      </c>
      <c r="BJ144" s="233"/>
      <c r="BK144" s="232">
        <v>48903.878839696001</v>
      </c>
      <c r="BL144" s="234">
        <v>0</v>
      </c>
      <c r="BM144" s="234">
        <v>71472.095849730977</v>
      </c>
      <c r="BN144" s="235"/>
      <c r="BO144" s="235"/>
      <c r="BP144" s="235"/>
      <c r="BQ144" s="235">
        <v>0</v>
      </c>
      <c r="BR144" s="235">
        <v>0</v>
      </c>
      <c r="BS144" s="235">
        <v>0</v>
      </c>
      <c r="BT144" s="235">
        <v>101.11111111111111</v>
      </c>
      <c r="BU144" s="235">
        <v>0</v>
      </c>
      <c r="BV144" s="234">
        <v>0</v>
      </c>
      <c r="BW144" s="234">
        <v>0</v>
      </c>
      <c r="BX144" s="235">
        <v>-274.3125</v>
      </c>
      <c r="BY144" s="235">
        <v>0</v>
      </c>
      <c r="BZ144" s="235">
        <v>0</v>
      </c>
      <c r="CA144" s="235"/>
      <c r="CB144" s="234">
        <v>71298.894460842086</v>
      </c>
      <c r="CC144" s="236">
        <v>0</v>
      </c>
      <c r="CD144" s="236">
        <v>71472.095849730977</v>
      </c>
      <c r="CE144" s="237"/>
      <c r="CF144" s="237"/>
      <c r="CG144" s="237"/>
      <c r="CH144" s="237">
        <v>0</v>
      </c>
      <c r="CI144" s="237">
        <v>0</v>
      </c>
      <c r="CJ144" s="237">
        <v>0</v>
      </c>
      <c r="CK144" s="237">
        <v>101.11111111111111</v>
      </c>
      <c r="CL144" s="237">
        <v>0</v>
      </c>
      <c r="CM144" s="236">
        <v>0</v>
      </c>
      <c r="CN144" s="236">
        <v>0</v>
      </c>
      <c r="CO144" s="237">
        <v>-274.3125</v>
      </c>
      <c r="CP144" s="237">
        <v>0</v>
      </c>
      <c r="CQ144" s="237">
        <v>0</v>
      </c>
      <c r="CR144" s="237"/>
      <c r="CS144" s="236">
        <v>71298.894460842086</v>
      </c>
      <c r="CT144" s="238">
        <v>0</v>
      </c>
      <c r="CU144" s="238">
        <v>71472.095849730977</v>
      </c>
      <c r="CV144" s="239"/>
      <c r="CW144" s="239"/>
      <c r="CX144" s="239"/>
      <c r="CY144" s="239">
        <v>0</v>
      </c>
      <c r="CZ144" s="239">
        <v>0</v>
      </c>
      <c r="DA144" s="239">
        <v>0</v>
      </c>
      <c r="DB144" s="239">
        <v>101.11111111111111</v>
      </c>
      <c r="DC144" s="239">
        <v>0</v>
      </c>
      <c r="DD144" s="238">
        <v>0</v>
      </c>
      <c r="DE144" s="238">
        <v>0</v>
      </c>
      <c r="DF144" s="239">
        <v>-274.3125</v>
      </c>
      <c r="DG144" s="239">
        <v>0</v>
      </c>
      <c r="DH144" s="239">
        <v>0</v>
      </c>
      <c r="DI144" s="239"/>
      <c r="DJ144" s="238">
        <v>71298.894460842086</v>
      </c>
      <c r="DK144" s="240">
        <v>0</v>
      </c>
      <c r="DL144" s="240">
        <v>71472.095849730977</v>
      </c>
      <c r="DM144" s="241"/>
      <c r="DN144" s="241"/>
      <c r="DO144" s="241"/>
      <c r="DP144" s="241">
        <v>0</v>
      </c>
      <c r="DQ144" s="241">
        <v>0</v>
      </c>
      <c r="DR144" s="241">
        <v>0</v>
      </c>
      <c r="DS144" s="241">
        <v>101.11111111111111</v>
      </c>
      <c r="DT144" s="241">
        <v>0</v>
      </c>
      <c r="DU144" s="240">
        <v>0</v>
      </c>
      <c r="DV144" s="240">
        <v>0</v>
      </c>
      <c r="DW144" s="241">
        <v>-274.3125</v>
      </c>
      <c r="DX144" s="241">
        <v>0</v>
      </c>
      <c r="DY144" s="241">
        <v>0</v>
      </c>
      <c r="DZ144" s="241"/>
      <c r="EA144" s="240">
        <v>71298.894460842086</v>
      </c>
      <c r="EB144" s="242">
        <v>0</v>
      </c>
      <c r="EC144" s="242">
        <v>229222.73242725202</v>
      </c>
      <c r="ED144" s="243"/>
      <c r="EE144" s="243"/>
      <c r="EF144" s="243"/>
      <c r="EG144" s="243">
        <v>0</v>
      </c>
      <c r="EH144" s="243">
        <v>0</v>
      </c>
      <c r="EI144" s="243">
        <v>0</v>
      </c>
      <c r="EJ144" s="243">
        <v>3538.8888888888891</v>
      </c>
      <c r="EK144" s="243">
        <v>0</v>
      </c>
      <c r="EL144" s="242">
        <v>0</v>
      </c>
      <c r="EM144" s="242">
        <v>0</v>
      </c>
      <c r="EN144" s="243">
        <v>-1371.5625</v>
      </c>
      <c r="EO144" s="243">
        <v>0</v>
      </c>
      <c r="EP144" s="243">
        <v>0</v>
      </c>
      <c r="EQ144" s="243"/>
      <c r="ER144" s="242">
        <v>231390.0588161409</v>
      </c>
      <c r="ES144" s="230">
        <v>0</v>
      </c>
      <c r="ET144" s="230">
        <v>71472.095849730977</v>
      </c>
      <c r="EU144" s="231"/>
      <c r="EV144" s="231"/>
      <c r="EW144" s="231"/>
      <c r="EX144" s="231">
        <v>0</v>
      </c>
      <c r="EY144" s="231">
        <v>0</v>
      </c>
      <c r="EZ144" s="231">
        <v>0</v>
      </c>
      <c r="FA144" s="231">
        <v>101.11111111111111</v>
      </c>
      <c r="FB144" s="231">
        <v>0</v>
      </c>
      <c r="FC144" s="230">
        <v>0</v>
      </c>
      <c r="FD144" s="230">
        <v>0</v>
      </c>
      <c r="FE144" s="231"/>
      <c r="FF144" s="231">
        <v>0</v>
      </c>
      <c r="FG144" s="231">
        <v>0</v>
      </c>
      <c r="FH144" s="231"/>
      <c r="FI144" s="230">
        <v>71573.206960842086</v>
      </c>
      <c r="FJ144" s="232">
        <v>0</v>
      </c>
      <c r="FK144" s="232">
        <v>-67904.518815590505</v>
      </c>
      <c r="FL144" s="233"/>
      <c r="FM144" s="233"/>
      <c r="FN144" s="233"/>
      <c r="FO144" s="233">
        <v>0</v>
      </c>
      <c r="FP144" s="233">
        <v>0</v>
      </c>
      <c r="FQ144" s="233">
        <v>0</v>
      </c>
      <c r="FR144" s="233">
        <v>101.11111111111111</v>
      </c>
      <c r="FS144" s="233">
        <v>0</v>
      </c>
      <c r="FT144" s="232">
        <v>0</v>
      </c>
      <c r="FU144" s="232">
        <v>0</v>
      </c>
      <c r="FV144" s="233"/>
      <c r="FW144" s="233">
        <v>0</v>
      </c>
      <c r="FX144" s="233">
        <v>0</v>
      </c>
      <c r="FY144" s="233"/>
      <c r="FZ144" s="232">
        <v>-67803.407704479396</v>
      </c>
      <c r="GA144" s="234">
        <v>0</v>
      </c>
      <c r="GB144" s="234">
        <v>75763.56848516324</v>
      </c>
      <c r="GC144" s="235"/>
      <c r="GD144" s="235"/>
      <c r="GE144" s="235"/>
      <c r="GF144" s="235">
        <v>0</v>
      </c>
      <c r="GG144" s="235">
        <v>0</v>
      </c>
      <c r="GH144" s="235">
        <v>0</v>
      </c>
      <c r="GI144" s="235">
        <v>101.11111111111111</v>
      </c>
      <c r="GJ144" s="235">
        <v>0</v>
      </c>
      <c r="GK144" s="234">
        <v>0</v>
      </c>
      <c r="GL144" s="234">
        <v>0</v>
      </c>
      <c r="GM144" s="235"/>
      <c r="GN144" s="235">
        <v>0</v>
      </c>
      <c r="GO144" s="235">
        <v>0</v>
      </c>
      <c r="GP144" s="235"/>
      <c r="GQ144" s="234">
        <v>75864.679596274349</v>
      </c>
      <c r="GR144" s="236">
        <v>0</v>
      </c>
      <c r="GS144" s="236">
        <v>43596.772916666676</v>
      </c>
      <c r="GT144" s="237"/>
      <c r="GU144" s="237"/>
      <c r="GV144" s="237"/>
      <c r="GW144" s="237">
        <v>0</v>
      </c>
      <c r="GX144" s="237">
        <v>0</v>
      </c>
      <c r="GY144" s="237">
        <v>0</v>
      </c>
      <c r="GZ144" s="237">
        <v>101.11111111111111</v>
      </c>
      <c r="HA144" s="237">
        <v>0</v>
      </c>
      <c r="HB144" s="236">
        <v>0</v>
      </c>
      <c r="HC144" s="236">
        <v>0</v>
      </c>
      <c r="HD144" s="237"/>
      <c r="HE144" s="237">
        <v>0</v>
      </c>
      <c r="HF144" s="237">
        <v>0</v>
      </c>
      <c r="HG144" s="237"/>
      <c r="HH144" s="236">
        <v>43697.884027777785</v>
      </c>
      <c r="HJ144" s="281">
        <f t="shared" si="20"/>
        <v>820004.26828123443</v>
      </c>
      <c r="HK144" s="282">
        <f t="shared" si="21"/>
        <v>0</v>
      </c>
      <c r="HL144" s="282">
        <f t="shared" si="22"/>
        <v>4347.7777777777783</v>
      </c>
      <c r="HM144" s="282">
        <f t="shared" si="23"/>
        <v>0</v>
      </c>
      <c r="HN144" s="282">
        <f t="shared" si="24"/>
        <v>0</v>
      </c>
      <c r="HO144" s="282">
        <f t="shared" si="25"/>
        <v>-3291.75</v>
      </c>
      <c r="HP144" s="282">
        <f t="shared" si="26"/>
        <v>0</v>
      </c>
      <c r="HQ144" s="283">
        <f t="shared" si="27"/>
        <v>0</v>
      </c>
      <c r="HR144" s="263"/>
      <c r="HS144" s="277">
        <v>0</v>
      </c>
      <c r="HT144" s="278">
        <v>0</v>
      </c>
      <c r="HU144" s="278">
        <v>0</v>
      </c>
      <c r="HV144" s="278">
        <v>0</v>
      </c>
      <c r="HW144" s="278">
        <v>0</v>
      </c>
      <c r="HX144" s="278">
        <v>0</v>
      </c>
      <c r="HY144" s="278">
        <v>0</v>
      </c>
      <c r="HZ144" s="279">
        <v>4803.25</v>
      </c>
      <c r="IA144" s="278"/>
      <c r="IB144" s="280">
        <f t="shared" si="28"/>
        <v>829155.29605901218</v>
      </c>
      <c r="ID144" s="280">
        <f t="shared" si="29"/>
        <v>-3291.75</v>
      </c>
      <c r="IF144" s="280"/>
      <c r="IH144" s="280"/>
      <c r="IJ144" s="280">
        <v>0</v>
      </c>
      <c r="IL144" s="280">
        <v>34430.659999999996</v>
      </c>
      <c r="IN144" s="280">
        <v>11415.36</v>
      </c>
    </row>
    <row r="145" spans="1:248">
      <c r="A145" s="244">
        <v>3353</v>
      </c>
      <c r="B145" s="141">
        <v>103445</v>
      </c>
      <c r="C145" s="141" t="s">
        <v>695</v>
      </c>
      <c r="D145" s="141" t="s">
        <v>491</v>
      </c>
      <c r="E145" s="226" t="s">
        <v>341</v>
      </c>
      <c r="F145" s="245" t="s">
        <v>923</v>
      </c>
      <c r="H145" s="227">
        <v>3016938.1831999999</v>
      </c>
      <c r="I145" s="227">
        <v>-16345.64</v>
      </c>
      <c r="J145" s="227">
        <v>-11218.183199999999</v>
      </c>
      <c r="K145" s="227">
        <v>2989374.36</v>
      </c>
      <c r="M145" s="228">
        <v>251411.51526666665</v>
      </c>
      <c r="N145" s="228">
        <v>0</v>
      </c>
      <c r="O145" s="229"/>
      <c r="P145" s="229"/>
      <c r="Q145" s="229"/>
      <c r="R145" s="229">
        <v>0</v>
      </c>
      <c r="S145" s="229"/>
      <c r="T145" s="229">
        <v>0</v>
      </c>
      <c r="U145" s="229">
        <v>0</v>
      </c>
      <c r="V145" s="229"/>
      <c r="W145" s="228">
        <v>-1362.1366666666665</v>
      </c>
      <c r="X145" s="228">
        <v>-934.84859999999992</v>
      </c>
      <c r="Y145" s="229">
        <v>-1562.1375</v>
      </c>
      <c r="Z145" s="229">
        <v>0</v>
      </c>
      <c r="AA145" s="229">
        <v>0</v>
      </c>
      <c r="AB145" s="229"/>
      <c r="AC145" s="228">
        <v>247552.39249999999</v>
      </c>
      <c r="AD145" s="230">
        <v>251411.51526666665</v>
      </c>
      <c r="AE145" s="230">
        <v>0</v>
      </c>
      <c r="AF145" s="231"/>
      <c r="AG145" s="231"/>
      <c r="AH145" s="231"/>
      <c r="AI145" s="231">
        <v>0</v>
      </c>
      <c r="AJ145" s="231"/>
      <c r="AK145" s="231">
        <v>0</v>
      </c>
      <c r="AL145" s="231">
        <v>0</v>
      </c>
      <c r="AM145" s="231"/>
      <c r="AN145" s="230">
        <v>-1362.1366666666665</v>
      </c>
      <c r="AO145" s="230">
        <v>-934.84859999999992</v>
      </c>
      <c r="AP145" s="231">
        <v>-1562.1375</v>
      </c>
      <c r="AQ145" s="231">
        <v>0</v>
      </c>
      <c r="AR145" s="231">
        <v>0</v>
      </c>
      <c r="AS145" s="231"/>
      <c r="AT145" s="230">
        <v>247552.39249999999</v>
      </c>
      <c r="AU145" s="232">
        <v>251411.51526666665</v>
      </c>
      <c r="AV145" s="232">
        <v>0</v>
      </c>
      <c r="AW145" s="233"/>
      <c r="AX145" s="233"/>
      <c r="AY145" s="233"/>
      <c r="AZ145" s="233">
        <v>0</v>
      </c>
      <c r="BA145" s="233"/>
      <c r="BB145" s="233">
        <v>0</v>
      </c>
      <c r="BC145" s="233">
        <v>0</v>
      </c>
      <c r="BD145" s="233"/>
      <c r="BE145" s="232">
        <v>-1362.1366666666665</v>
      </c>
      <c r="BF145" s="232">
        <v>-934.84859999999992</v>
      </c>
      <c r="BG145" s="233">
        <v>-1562.1375</v>
      </c>
      <c r="BH145" s="233">
        <v>0</v>
      </c>
      <c r="BI145" s="233">
        <v>0</v>
      </c>
      <c r="BJ145" s="233"/>
      <c r="BK145" s="232">
        <v>247552.39249999999</v>
      </c>
      <c r="BL145" s="234">
        <v>251411.51526666665</v>
      </c>
      <c r="BM145" s="234">
        <v>0</v>
      </c>
      <c r="BN145" s="235"/>
      <c r="BO145" s="235"/>
      <c r="BP145" s="235"/>
      <c r="BQ145" s="235">
        <v>0</v>
      </c>
      <c r="BR145" s="235">
        <v>0</v>
      </c>
      <c r="BS145" s="235">
        <v>0</v>
      </c>
      <c r="BT145" s="235">
        <v>0</v>
      </c>
      <c r="BU145" s="235">
        <v>0</v>
      </c>
      <c r="BV145" s="234">
        <v>-1362.1366666666665</v>
      </c>
      <c r="BW145" s="234">
        <v>-934.84859999999992</v>
      </c>
      <c r="BX145" s="235">
        <v>-1562.1375</v>
      </c>
      <c r="BY145" s="235">
        <v>0</v>
      </c>
      <c r="BZ145" s="235">
        <v>0</v>
      </c>
      <c r="CA145" s="235"/>
      <c r="CB145" s="234">
        <v>247552.39249999999</v>
      </c>
      <c r="CC145" s="236">
        <v>251411.51526666665</v>
      </c>
      <c r="CD145" s="236">
        <v>0</v>
      </c>
      <c r="CE145" s="237"/>
      <c r="CF145" s="237"/>
      <c r="CG145" s="237"/>
      <c r="CH145" s="237">
        <v>0</v>
      </c>
      <c r="CI145" s="237">
        <v>0</v>
      </c>
      <c r="CJ145" s="237">
        <v>0</v>
      </c>
      <c r="CK145" s="237">
        <v>0</v>
      </c>
      <c r="CL145" s="237">
        <v>0</v>
      </c>
      <c r="CM145" s="236">
        <v>-1362.1366666666665</v>
      </c>
      <c r="CN145" s="236">
        <v>-934.84859999999992</v>
      </c>
      <c r="CO145" s="237">
        <v>-1562.1375</v>
      </c>
      <c r="CP145" s="237">
        <v>0</v>
      </c>
      <c r="CQ145" s="237">
        <v>0</v>
      </c>
      <c r="CR145" s="237"/>
      <c r="CS145" s="236">
        <v>247552.39249999999</v>
      </c>
      <c r="CT145" s="238">
        <v>251411.51526666665</v>
      </c>
      <c r="CU145" s="238">
        <v>0</v>
      </c>
      <c r="CV145" s="239"/>
      <c r="CW145" s="239"/>
      <c r="CX145" s="239"/>
      <c r="CY145" s="239">
        <v>0</v>
      </c>
      <c r="CZ145" s="239">
        <v>0</v>
      </c>
      <c r="DA145" s="239">
        <v>0</v>
      </c>
      <c r="DB145" s="239">
        <v>0</v>
      </c>
      <c r="DC145" s="239">
        <v>0</v>
      </c>
      <c r="DD145" s="238">
        <v>-1362.1366666666665</v>
      </c>
      <c r="DE145" s="238">
        <v>-934.84859999999992</v>
      </c>
      <c r="DF145" s="239">
        <v>-1562.1375</v>
      </c>
      <c r="DG145" s="239">
        <v>0</v>
      </c>
      <c r="DH145" s="239">
        <v>0</v>
      </c>
      <c r="DI145" s="239"/>
      <c r="DJ145" s="238">
        <v>247552.39249999999</v>
      </c>
      <c r="DK145" s="240">
        <v>251411.51526666665</v>
      </c>
      <c r="DL145" s="240">
        <v>0</v>
      </c>
      <c r="DM145" s="241"/>
      <c r="DN145" s="241"/>
      <c r="DO145" s="241"/>
      <c r="DP145" s="241">
        <v>0</v>
      </c>
      <c r="DQ145" s="241">
        <v>0</v>
      </c>
      <c r="DR145" s="241">
        <v>0</v>
      </c>
      <c r="DS145" s="241">
        <v>0</v>
      </c>
      <c r="DT145" s="241">
        <v>0</v>
      </c>
      <c r="DU145" s="240">
        <v>-1362.1366666666665</v>
      </c>
      <c r="DV145" s="240">
        <v>-934.84859999999992</v>
      </c>
      <c r="DW145" s="241">
        <v>-1562.1375</v>
      </c>
      <c r="DX145" s="241">
        <v>0</v>
      </c>
      <c r="DY145" s="241">
        <v>0</v>
      </c>
      <c r="DZ145" s="241"/>
      <c r="EA145" s="240">
        <v>247552.39249999999</v>
      </c>
      <c r="EB145" s="242">
        <v>251411.51526666665</v>
      </c>
      <c r="EC145" s="242">
        <v>0</v>
      </c>
      <c r="ED145" s="243"/>
      <c r="EE145" s="243"/>
      <c r="EF145" s="243"/>
      <c r="EG145" s="243">
        <v>0</v>
      </c>
      <c r="EH145" s="243">
        <v>0</v>
      </c>
      <c r="EI145" s="243">
        <v>0</v>
      </c>
      <c r="EJ145" s="243">
        <v>0</v>
      </c>
      <c r="EK145" s="243">
        <v>0</v>
      </c>
      <c r="EL145" s="242">
        <v>-1362.1366666666665</v>
      </c>
      <c r="EM145" s="242">
        <v>-934.84859999999992</v>
      </c>
      <c r="EN145" s="243">
        <v>-7810.6874999999973</v>
      </c>
      <c r="EO145" s="243">
        <v>0</v>
      </c>
      <c r="EP145" s="243">
        <v>0</v>
      </c>
      <c r="EQ145" s="243"/>
      <c r="ER145" s="242">
        <v>241303.8425</v>
      </c>
      <c r="ES145" s="230">
        <v>251411.51526666665</v>
      </c>
      <c r="ET145" s="230">
        <v>0</v>
      </c>
      <c r="EU145" s="231"/>
      <c r="EV145" s="231"/>
      <c r="EW145" s="231"/>
      <c r="EX145" s="231">
        <v>0</v>
      </c>
      <c r="EY145" s="231">
        <v>0</v>
      </c>
      <c r="EZ145" s="231">
        <v>0</v>
      </c>
      <c r="FA145" s="231">
        <v>0</v>
      </c>
      <c r="FB145" s="231">
        <v>0</v>
      </c>
      <c r="FC145" s="230">
        <v>-1362.1366666666665</v>
      </c>
      <c r="FD145" s="230">
        <v>-934.84859999999992</v>
      </c>
      <c r="FE145" s="231"/>
      <c r="FF145" s="231">
        <v>0</v>
      </c>
      <c r="FG145" s="231">
        <v>0</v>
      </c>
      <c r="FH145" s="231"/>
      <c r="FI145" s="230">
        <v>249114.53</v>
      </c>
      <c r="FJ145" s="232">
        <v>251411.51526666665</v>
      </c>
      <c r="FK145" s="232">
        <v>0</v>
      </c>
      <c r="FL145" s="233"/>
      <c r="FM145" s="233"/>
      <c r="FN145" s="233"/>
      <c r="FO145" s="233">
        <v>0</v>
      </c>
      <c r="FP145" s="233">
        <v>0</v>
      </c>
      <c r="FQ145" s="233">
        <v>0</v>
      </c>
      <c r="FR145" s="233">
        <v>0</v>
      </c>
      <c r="FS145" s="233">
        <v>0</v>
      </c>
      <c r="FT145" s="232">
        <v>-1362.1366666666665</v>
      </c>
      <c r="FU145" s="232">
        <v>-934.84859999999992</v>
      </c>
      <c r="FV145" s="233"/>
      <c r="FW145" s="233">
        <v>0</v>
      </c>
      <c r="FX145" s="233">
        <v>0</v>
      </c>
      <c r="FY145" s="233"/>
      <c r="FZ145" s="232">
        <v>249114.53</v>
      </c>
      <c r="GA145" s="234">
        <v>251411.51526666665</v>
      </c>
      <c r="GB145" s="234">
        <v>0</v>
      </c>
      <c r="GC145" s="235"/>
      <c r="GD145" s="235"/>
      <c r="GE145" s="235"/>
      <c r="GF145" s="235">
        <v>0</v>
      </c>
      <c r="GG145" s="235">
        <v>0</v>
      </c>
      <c r="GH145" s="235">
        <v>0</v>
      </c>
      <c r="GI145" s="235">
        <v>0</v>
      </c>
      <c r="GJ145" s="235">
        <v>0</v>
      </c>
      <c r="GK145" s="234">
        <v>-1362.1366666666665</v>
      </c>
      <c r="GL145" s="234">
        <v>-934.84859999999992</v>
      </c>
      <c r="GM145" s="235"/>
      <c r="GN145" s="235">
        <v>0</v>
      </c>
      <c r="GO145" s="235">
        <v>0</v>
      </c>
      <c r="GP145" s="235"/>
      <c r="GQ145" s="234">
        <v>249114.53</v>
      </c>
      <c r="GR145" s="236">
        <v>251411.51526666665</v>
      </c>
      <c r="GS145" s="236">
        <v>0</v>
      </c>
      <c r="GT145" s="237"/>
      <c r="GU145" s="237"/>
      <c r="GV145" s="237"/>
      <c r="GW145" s="237">
        <v>0</v>
      </c>
      <c r="GX145" s="237">
        <v>0</v>
      </c>
      <c r="GY145" s="237">
        <v>0</v>
      </c>
      <c r="GZ145" s="237">
        <v>0</v>
      </c>
      <c r="HA145" s="237">
        <v>0</v>
      </c>
      <c r="HB145" s="236">
        <v>-1362.1366666666665</v>
      </c>
      <c r="HC145" s="236">
        <v>-934.84859999999992</v>
      </c>
      <c r="HD145" s="237"/>
      <c r="HE145" s="237">
        <v>0</v>
      </c>
      <c r="HF145" s="237">
        <v>0</v>
      </c>
      <c r="HG145" s="237"/>
      <c r="HH145" s="236">
        <v>249114.53</v>
      </c>
      <c r="HJ145" s="281">
        <f t="shared" si="20"/>
        <v>3016938.1831999999</v>
      </c>
      <c r="HK145" s="282">
        <f t="shared" si="21"/>
        <v>0</v>
      </c>
      <c r="HL145" s="282">
        <f t="shared" si="22"/>
        <v>0</v>
      </c>
      <c r="HM145" s="282">
        <f t="shared" si="23"/>
        <v>-16345.640000000001</v>
      </c>
      <c r="HN145" s="282">
        <f t="shared" si="24"/>
        <v>-11218.183199999998</v>
      </c>
      <c r="HO145" s="282">
        <f t="shared" si="25"/>
        <v>-18745.649999999998</v>
      </c>
      <c r="HP145" s="282">
        <f t="shared" si="26"/>
        <v>0</v>
      </c>
      <c r="HQ145" s="283">
        <f t="shared" si="27"/>
        <v>0</v>
      </c>
      <c r="HR145" s="263"/>
      <c r="HS145" s="277">
        <v>165323</v>
      </c>
      <c r="HT145" s="278">
        <v>0</v>
      </c>
      <c r="HU145" s="278">
        <v>130725</v>
      </c>
      <c r="HV145" s="278">
        <v>6000</v>
      </c>
      <c r="HW145" s="278">
        <v>0</v>
      </c>
      <c r="HX145" s="278">
        <v>10001.25</v>
      </c>
      <c r="HY145" s="278">
        <v>139577</v>
      </c>
      <c r="HZ145" s="279">
        <v>0</v>
      </c>
      <c r="IA145" s="278"/>
      <c r="IB145" s="280">
        <f t="shared" si="28"/>
        <v>3468564.4331999999</v>
      </c>
      <c r="ID145" s="280">
        <f t="shared" si="29"/>
        <v>-46309.473199999993</v>
      </c>
      <c r="IF145" s="280"/>
      <c r="IH145" s="280"/>
      <c r="IJ145" s="280">
        <v>0</v>
      </c>
      <c r="IL145" s="280">
        <v>0</v>
      </c>
      <c r="IN145" s="280">
        <v>34707.933333333327</v>
      </c>
    </row>
    <row r="146" spans="1:248">
      <c r="A146" s="244">
        <v>1002</v>
      </c>
      <c r="B146" s="141">
        <v>103121</v>
      </c>
      <c r="C146" s="141" t="s">
        <v>696</v>
      </c>
      <c r="D146" s="141" t="s">
        <v>492</v>
      </c>
      <c r="E146" s="226" t="s">
        <v>786</v>
      </c>
      <c r="F146" s="245" t="s">
        <v>923</v>
      </c>
      <c r="H146" s="227">
        <v>0</v>
      </c>
      <c r="I146" s="227">
        <v>0</v>
      </c>
      <c r="J146" s="227">
        <v>0</v>
      </c>
      <c r="K146" s="227">
        <v>0</v>
      </c>
      <c r="M146" s="228">
        <v>0</v>
      </c>
      <c r="N146" s="228">
        <v>55544.7904370627</v>
      </c>
      <c r="O146" s="229"/>
      <c r="P146" s="229"/>
      <c r="Q146" s="229"/>
      <c r="R146" s="229">
        <v>0</v>
      </c>
      <c r="S146" s="229"/>
      <c r="T146" s="229">
        <v>0</v>
      </c>
      <c r="U146" s="229">
        <v>0</v>
      </c>
      <c r="V146" s="229"/>
      <c r="W146" s="228">
        <v>0</v>
      </c>
      <c r="X146" s="228">
        <v>0</v>
      </c>
      <c r="Y146" s="229">
        <v>-274.3125</v>
      </c>
      <c r="Z146" s="229">
        <v>0</v>
      </c>
      <c r="AA146" s="229">
        <v>0</v>
      </c>
      <c r="AB146" s="229"/>
      <c r="AC146" s="228">
        <v>55270.4779370627</v>
      </c>
      <c r="AD146" s="230">
        <v>0</v>
      </c>
      <c r="AE146" s="230">
        <v>55544.7904370627</v>
      </c>
      <c r="AF146" s="231"/>
      <c r="AG146" s="231"/>
      <c r="AH146" s="231"/>
      <c r="AI146" s="231">
        <v>0</v>
      </c>
      <c r="AJ146" s="231"/>
      <c r="AK146" s="231">
        <v>0</v>
      </c>
      <c r="AL146" s="231">
        <v>0</v>
      </c>
      <c r="AM146" s="231"/>
      <c r="AN146" s="230">
        <v>0</v>
      </c>
      <c r="AO146" s="230">
        <v>0</v>
      </c>
      <c r="AP146" s="231">
        <v>-274.3125</v>
      </c>
      <c r="AQ146" s="231">
        <v>0</v>
      </c>
      <c r="AR146" s="231">
        <v>0</v>
      </c>
      <c r="AS146" s="231"/>
      <c r="AT146" s="230">
        <v>55270.4779370627</v>
      </c>
      <c r="AU146" s="232">
        <v>0</v>
      </c>
      <c r="AV146" s="232">
        <v>55544.7904370627</v>
      </c>
      <c r="AW146" s="233"/>
      <c r="AX146" s="233"/>
      <c r="AY146" s="233"/>
      <c r="AZ146" s="233">
        <v>0</v>
      </c>
      <c r="BA146" s="233"/>
      <c r="BB146" s="233">
        <v>0</v>
      </c>
      <c r="BC146" s="233">
        <v>0</v>
      </c>
      <c r="BD146" s="233"/>
      <c r="BE146" s="232">
        <v>0</v>
      </c>
      <c r="BF146" s="232">
        <v>0</v>
      </c>
      <c r="BG146" s="233">
        <v>-274.3125</v>
      </c>
      <c r="BH146" s="233">
        <v>0</v>
      </c>
      <c r="BI146" s="233">
        <v>0</v>
      </c>
      <c r="BJ146" s="233"/>
      <c r="BK146" s="232">
        <v>55270.4779370627</v>
      </c>
      <c r="BL146" s="234">
        <v>0</v>
      </c>
      <c r="BM146" s="234">
        <v>75459.689483942057</v>
      </c>
      <c r="BN146" s="235"/>
      <c r="BO146" s="235"/>
      <c r="BP146" s="235"/>
      <c r="BQ146" s="235">
        <v>0</v>
      </c>
      <c r="BR146" s="235">
        <v>0</v>
      </c>
      <c r="BS146" s="235">
        <v>0</v>
      </c>
      <c r="BT146" s="235">
        <v>606.66666666666663</v>
      </c>
      <c r="BU146" s="235">
        <v>0</v>
      </c>
      <c r="BV146" s="234">
        <v>0</v>
      </c>
      <c r="BW146" s="234">
        <v>0</v>
      </c>
      <c r="BX146" s="235">
        <v>-274.3125</v>
      </c>
      <c r="BY146" s="235">
        <v>0</v>
      </c>
      <c r="BZ146" s="235">
        <v>0</v>
      </c>
      <c r="CA146" s="235"/>
      <c r="CB146" s="234">
        <v>75792.043650608728</v>
      </c>
      <c r="CC146" s="236">
        <v>0</v>
      </c>
      <c r="CD146" s="236">
        <v>75459.689483942057</v>
      </c>
      <c r="CE146" s="237"/>
      <c r="CF146" s="237"/>
      <c r="CG146" s="237"/>
      <c r="CH146" s="237">
        <v>0</v>
      </c>
      <c r="CI146" s="237">
        <v>0</v>
      </c>
      <c r="CJ146" s="237">
        <v>0</v>
      </c>
      <c r="CK146" s="237">
        <v>606.66666666666663</v>
      </c>
      <c r="CL146" s="237">
        <v>0</v>
      </c>
      <c r="CM146" s="236">
        <v>0</v>
      </c>
      <c r="CN146" s="236">
        <v>0</v>
      </c>
      <c r="CO146" s="237">
        <v>-274.3125</v>
      </c>
      <c r="CP146" s="237">
        <v>0</v>
      </c>
      <c r="CQ146" s="237">
        <v>0</v>
      </c>
      <c r="CR146" s="237"/>
      <c r="CS146" s="236">
        <v>75792.043650608728</v>
      </c>
      <c r="CT146" s="238">
        <v>0</v>
      </c>
      <c r="CU146" s="238">
        <v>75459.689483942057</v>
      </c>
      <c r="CV146" s="239"/>
      <c r="CW146" s="239"/>
      <c r="CX146" s="239"/>
      <c r="CY146" s="239">
        <v>0</v>
      </c>
      <c r="CZ146" s="239">
        <v>0</v>
      </c>
      <c r="DA146" s="239">
        <v>0</v>
      </c>
      <c r="DB146" s="239">
        <v>606.66666666666663</v>
      </c>
      <c r="DC146" s="239">
        <v>0</v>
      </c>
      <c r="DD146" s="238">
        <v>0</v>
      </c>
      <c r="DE146" s="238">
        <v>0</v>
      </c>
      <c r="DF146" s="239">
        <v>-274.3125</v>
      </c>
      <c r="DG146" s="239">
        <v>0</v>
      </c>
      <c r="DH146" s="239">
        <v>0</v>
      </c>
      <c r="DI146" s="239"/>
      <c r="DJ146" s="238">
        <v>75792.043650608728</v>
      </c>
      <c r="DK146" s="240">
        <v>0</v>
      </c>
      <c r="DL146" s="240">
        <v>75459.689483942057</v>
      </c>
      <c r="DM146" s="241"/>
      <c r="DN146" s="241"/>
      <c r="DO146" s="241"/>
      <c r="DP146" s="241">
        <v>0</v>
      </c>
      <c r="DQ146" s="241">
        <v>0</v>
      </c>
      <c r="DR146" s="241">
        <v>0</v>
      </c>
      <c r="DS146" s="241">
        <v>606.66666666666663</v>
      </c>
      <c r="DT146" s="241">
        <v>0</v>
      </c>
      <c r="DU146" s="240">
        <v>0</v>
      </c>
      <c r="DV146" s="240">
        <v>0</v>
      </c>
      <c r="DW146" s="241">
        <v>-274.3125</v>
      </c>
      <c r="DX146" s="241">
        <v>0</v>
      </c>
      <c r="DY146" s="241">
        <v>0</v>
      </c>
      <c r="DZ146" s="241"/>
      <c r="EA146" s="240">
        <v>75792.043650608728</v>
      </c>
      <c r="EB146" s="242">
        <v>0</v>
      </c>
      <c r="EC146" s="242">
        <v>187065.59586285724</v>
      </c>
      <c r="ED146" s="243"/>
      <c r="EE146" s="243"/>
      <c r="EF146" s="243"/>
      <c r="EG146" s="243">
        <v>0</v>
      </c>
      <c r="EH146" s="243">
        <v>0</v>
      </c>
      <c r="EI146" s="243">
        <v>0</v>
      </c>
      <c r="EJ146" s="243">
        <v>4853.3333333333339</v>
      </c>
      <c r="EK146" s="243">
        <v>0</v>
      </c>
      <c r="EL146" s="242">
        <v>0</v>
      </c>
      <c r="EM146" s="242">
        <v>0</v>
      </c>
      <c r="EN146" s="243">
        <v>-1371.5625</v>
      </c>
      <c r="EO146" s="243">
        <v>0</v>
      </c>
      <c r="EP146" s="243">
        <v>0</v>
      </c>
      <c r="EQ146" s="243"/>
      <c r="ER146" s="242">
        <v>190547.36669619058</v>
      </c>
      <c r="ES146" s="230">
        <v>0</v>
      </c>
      <c r="ET146" s="230">
        <v>75459.689483942057</v>
      </c>
      <c r="EU146" s="231"/>
      <c r="EV146" s="231"/>
      <c r="EW146" s="231"/>
      <c r="EX146" s="231">
        <v>0</v>
      </c>
      <c r="EY146" s="231">
        <v>0</v>
      </c>
      <c r="EZ146" s="231">
        <v>0</v>
      </c>
      <c r="FA146" s="231">
        <v>606.66666666666663</v>
      </c>
      <c r="FB146" s="231">
        <v>0</v>
      </c>
      <c r="FC146" s="230">
        <v>0</v>
      </c>
      <c r="FD146" s="230">
        <v>0</v>
      </c>
      <c r="FE146" s="231"/>
      <c r="FF146" s="231">
        <v>0</v>
      </c>
      <c r="FG146" s="231">
        <v>0</v>
      </c>
      <c r="FH146" s="231"/>
      <c r="FI146" s="230">
        <v>76066.356150608728</v>
      </c>
      <c r="FJ146" s="232">
        <v>0</v>
      </c>
      <c r="FK146" s="232">
        <v>-74059.570573596924</v>
      </c>
      <c r="FL146" s="233"/>
      <c r="FM146" s="233"/>
      <c r="FN146" s="233"/>
      <c r="FO146" s="233">
        <v>0</v>
      </c>
      <c r="FP146" s="233">
        <v>0</v>
      </c>
      <c r="FQ146" s="233">
        <v>0</v>
      </c>
      <c r="FR146" s="233">
        <v>606.66666666666663</v>
      </c>
      <c r="FS146" s="233">
        <v>0</v>
      </c>
      <c r="FT146" s="232">
        <v>0</v>
      </c>
      <c r="FU146" s="232">
        <v>0</v>
      </c>
      <c r="FV146" s="233"/>
      <c r="FW146" s="233">
        <v>0</v>
      </c>
      <c r="FX146" s="233">
        <v>0</v>
      </c>
      <c r="FY146" s="233"/>
      <c r="FZ146" s="232">
        <v>-73452.903906930253</v>
      </c>
      <c r="GA146" s="234">
        <v>0</v>
      </c>
      <c r="GB146" s="234">
        <v>64834.952196409649</v>
      </c>
      <c r="GC146" s="235"/>
      <c r="GD146" s="235"/>
      <c r="GE146" s="235"/>
      <c r="GF146" s="235">
        <v>0</v>
      </c>
      <c r="GG146" s="235">
        <v>0</v>
      </c>
      <c r="GH146" s="235">
        <v>0</v>
      </c>
      <c r="GI146" s="235">
        <v>606.66666666666663</v>
      </c>
      <c r="GJ146" s="235">
        <v>0</v>
      </c>
      <c r="GK146" s="234">
        <v>0</v>
      </c>
      <c r="GL146" s="234">
        <v>0</v>
      </c>
      <c r="GM146" s="235"/>
      <c r="GN146" s="235">
        <v>0</v>
      </c>
      <c r="GO146" s="235">
        <v>0</v>
      </c>
      <c r="GP146" s="235"/>
      <c r="GQ146" s="234">
        <v>65441.618863076314</v>
      </c>
      <c r="GR146" s="236">
        <v>0</v>
      </c>
      <c r="GS146" s="236">
        <v>45555.837472434258</v>
      </c>
      <c r="GT146" s="237"/>
      <c r="GU146" s="237"/>
      <c r="GV146" s="237"/>
      <c r="GW146" s="237">
        <v>0</v>
      </c>
      <c r="GX146" s="237">
        <v>0</v>
      </c>
      <c r="GY146" s="237">
        <v>0</v>
      </c>
      <c r="GZ146" s="237">
        <v>606.66666666666663</v>
      </c>
      <c r="HA146" s="237">
        <v>0</v>
      </c>
      <c r="HB146" s="236">
        <v>0</v>
      </c>
      <c r="HC146" s="236">
        <v>0</v>
      </c>
      <c r="HD146" s="237"/>
      <c r="HE146" s="237">
        <v>0</v>
      </c>
      <c r="HF146" s="237">
        <v>0</v>
      </c>
      <c r="HG146" s="237"/>
      <c r="HH146" s="236">
        <v>46162.504139100922</v>
      </c>
      <c r="HJ146" s="281">
        <f t="shared" si="20"/>
        <v>784167.13368900248</v>
      </c>
      <c r="HK146" s="282">
        <f t="shared" si="21"/>
        <v>0</v>
      </c>
      <c r="HL146" s="282">
        <f t="shared" si="22"/>
        <v>9706.6666666666661</v>
      </c>
      <c r="HM146" s="282">
        <f t="shared" si="23"/>
        <v>0</v>
      </c>
      <c r="HN146" s="282">
        <f t="shared" si="24"/>
        <v>0</v>
      </c>
      <c r="HO146" s="282">
        <f t="shared" si="25"/>
        <v>-3291.75</v>
      </c>
      <c r="HP146" s="282">
        <f t="shared" si="26"/>
        <v>0</v>
      </c>
      <c r="HQ146" s="283">
        <f t="shared" si="27"/>
        <v>0</v>
      </c>
      <c r="HR146" s="263"/>
      <c r="HS146" s="277">
        <v>0</v>
      </c>
      <c r="HT146" s="278">
        <v>0</v>
      </c>
      <c r="HU146" s="278">
        <v>0</v>
      </c>
      <c r="HV146" s="278">
        <v>2400</v>
      </c>
      <c r="HW146" s="278">
        <v>0</v>
      </c>
      <c r="HX146" s="278">
        <v>0</v>
      </c>
      <c r="HY146" s="278">
        <v>0</v>
      </c>
      <c r="HZ146" s="279">
        <v>4938.25</v>
      </c>
      <c r="IA146" s="278"/>
      <c r="IB146" s="280">
        <f t="shared" si="28"/>
        <v>801212.05035566911</v>
      </c>
      <c r="ID146" s="280">
        <f t="shared" si="29"/>
        <v>-3291.75</v>
      </c>
      <c r="IF146" s="280"/>
      <c r="IH146" s="280"/>
      <c r="IJ146" s="280">
        <v>0</v>
      </c>
      <c r="IL146" s="280">
        <v>16837.5</v>
      </c>
      <c r="IN146" s="280">
        <v>12340.79</v>
      </c>
    </row>
    <row r="147" spans="1:248">
      <c r="A147" s="244">
        <v>2289</v>
      </c>
      <c r="B147" s="141">
        <v>103315</v>
      </c>
      <c r="C147" s="141" t="s">
        <v>698</v>
      </c>
      <c r="D147" s="141" t="s">
        <v>494</v>
      </c>
      <c r="E147" s="226" t="s">
        <v>341</v>
      </c>
      <c r="F147" s="245" t="s">
        <v>923</v>
      </c>
      <c r="H147" s="227">
        <v>2094209.0906370655</v>
      </c>
      <c r="I147" s="227">
        <v>-10303.77</v>
      </c>
      <c r="J147" s="227">
        <v>-18982.838199999998</v>
      </c>
      <c r="K147" s="227">
        <v>2064922.4824370653</v>
      </c>
      <c r="M147" s="228">
        <v>174517.42421975546</v>
      </c>
      <c r="N147" s="228">
        <v>0</v>
      </c>
      <c r="O147" s="229"/>
      <c r="P147" s="229"/>
      <c r="Q147" s="229"/>
      <c r="R147" s="229">
        <v>0</v>
      </c>
      <c r="S147" s="229"/>
      <c r="T147" s="229">
        <v>0</v>
      </c>
      <c r="U147" s="229">
        <v>0</v>
      </c>
      <c r="V147" s="229"/>
      <c r="W147" s="228">
        <v>-858.64750000000004</v>
      </c>
      <c r="X147" s="228">
        <v>-1581.9031833333331</v>
      </c>
      <c r="Y147" s="229">
        <v>-789.25</v>
      </c>
      <c r="Z147" s="229">
        <v>-464.50749999999999</v>
      </c>
      <c r="AA147" s="229">
        <v>0</v>
      </c>
      <c r="AB147" s="229"/>
      <c r="AC147" s="228">
        <v>170823.11603642211</v>
      </c>
      <c r="AD147" s="230">
        <v>174517.42421975546</v>
      </c>
      <c r="AE147" s="230">
        <v>0</v>
      </c>
      <c r="AF147" s="231"/>
      <c r="AG147" s="231"/>
      <c r="AH147" s="231"/>
      <c r="AI147" s="231">
        <v>0</v>
      </c>
      <c r="AJ147" s="231"/>
      <c r="AK147" s="231">
        <v>0</v>
      </c>
      <c r="AL147" s="231">
        <v>0</v>
      </c>
      <c r="AM147" s="231"/>
      <c r="AN147" s="230">
        <v>-858.64750000000004</v>
      </c>
      <c r="AO147" s="230">
        <v>-1581.9031833333331</v>
      </c>
      <c r="AP147" s="231">
        <v>-789.25</v>
      </c>
      <c r="AQ147" s="231">
        <v>-464.50749999999999</v>
      </c>
      <c r="AR147" s="231">
        <v>0</v>
      </c>
      <c r="AS147" s="231"/>
      <c r="AT147" s="230">
        <v>170823.11603642211</v>
      </c>
      <c r="AU147" s="232">
        <v>174517.42421975546</v>
      </c>
      <c r="AV147" s="232">
        <v>0</v>
      </c>
      <c r="AW147" s="233"/>
      <c r="AX147" s="233"/>
      <c r="AY147" s="233"/>
      <c r="AZ147" s="233">
        <v>0</v>
      </c>
      <c r="BA147" s="233"/>
      <c r="BB147" s="233">
        <v>0</v>
      </c>
      <c r="BC147" s="233">
        <v>0</v>
      </c>
      <c r="BD147" s="233"/>
      <c r="BE147" s="232">
        <v>-858.64750000000004</v>
      </c>
      <c r="BF147" s="232">
        <v>-1581.9031833333331</v>
      </c>
      <c r="BG147" s="233">
        <v>-789.25</v>
      </c>
      <c r="BH147" s="233">
        <v>-464.50749999999999</v>
      </c>
      <c r="BI147" s="233">
        <v>0</v>
      </c>
      <c r="BJ147" s="233"/>
      <c r="BK147" s="232">
        <v>170823.11603642211</v>
      </c>
      <c r="BL147" s="234">
        <v>174517.42421975546</v>
      </c>
      <c r="BM147" s="234">
        <v>0</v>
      </c>
      <c r="BN147" s="235"/>
      <c r="BO147" s="235"/>
      <c r="BP147" s="235"/>
      <c r="BQ147" s="235">
        <v>0</v>
      </c>
      <c r="BR147" s="235">
        <v>0</v>
      </c>
      <c r="BS147" s="235">
        <v>0</v>
      </c>
      <c r="BT147" s="235">
        <v>0</v>
      </c>
      <c r="BU147" s="235">
        <v>0</v>
      </c>
      <c r="BV147" s="234">
        <v>-858.64750000000004</v>
      </c>
      <c r="BW147" s="234">
        <v>-1581.9031833333331</v>
      </c>
      <c r="BX147" s="235">
        <v>-789.25</v>
      </c>
      <c r="BY147" s="235">
        <v>-464.50749999999999</v>
      </c>
      <c r="BZ147" s="235">
        <v>0</v>
      </c>
      <c r="CA147" s="235"/>
      <c r="CB147" s="234">
        <v>170823.11603642211</v>
      </c>
      <c r="CC147" s="236">
        <v>174517.42421975546</v>
      </c>
      <c r="CD147" s="236">
        <v>0</v>
      </c>
      <c r="CE147" s="237"/>
      <c r="CF147" s="237"/>
      <c r="CG147" s="237"/>
      <c r="CH147" s="237">
        <v>0</v>
      </c>
      <c r="CI147" s="237">
        <v>0</v>
      </c>
      <c r="CJ147" s="237">
        <v>0</v>
      </c>
      <c r="CK147" s="237">
        <v>0</v>
      </c>
      <c r="CL147" s="237">
        <v>0</v>
      </c>
      <c r="CM147" s="236">
        <v>-858.64750000000004</v>
      </c>
      <c r="CN147" s="236">
        <v>-1581.9031833333331</v>
      </c>
      <c r="CO147" s="237">
        <v>-789.25</v>
      </c>
      <c r="CP147" s="237">
        <v>-464.50749999999999</v>
      </c>
      <c r="CQ147" s="237">
        <v>0</v>
      </c>
      <c r="CR147" s="237"/>
      <c r="CS147" s="236">
        <v>170823.11603642211</v>
      </c>
      <c r="CT147" s="238">
        <v>174517.42421975546</v>
      </c>
      <c r="CU147" s="238">
        <v>0</v>
      </c>
      <c r="CV147" s="239"/>
      <c r="CW147" s="239"/>
      <c r="CX147" s="239"/>
      <c r="CY147" s="239">
        <v>0</v>
      </c>
      <c r="CZ147" s="239">
        <v>0</v>
      </c>
      <c r="DA147" s="239">
        <v>0</v>
      </c>
      <c r="DB147" s="239">
        <v>0</v>
      </c>
      <c r="DC147" s="239">
        <v>0</v>
      </c>
      <c r="DD147" s="238">
        <v>-858.64750000000004</v>
      </c>
      <c r="DE147" s="238">
        <v>-1581.9031833333331</v>
      </c>
      <c r="DF147" s="239">
        <v>-789.25</v>
      </c>
      <c r="DG147" s="239">
        <v>-464.50749999999999</v>
      </c>
      <c r="DH147" s="239">
        <v>0</v>
      </c>
      <c r="DI147" s="239"/>
      <c r="DJ147" s="238">
        <v>170823.11603642211</v>
      </c>
      <c r="DK147" s="240">
        <v>174517.42421975546</v>
      </c>
      <c r="DL147" s="240">
        <v>0</v>
      </c>
      <c r="DM147" s="241"/>
      <c r="DN147" s="241"/>
      <c r="DO147" s="241"/>
      <c r="DP147" s="241">
        <v>0</v>
      </c>
      <c r="DQ147" s="241">
        <v>0</v>
      </c>
      <c r="DR147" s="241">
        <v>0</v>
      </c>
      <c r="DS147" s="241">
        <v>0</v>
      </c>
      <c r="DT147" s="241">
        <v>0</v>
      </c>
      <c r="DU147" s="240">
        <v>-858.64750000000004</v>
      </c>
      <c r="DV147" s="240">
        <v>-1581.9031833333331</v>
      </c>
      <c r="DW147" s="241">
        <v>-789.25</v>
      </c>
      <c r="DX147" s="241">
        <v>-464.50749999999999</v>
      </c>
      <c r="DY147" s="241">
        <v>0</v>
      </c>
      <c r="DZ147" s="241"/>
      <c r="EA147" s="240">
        <v>170823.11603642211</v>
      </c>
      <c r="EB147" s="242">
        <v>174517.42421975546</v>
      </c>
      <c r="EC147" s="242">
        <v>0</v>
      </c>
      <c r="ED147" s="243"/>
      <c r="EE147" s="243"/>
      <c r="EF147" s="243"/>
      <c r="EG147" s="243">
        <v>0</v>
      </c>
      <c r="EH147" s="243">
        <v>0</v>
      </c>
      <c r="EI147" s="243">
        <v>0</v>
      </c>
      <c r="EJ147" s="243">
        <v>0</v>
      </c>
      <c r="EK147" s="243">
        <v>0</v>
      </c>
      <c r="EL147" s="242">
        <v>-858.64750000000004</v>
      </c>
      <c r="EM147" s="242">
        <v>-1581.9031833333331</v>
      </c>
      <c r="EN147" s="243">
        <v>-3946.25</v>
      </c>
      <c r="EO147" s="243">
        <v>-464.50749999999999</v>
      </c>
      <c r="EP147" s="243">
        <v>0</v>
      </c>
      <c r="EQ147" s="243"/>
      <c r="ER147" s="242">
        <v>167666.11603642211</v>
      </c>
      <c r="ES147" s="230">
        <v>174517.42421975546</v>
      </c>
      <c r="ET147" s="230">
        <v>0</v>
      </c>
      <c r="EU147" s="231"/>
      <c r="EV147" s="231"/>
      <c r="EW147" s="231"/>
      <c r="EX147" s="231">
        <v>0</v>
      </c>
      <c r="EY147" s="231">
        <v>0</v>
      </c>
      <c r="EZ147" s="231">
        <v>0</v>
      </c>
      <c r="FA147" s="231">
        <v>0</v>
      </c>
      <c r="FB147" s="231">
        <v>0</v>
      </c>
      <c r="FC147" s="230">
        <v>-858.64750000000004</v>
      </c>
      <c r="FD147" s="230">
        <v>-1581.9031833333331</v>
      </c>
      <c r="FE147" s="231"/>
      <c r="FF147" s="231">
        <v>-464.50749999999999</v>
      </c>
      <c r="FG147" s="231">
        <v>0</v>
      </c>
      <c r="FH147" s="231"/>
      <c r="FI147" s="230">
        <v>171612.36603642211</v>
      </c>
      <c r="FJ147" s="232">
        <v>174517.42421975546</v>
      </c>
      <c r="FK147" s="232">
        <v>0</v>
      </c>
      <c r="FL147" s="233"/>
      <c r="FM147" s="233"/>
      <c r="FN147" s="233"/>
      <c r="FO147" s="233">
        <v>0</v>
      </c>
      <c r="FP147" s="233">
        <v>0</v>
      </c>
      <c r="FQ147" s="233">
        <v>0</v>
      </c>
      <c r="FR147" s="233">
        <v>0</v>
      </c>
      <c r="FS147" s="233">
        <v>0</v>
      </c>
      <c r="FT147" s="232">
        <v>-858.64750000000004</v>
      </c>
      <c r="FU147" s="232">
        <v>-1581.9031833333331</v>
      </c>
      <c r="FV147" s="233"/>
      <c r="FW147" s="233">
        <v>-1393.5225000000005</v>
      </c>
      <c r="FX147" s="233">
        <v>0</v>
      </c>
      <c r="FY147" s="233"/>
      <c r="FZ147" s="232">
        <v>170683.35103642213</v>
      </c>
      <c r="GA147" s="234">
        <v>174517.42421975546</v>
      </c>
      <c r="GB147" s="234">
        <v>0</v>
      </c>
      <c r="GC147" s="235"/>
      <c r="GD147" s="235"/>
      <c r="GE147" s="235"/>
      <c r="GF147" s="235">
        <v>0</v>
      </c>
      <c r="GG147" s="235">
        <v>0</v>
      </c>
      <c r="GH147" s="235">
        <v>0</v>
      </c>
      <c r="GI147" s="235">
        <v>0</v>
      </c>
      <c r="GJ147" s="235">
        <v>0</v>
      </c>
      <c r="GK147" s="234">
        <v>-858.64750000000004</v>
      </c>
      <c r="GL147" s="234">
        <v>-1581.9031833333331</v>
      </c>
      <c r="GM147" s="235"/>
      <c r="GN147" s="235"/>
      <c r="GO147" s="235">
        <v>0</v>
      </c>
      <c r="GP147" s="235"/>
      <c r="GQ147" s="234">
        <v>172076.87353642212</v>
      </c>
      <c r="GR147" s="236">
        <v>174517.42421975546</v>
      </c>
      <c r="GS147" s="236">
        <v>0</v>
      </c>
      <c r="GT147" s="237"/>
      <c r="GU147" s="237"/>
      <c r="GV147" s="237"/>
      <c r="GW147" s="237">
        <v>0</v>
      </c>
      <c r="GX147" s="237">
        <v>0</v>
      </c>
      <c r="GY147" s="237">
        <v>0</v>
      </c>
      <c r="GZ147" s="237">
        <v>0</v>
      </c>
      <c r="HA147" s="237">
        <v>0</v>
      </c>
      <c r="HB147" s="236">
        <v>-858.64750000000004</v>
      </c>
      <c r="HC147" s="236">
        <v>-1581.9031833333331</v>
      </c>
      <c r="HD147" s="237"/>
      <c r="HE147" s="237"/>
      <c r="HF147" s="237">
        <v>0</v>
      </c>
      <c r="HG147" s="237"/>
      <c r="HH147" s="236">
        <v>172076.87353642212</v>
      </c>
      <c r="HJ147" s="281">
        <f t="shared" si="20"/>
        <v>2094209.0906370655</v>
      </c>
      <c r="HK147" s="282">
        <f t="shared" si="21"/>
        <v>0</v>
      </c>
      <c r="HL147" s="282">
        <f t="shared" si="22"/>
        <v>0</v>
      </c>
      <c r="HM147" s="282">
        <f t="shared" si="23"/>
        <v>-10303.77</v>
      </c>
      <c r="HN147" s="282">
        <f t="shared" si="24"/>
        <v>-18982.838199999998</v>
      </c>
      <c r="HO147" s="282">
        <f t="shared" si="25"/>
        <v>-9471</v>
      </c>
      <c r="HP147" s="282">
        <f t="shared" si="26"/>
        <v>-5574.09</v>
      </c>
      <c r="HQ147" s="283">
        <f t="shared" si="27"/>
        <v>0</v>
      </c>
      <c r="HR147" s="263"/>
      <c r="HS147" s="277">
        <v>119847</v>
      </c>
      <c r="HT147" s="278">
        <v>0</v>
      </c>
      <c r="HU147" s="278">
        <v>148935</v>
      </c>
      <c r="HV147" s="278">
        <v>2400</v>
      </c>
      <c r="HW147" s="278">
        <v>0</v>
      </c>
      <c r="HX147" s="278">
        <v>10718.33</v>
      </c>
      <c r="HY147" s="278">
        <v>78634</v>
      </c>
      <c r="HZ147" s="279">
        <v>8590</v>
      </c>
      <c r="IA147" s="278"/>
      <c r="IB147" s="280">
        <f t="shared" si="28"/>
        <v>2463333.4206370655</v>
      </c>
      <c r="ID147" s="280">
        <f t="shared" si="29"/>
        <v>-44331.698199999999</v>
      </c>
      <c r="IF147" s="280"/>
      <c r="IH147" s="280"/>
      <c r="IJ147" s="280">
        <v>0</v>
      </c>
      <c r="IL147" s="280">
        <v>0</v>
      </c>
      <c r="IN147" s="280">
        <v>62536.32</v>
      </c>
    </row>
    <row r="148" spans="1:248">
      <c r="A148" s="244">
        <v>3320</v>
      </c>
      <c r="B148" s="141">
        <v>103424</v>
      </c>
      <c r="C148" s="141" t="s">
        <v>699</v>
      </c>
      <c r="D148" s="141" t="s">
        <v>495</v>
      </c>
      <c r="E148" s="226" t="s">
        <v>341</v>
      </c>
      <c r="F148" s="245" t="s">
        <v>923</v>
      </c>
      <c r="H148" s="227">
        <v>2331509.5157625703</v>
      </c>
      <c r="I148" s="227">
        <v>-10479.26</v>
      </c>
      <c r="J148" s="227">
        <v>-3868.9787000000001</v>
      </c>
      <c r="K148" s="227">
        <v>2317161.2770625707</v>
      </c>
      <c r="M148" s="228">
        <v>194292.45964688086</v>
      </c>
      <c r="N148" s="228">
        <v>0</v>
      </c>
      <c r="O148" s="229"/>
      <c r="P148" s="229"/>
      <c r="Q148" s="229"/>
      <c r="R148" s="229">
        <v>0</v>
      </c>
      <c r="S148" s="229"/>
      <c r="T148" s="229">
        <v>0</v>
      </c>
      <c r="U148" s="229">
        <v>0</v>
      </c>
      <c r="V148" s="229"/>
      <c r="W148" s="228">
        <v>-873.27166666666665</v>
      </c>
      <c r="X148" s="228">
        <v>-322.41489166666668</v>
      </c>
      <c r="Y148" s="229">
        <v>0</v>
      </c>
      <c r="Z148" s="229">
        <v>0</v>
      </c>
      <c r="AA148" s="229">
        <v>0</v>
      </c>
      <c r="AB148" s="229"/>
      <c r="AC148" s="228">
        <v>193096.77308854752</v>
      </c>
      <c r="AD148" s="230">
        <v>194292.45964688086</v>
      </c>
      <c r="AE148" s="230">
        <v>0</v>
      </c>
      <c r="AF148" s="231"/>
      <c r="AG148" s="231"/>
      <c r="AH148" s="231"/>
      <c r="AI148" s="231">
        <v>0</v>
      </c>
      <c r="AJ148" s="231"/>
      <c r="AK148" s="231">
        <v>0</v>
      </c>
      <c r="AL148" s="231">
        <v>0</v>
      </c>
      <c r="AM148" s="231"/>
      <c r="AN148" s="230">
        <v>-873.27166666666665</v>
      </c>
      <c r="AO148" s="230">
        <v>-322.41489166666668</v>
      </c>
      <c r="AP148" s="231">
        <v>0</v>
      </c>
      <c r="AQ148" s="231">
        <v>0</v>
      </c>
      <c r="AR148" s="231">
        <v>0</v>
      </c>
      <c r="AS148" s="231"/>
      <c r="AT148" s="230">
        <v>193096.77308854752</v>
      </c>
      <c r="AU148" s="232">
        <v>194292.45964688086</v>
      </c>
      <c r="AV148" s="232">
        <v>0</v>
      </c>
      <c r="AW148" s="233"/>
      <c r="AX148" s="233"/>
      <c r="AY148" s="233"/>
      <c r="AZ148" s="233">
        <v>0</v>
      </c>
      <c r="BA148" s="233"/>
      <c r="BB148" s="233">
        <v>0</v>
      </c>
      <c r="BC148" s="233">
        <v>0</v>
      </c>
      <c r="BD148" s="233"/>
      <c r="BE148" s="232">
        <v>-873.27166666666665</v>
      </c>
      <c r="BF148" s="232">
        <v>-322.41489166666668</v>
      </c>
      <c r="BG148" s="233">
        <v>0</v>
      </c>
      <c r="BH148" s="233">
        <v>0</v>
      </c>
      <c r="BI148" s="233">
        <v>0</v>
      </c>
      <c r="BJ148" s="233"/>
      <c r="BK148" s="232">
        <v>193096.77308854752</v>
      </c>
      <c r="BL148" s="234">
        <v>194292.45964688086</v>
      </c>
      <c r="BM148" s="234">
        <v>0</v>
      </c>
      <c r="BN148" s="235"/>
      <c r="BO148" s="235"/>
      <c r="BP148" s="235"/>
      <c r="BQ148" s="235">
        <v>0</v>
      </c>
      <c r="BR148" s="235">
        <v>0</v>
      </c>
      <c r="BS148" s="235">
        <v>0</v>
      </c>
      <c r="BT148" s="235">
        <v>0</v>
      </c>
      <c r="BU148" s="235">
        <v>0</v>
      </c>
      <c r="BV148" s="234">
        <v>-873.27166666666665</v>
      </c>
      <c r="BW148" s="234">
        <v>-322.41489166666668</v>
      </c>
      <c r="BX148" s="235">
        <v>0</v>
      </c>
      <c r="BY148" s="235">
        <v>0</v>
      </c>
      <c r="BZ148" s="235">
        <v>0</v>
      </c>
      <c r="CA148" s="235"/>
      <c r="CB148" s="234">
        <v>193096.77308854752</v>
      </c>
      <c r="CC148" s="236">
        <v>194292.45964688086</v>
      </c>
      <c r="CD148" s="236">
        <v>0</v>
      </c>
      <c r="CE148" s="237"/>
      <c r="CF148" s="237"/>
      <c r="CG148" s="237"/>
      <c r="CH148" s="237">
        <v>0</v>
      </c>
      <c r="CI148" s="237">
        <v>0</v>
      </c>
      <c r="CJ148" s="237">
        <v>0</v>
      </c>
      <c r="CK148" s="237">
        <v>0</v>
      </c>
      <c r="CL148" s="237">
        <v>0</v>
      </c>
      <c r="CM148" s="236">
        <v>-873.27166666666665</v>
      </c>
      <c r="CN148" s="236">
        <v>-322.41489166666668</v>
      </c>
      <c r="CO148" s="237">
        <v>0</v>
      </c>
      <c r="CP148" s="237">
        <v>0</v>
      </c>
      <c r="CQ148" s="237">
        <v>0</v>
      </c>
      <c r="CR148" s="237"/>
      <c r="CS148" s="236">
        <v>193096.77308854752</v>
      </c>
      <c r="CT148" s="238">
        <v>194292.45964688086</v>
      </c>
      <c r="CU148" s="238">
        <v>0</v>
      </c>
      <c r="CV148" s="239"/>
      <c r="CW148" s="239"/>
      <c r="CX148" s="239"/>
      <c r="CY148" s="239">
        <v>0</v>
      </c>
      <c r="CZ148" s="239">
        <v>0</v>
      </c>
      <c r="DA148" s="239">
        <v>0</v>
      </c>
      <c r="DB148" s="239">
        <v>0</v>
      </c>
      <c r="DC148" s="239">
        <v>0</v>
      </c>
      <c r="DD148" s="238">
        <v>-873.27166666666665</v>
      </c>
      <c r="DE148" s="238">
        <v>-322.41489166666668</v>
      </c>
      <c r="DF148" s="239">
        <v>0</v>
      </c>
      <c r="DG148" s="239">
        <v>0</v>
      </c>
      <c r="DH148" s="239">
        <v>0</v>
      </c>
      <c r="DI148" s="239"/>
      <c r="DJ148" s="238">
        <v>193096.77308854752</v>
      </c>
      <c r="DK148" s="240">
        <v>194292.45964688086</v>
      </c>
      <c r="DL148" s="240">
        <v>0</v>
      </c>
      <c r="DM148" s="241"/>
      <c r="DN148" s="241"/>
      <c r="DO148" s="241"/>
      <c r="DP148" s="241">
        <v>0</v>
      </c>
      <c r="DQ148" s="241">
        <v>0</v>
      </c>
      <c r="DR148" s="241">
        <v>0</v>
      </c>
      <c r="DS148" s="241">
        <v>0</v>
      </c>
      <c r="DT148" s="241">
        <v>0</v>
      </c>
      <c r="DU148" s="240">
        <v>-873.27166666666665</v>
      </c>
      <c r="DV148" s="240">
        <v>-322.41489166666668</v>
      </c>
      <c r="DW148" s="241">
        <v>0</v>
      </c>
      <c r="DX148" s="241">
        <v>0</v>
      </c>
      <c r="DY148" s="241">
        <v>0</v>
      </c>
      <c r="DZ148" s="241"/>
      <c r="EA148" s="240">
        <v>193096.77308854752</v>
      </c>
      <c r="EB148" s="242">
        <v>194292.45964688086</v>
      </c>
      <c r="EC148" s="242">
        <v>0</v>
      </c>
      <c r="ED148" s="243"/>
      <c r="EE148" s="243"/>
      <c r="EF148" s="243"/>
      <c r="EG148" s="243">
        <v>0</v>
      </c>
      <c r="EH148" s="243">
        <v>0</v>
      </c>
      <c r="EI148" s="243">
        <v>0</v>
      </c>
      <c r="EJ148" s="243">
        <v>0</v>
      </c>
      <c r="EK148" s="243">
        <v>0</v>
      </c>
      <c r="EL148" s="242">
        <v>-873.27166666666665</v>
      </c>
      <c r="EM148" s="242">
        <v>-322.41489166666668</v>
      </c>
      <c r="EN148" s="243">
        <v>0</v>
      </c>
      <c r="EO148" s="243">
        <v>0</v>
      </c>
      <c r="EP148" s="243">
        <v>0</v>
      </c>
      <c r="EQ148" s="243"/>
      <c r="ER148" s="242">
        <v>193096.77308854752</v>
      </c>
      <c r="ES148" s="230">
        <v>194292.45964688086</v>
      </c>
      <c r="ET148" s="230">
        <v>0</v>
      </c>
      <c r="EU148" s="231"/>
      <c r="EV148" s="231"/>
      <c r="EW148" s="231"/>
      <c r="EX148" s="231">
        <v>0</v>
      </c>
      <c r="EY148" s="231">
        <v>0</v>
      </c>
      <c r="EZ148" s="231">
        <v>0</v>
      </c>
      <c r="FA148" s="231">
        <v>0</v>
      </c>
      <c r="FB148" s="231">
        <v>0</v>
      </c>
      <c r="FC148" s="230">
        <v>-873.27166666666665</v>
      </c>
      <c r="FD148" s="230">
        <v>-322.41489166666668</v>
      </c>
      <c r="FE148" s="231"/>
      <c r="FF148" s="231">
        <v>0</v>
      </c>
      <c r="FG148" s="231">
        <v>0</v>
      </c>
      <c r="FH148" s="231"/>
      <c r="FI148" s="230">
        <v>193096.77308854752</v>
      </c>
      <c r="FJ148" s="232">
        <v>194292.45964688086</v>
      </c>
      <c r="FK148" s="232">
        <v>0</v>
      </c>
      <c r="FL148" s="233"/>
      <c r="FM148" s="233"/>
      <c r="FN148" s="233"/>
      <c r="FO148" s="233">
        <v>0</v>
      </c>
      <c r="FP148" s="233">
        <v>0</v>
      </c>
      <c r="FQ148" s="233">
        <v>0</v>
      </c>
      <c r="FR148" s="233">
        <v>0</v>
      </c>
      <c r="FS148" s="233">
        <v>0</v>
      </c>
      <c r="FT148" s="232">
        <v>-873.27166666666665</v>
      </c>
      <c r="FU148" s="232">
        <v>-322.41489166666668</v>
      </c>
      <c r="FV148" s="233"/>
      <c r="FW148" s="233">
        <v>0</v>
      </c>
      <c r="FX148" s="233">
        <v>0</v>
      </c>
      <c r="FY148" s="233"/>
      <c r="FZ148" s="232">
        <v>193096.77308854752</v>
      </c>
      <c r="GA148" s="234">
        <v>194292.45964688086</v>
      </c>
      <c r="GB148" s="234">
        <v>0</v>
      </c>
      <c r="GC148" s="235"/>
      <c r="GD148" s="235"/>
      <c r="GE148" s="235"/>
      <c r="GF148" s="235">
        <v>0</v>
      </c>
      <c r="GG148" s="235">
        <v>0</v>
      </c>
      <c r="GH148" s="235">
        <v>0</v>
      </c>
      <c r="GI148" s="235">
        <v>0</v>
      </c>
      <c r="GJ148" s="235">
        <v>0</v>
      </c>
      <c r="GK148" s="234">
        <v>-873.27166666666665</v>
      </c>
      <c r="GL148" s="234">
        <v>-322.41489166666668</v>
      </c>
      <c r="GM148" s="235"/>
      <c r="GN148" s="235">
        <v>0</v>
      </c>
      <c r="GO148" s="235">
        <v>0</v>
      </c>
      <c r="GP148" s="235"/>
      <c r="GQ148" s="234">
        <v>193096.77308854752</v>
      </c>
      <c r="GR148" s="236">
        <v>194292.45964688086</v>
      </c>
      <c r="GS148" s="236">
        <v>0</v>
      </c>
      <c r="GT148" s="237"/>
      <c r="GU148" s="237"/>
      <c r="GV148" s="237"/>
      <c r="GW148" s="237">
        <v>0</v>
      </c>
      <c r="GX148" s="237">
        <v>0</v>
      </c>
      <c r="GY148" s="237">
        <v>0</v>
      </c>
      <c r="GZ148" s="237">
        <v>0</v>
      </c>
      <c r="HA148" s="237">
        <v>0</v>
      </c>
      <c r="HB148" s="236">
        <v>-873.27166666666665</v>
      </c>
      <c r="HC148" s="236">
        <v>-322.41489166666668</v>
      </c>
      <c r="HD148" s="237"/>
      <c r="HE148" s="237">
        <v>0</v>
      </c>
      <c r="HF148" s="237">
        <v>0</v>
      </c>
      <c r="HG148" s="237"/>
      <c r="HH148" s="236">
        <v>193096.77308854752</v>
      </c>
      <c r="HJ148" s="281">
        <f t="shared" si="20"/>
        <v>2331509.5157625703</v>
      </c>
      <c r="HK148" s="282">
        <f t="shared" si="21"/>
        <v>0</v>
      </c>
      <c r="HL148" s="282">
        <f t="shared" si="22"/>
        <v>0</v>
      </c>
      <c r="HM148" s="282">
        <f t="shared" si="23"/>
        <v>-10479.260000000002</v>
      </c>
      <c r="HN148" s="282">
        <f t="shared" si="24"/>
        <v>-3868.978700000001</v>
      </c>
      <c r="HO148" s="282">
        <f t="shared" si="25"/>
        <v>0</v>
      </c>
      <c r="HP148" s="282">
        <f t="shared" si="26"/>
        <v>0</v>
      </c>
      <c r="HQ148" s="283">
        <f t="shared" si="27"/>
        <v>0</v>
      </c>
      <c r="HR148" s="263"/>
      <c r="HS148" s="277">
        <v>140965</v>
      </c>
      <c r="HT148" s="278">
        <v>0</v>
      </c>
      <c r="HU148" s="278">
        <v>263010</v>
      </c>
      <c r="HV148" s="278">
        <v>600</v>
      </c>
      <c r="HW148" s="278">
        <v>0</v>
      </c>
      <c r="HX148" s="278">
        <v>19447.830000000002</v>
      </c>
      <c r="HY148" s="278">
        <v>56772</v>
      </c>
      <c r="HZ148" s="279">
        <v>0</v>
      </c>
      <c r="IA148" s="278"/>
      <c r="IB148" s="280">
        <f t="shared" si="28"/>
        <v>2812304.3457625704</v>
      </c>
      <c r="ID148" s="280">
        <f t="shared" si="29"/>
        <v>-14348.238700000004</v>
      </c>
      <c r="IF148" s="280"/>
      <c r="IH148" s="280"/>
      <c r="IJ148" s="280">
        <v>0</v>
      </c>
      <c r="IL148" s="280">
        <v>0</v>
      </c>
      <c r="IN148" s="280">
        <v>55559.41</v>
      </c>
    </row>
    <row r="149" spans="1:248">
      <c r="A149" s="244">
        <v>2191</v>
      </c>
      <c r="B149" s="141">
        <v>103267</v>
      </c>
      <c r="C149" s="141" t="s">
        <v>788</v>
      </c>
      <c r="D149" s="141" t="s">
        <v>789</v>
      </c>
      <c r="E149" s="226" t="s">
        <v>341</v>
      </c>
      <c r="F149" s="245" t="s">
        <v>923</v>
      </c>
      <c r="H149" s="227">
        <v>643858.11056102114</v>
      </c>
      <c r="I149" s="227">
        <v>-2183.1791666666668</v>
      </c>
      <c r="J149" s="227">
        <v>-15367.064399999999</v>
      </c>
      <c r="K149" s="227">
        <v>1494133.1361610212</v>
      </c>
      <c r="M149" s="228">
        <v>126228.31921341842</v>
      </c>
      <c r="N149" s="228">
        <v>6023.0175000000008</v>
      </c>
      <c r="O149" s="229"/>
      <c r="P149" s="229"/>
      <c r="Q149" s="229"/>
      <c r="R149" s="229">
        <v>0</v>
      </c>
      <c r="S149" s="229"/>
      <c r="T149" s="229">
        <v>0</v>
      </c>
      <c r="U149" s="229">
        <v>0</v>
      </c>
      <c r="V149" s="229"/>
      <c r="W149" s="228">
        <v>-181.93159722222222</v>
      </c>
      <c r="X149" s="228">
        <v>-15367.064399999999</v>
      </c>
      <c r="Y149" s="229">
        <v>-178.46333333333334</v>
      </c>
      <c r="Z149" s="229">
        <v>0</v>
      </c>
      <c r="AA149" s="229">
        <v>0</v>
      </c>
      <c r="AB149" s="229"/>
      <c r="AC149" s="228">
        <v>116523.87738286286</v>
      </c>
      <c r="AD149" s="230">
        <v>126228.31921341842</v>
      </c>
      <c r="AE149" s="230">
        <v>6023.0175000000008</v>
      </c>
      <c r="AF149" s="231"/>
      <c r="AG149" s="231"/>
      <c r="AH149" s="231"/>
      <c r="AI149" s="231">
        <v>0</v>
      </c>
      <c r="AJ149" s="231"/>
      <c r="AK149" s="231">
        <v>0</v>
      </c>
      <c r="AL149" s="231">
        <v>0</v>
      </c>
      <c r="AM149" s="231"/>
      <c r="AN149" s="230">
        <v>-181.93159722222222</v>
      </c>
      <c r="AO149" s="230">
        <v>0</v>
      </c>
      <c r="AP149" s="231">
        <v>-178.46333333333334</v>
      </c>
      <c r="AQ149" s="231">
        <v>0</v>
      </c>
      <c r="AR149" s="231">
        <v>0</v>
      </c>
      <c r="AS149" s="231"/>
      <c r="AT149" s="230">
        <v>131890.94178286285</v>
      </c>
      <c r="AU149" s="232">
        <v>126228.31921341842</v>
      </c>
      <c r="AV149" s="232">
        <v>6023.0175000000008</v>
      </c>
      <c r="AW149" s="233"/>
      <c r="AX149" s="233"/>
      <c r="AY149" s="233"/>
      <c r="AZ149" s="233">
        <v>0</v>
      </c>
      <c r="BA149" s="233"/>
      <c r="BB149" s="233">
        <v>0</v>
      </c>
      <c r="BC149" s="233">
        <v>0</v>
      </c>
      <c r="BD149" s="233"/>
      <c r="BE149" s="232">
        <v>-181.93159722222222</v>
      </c>
      <c r="BF149" s="232">
        <v>0</v>
      </c>
      <c r="BG149" s="233">
        <v>-178.46333333333334</v>
      </c>
      <c r="BH149" s="233">
        <v>0</v>
      </c>
      <c r="BI149" s="233">
        <v>0</v>
      </c>
      <c r="BJ149" s="233"/>
      <c r="BK149" s="232">
        <v>131890.94178286285</v>
      </c>
      <c r="BL149" s="234">
        <v>126228.31921341842</v>
      </c>
      <c r="BM149" s="234">
        <v>6579.4941666666673</v>
      </c>
      <c r="BN149" s="235"/>
      <c r="BO149" s="235"/>
      <c r="BP149" s="235"/>
      <c r="BQ149" s="235">
        <v>0</v>
      </c>
      <c r="BR149" s="235">
        <v>0</v>
      </c>
      <c r="BS149" s="235">
        <v>0</v>
      </c>
      <c r="BT149" s="235">
        <v>0</v>
      </c>
      <c r="BU149" s="235">
        <v>0</v>
      </c>
      <c r="BV149" s="234">
        <v>-181.93159722222222</v>
      </c>
      <c r="BW149" s="234">
        <v>0</v>
      </c>
      <c r="BX149" s="235">
        <v>-178.46333333333334</v>
      </c>
      <c r="BY149" s="235">
        <v>0</v>
      </c>
      <c r="BZ149" s="235">
        <v>0</v>
      </c>
      <c r="CA149" s="235"/>
      <c r="CB149" s="234">
        <v>132447.4184495295</v>
      </c>
      <c r="CC149" s="236">
        <v>138944.83370734751</v>
      </c>
      <c r="CD149" s="236">
        <v>6579.4941666666673</v>
      </c>
      <c r="CE149" s="237"/>
      <c r="CF149" s="237"/>
      <c r="CG149" s="237"/>
      <c r="CH149" s="237">
        <v>0</v>
      </c>
      <c r="CI149" s="237">
        <v>0</v>
      </c>
      <c r="CJ149" s="237">
        <v>0</v>
      </c>
      <c r="CK149" s="237">
        <v>0</v>
      </c>
      <c r="CL149" s="237">
        <v>0</v>
      </c>
      <c r="CM149" s="236">
        <v>-1455.4527777777776</v>
      </c>
      <c r="CN149" s="236">
        <v>0</v>
      </c>
      <c r="CO149" s="237">
        <v>-1427.7066666666665</v>
      </c>
      <c r="CP149" s="237">
        <v>0</v>
      </c>
      <c r="CQ149" s="237">
        <v>0</v>
      </c>
      <c r="CR149" s="237"/>
      <c r="CS149" s="236">
        <v>142641.16842956975</v>
      </c>
      <c r="CT149" s="238">
        <v>0</v>
      </c>
      <c r="CU149" s="238">
        <v>6579.4941666666673</v>
      </c>
      <c r="CV149" s="239"/>
      <c r="CW149" s="239"/>
      <c r="CX149" s="239"/>
      <c r="CY149" s="239">
        <v>0</v>
      </c>
      <c r="CZ149" s="239">
        <v>0</v>
      </c>
      <c r="DA149" s="239">
        <v>0</v>
      </c>
      <c r="DB149" s="239">
        <v>0</v>
      </c>
      <c r="DC149" s="239">
        <v>0</v>
      </c>
      <c r="DD149" s="238">
        <v>0</v>
      </c>
      <c r="DE149" s="238">
        <v>0</v>
      </c>
      <c r="DF149" s="239">
        <v>0</v>
      </c>
      <c r="DG149" s="239">
        <v>0</v>
      </c>
      <c r="DH149" s="239">
        <v>0</v>
      </c>
      <c r="DI149" s="239"/>
      <c r="DJ149" s="238">
        <v>6579.4941666666673</v>
      </c>
      <c r="DK149" s="240">
        <v>0</v>
      </c>
      <c r="DL149" s="240">
        <v>6579.4941666666673</v>
      </c>
      <c r="DM149" s="241"/>
      <c r="DN149" s="241"/>
      <c r="DO149" s="241"/>
      <c r="DP149" s="241">
        <v>0</v>
      </c>
      <c r="DQ149" s="241">
        <v>0</v>
      </c>
      <c r="DR149" s="241">
        <v>0</v>
      </c>
      <c r="DS149" s="241">
        <v>0</v>
      </c>
      <c r="DT149" s="241">
        <v>0</v>
      </c>
      <c r="DU149" s="240">
        <v>0</v>
      </c>
      <c r="DV149" s="240">
        <v>0</v>
      </c>
      <c r="DW149" s="241">
        <v>0</v>
      </c>
      <c r="DX149" s="241">
        <v>0</v>
      </c>
      <c r="DY149" s="241">
        <v>0</v>
      </c>
      <c r="DZ149" s="241"/>
      <c r="EA149" s="240">
        <v>6579.4941666666673</v>
      </c>
      <c r="EB149" s="242">
        <v>0</v>
      </c>
      <c r="EC149" s="242">
        <v>11066.753333333334</v>
      </c>
      <c r="ED149" s="243"/>
      <c r="EE149" s="243"/>
      <c r="EF149" s="243"/>
      <c r="EG149" s="243">
        <v>0</v>
      </c>
      <c r="EH149" s="243">
        <v>0</v>
      </c>
      <c r="EI149" s="243">
        <v>0</v>
      </c>
      <c r="EJ149" s="243">
        <v>910</v>
      </c>
      <c r="EK149" s="243">
        <v>0</v>
      </c>
      <c r="EL149" s="242">
        <v>0</v>
      </c>
      <c r="EM149" s="242">
        <v>0</v>
      </c>
      <c r="EN149" s="243">
        <v>0</v>
      </c>
      <c r="EO149" s="243">
        <v>0</v>
      </c>
      <c r="EP149" s="243">
        <v>0</v>
      </c>
      <c r="EQ149" s="243"/>
      <c r="ER149" s="242">
        <v>11976.753333333334</v>
      </c>
      <c r="ES149" s="230">
        <v>0</v>
      </c>
      <c r="ET149" s="230">
        <v>6579.4941666666673</v>
      </c>
      <c r="EU149" s="231"/>
      <c r="EV149" s="231"/>
      <c r="EW149" s="231"/>
      <c r="EX149" s="231">
        <v>0</v>
      </c>
      <c r="EY149" s="231">
        <v>0</v>
      </c>
      <c r="EZ149" s="231">
        <v>0</v>
      </c>
      <c r="FA149" s="231">
        <v>0</v>
      </c>
      <c r="FB149" s="231">
        <v>0</v>
      </c>
      <c r="FC149" s="230">
        <v>0</v>
      </c>
      <c r="FD149" s="230">
        <v>0</v>
      </c>
      <c r="FE149" s="231">
        <v>0</v>
      </c>
      <c r="FF149" s="231">
        <v>0</v>
      </c>
      <c r="FG149" s="231">
        <v>0</v>
      </c>
      <c r="FH149" s="231"/>
      <c r="FI149" s="230">
        <v>6579.4941666666673</v>
      </c>
      <c r="FJ149" s="232">
        <v>0</v>
      </c>
      <c r="FK149" s="232">
        <v>6579.4941666666673</v>
      </c>
      <c r="FL149" s="233"/>
      <c r="FM149" s="233"/>
      <c r="FN149" s="233"/>
      <c r="FO149" s="233">
        <v>0</v>
      </c>
      <c r="FP149" s="233">
        <v>0</v>
      </c>
      <c r="FQ149" s="233">
        <v>0</v>
      </c>
      <c r="FR149" s="233">
        <v>0</v>
      </c>
      <c r="FS149" s="233">
        <v>0</v>
      </c>
      <c r="FT149" s="232">
        <v>0</v>
      </c>
      <c r="FU149" s="232">
        <v>0</v>
      </c>
      <c r="FV149" s="233">
        <v>0</v>
      </c>
      <c r="FW149" s="233">
        <v>0</v>
      </c>
      <c r="FX149" s="233">
        <v>0</v>
      </c>
      <c r="FY149" s="233"/>
      <c r="FZ149" s="232">
        <v>6579.4941666666673</v>
      </c>
      <c r="GA149" s="234">
        <v>0</v>
      </c>
      <c r="GB149" s="234">
        <v>6579.4941666666673</v>
      </c>
      <c r="GC149" s="235"/>
      <c r="GD149" s="235"/>
      <c r="GE149" s="235"/>
      <c r="GF149" s="235">
        <v>0</v>
      </c>
      <c r="GG149" s="235">
        <v>0</v>
      </c>
      <c r="GH149" s="235">
        <v>0</v>
      </c>
      <c r="GI149" s="235">
        <v>0</v>
      </c>
      <c r="GJ149" s="235">
        <v>0</v>
      </c>
      <c r="GK149" s="234">
        <v>0</v>
      </c>
      <c r="GL149" s="234">
        <v>0</v>
      </c>
      <c r="GM149" s="235">
        <v>0</v>
      </c>
      <c r="GN149" s="235">
        <v>0</v>
      </c>
      <c r="GO149" s="235">
        <v>0</v>
      </c>
      <c r="GP149" s="235"/>
      <c r="GQ149" s="234">
        <v>6579.4941666666673</v>
      </c>
      <c r="GR149" s="236">
        <v>0</v>
      </c>
      <c r="GS149" s="236">
        <v>6579.4941666666673</v>
      </c>
      <c r="GT149" s="237"/>
      <c r="GU149" s="237"/>
      <c r="GV149" s="237"/>
      <c r="GW149" s="237">
        <v>0</v>
      </c>
      <c r="GX149" s="237">
        <v>0</v>
      </c>
      <c r="GY149" s="237">
        <v>0</v>
      </c>
      <c r="GZ149" s="237">
        <v>0</v>
      </c>
      <c r="HA149" s="237">
        <v>0</v>
      </c>
      <c r="HB149" s="236">
        <v>0</v>
      </c>
      <c r="HC149" s="236">
        <v>0</v>
      </c>
      <c r="HD149" s="237">
        <v>0</v>
      </c>
      <c r="HE149" s="237">
        <v>0</v>
      </c>
      <c r="HF149" s="237">
        <v>0</v>
      </c>
      <c r="HG149" s="237"/>
      <c r="HH149" s="236">
        <v>6579.4941666666673</v>
      </c>
      <c r="HJ149" s="281">
        <f t="shared" si="20"/>
        <v>725629.86972768768</v>
      </c>
      <c r="HK149" s="282">
        <f t="shared" si="21"/>
        <v>0</v>
      </c>
      <c r="HL149" s="282">
        <f t="shared" si="22"/>
        <v>910</v>
      </c>
      <c r="HM149" s="282">
        <f t="shared" si="23"/>
        <v>-2183.1791666666663</v>
      </c>
      <c r="HN149" s="282">
        <f t="shared" si="24"/>
        <v>-15367.064399999999</v>
      </c>
      <c r="HO149" s="282">
        <f t="shared" si="25"/>
        <v>-2141.56</v>
      </c>
      <c r="HP149" s="282">
        <f t="shared" si="26"/>
        <v>0</v>
      </c>
      <c r="HQ149" s="283">
        <f t="shared" si="27"/>
        <v>0</v>
      </c>
      <c r="HR149" s="263"/>
      <c r="HS149" s="277">
        <v>23971</v>
      </c>
      <c r="HT149" s="278">
        <v>0</v>
      </c>
      <c r="HU149" s="278">
        <v>81820.84</v>
      </c>
      <c r="HV149" s="278">
        <v>400</v>
      </c>
      <c r="HW149" s="278">
        <v>0</v>
      </c>
      <c r="HX149" s="278">
        <v>11104.380000000001</v>
      </c>
      <c r="HY149" s="278">
        <v>26734</v>
      </c>
      <c r="HZ149" s="279">
        <v>6527.88</v>
      </c>
      <c r="IA149" s="278"/>
      <c r="IB149" s="280">
        <f t="shared" si="28"/>
        <v>877097.96972768765</v>
      </c>
      <c r="ID149" s="280">
        <f t="shared" si="29"/>
        <v>-19691.803566666666</v>
      </c>
      <c r="IF149" s="280"/>
      <c r="IH149" s="280"/>
      <c r="IJ149" s="280">
        <v>0</v>
      </c>
      <c r="IL149" s="280">
        <v>0</v>
      </c>
      <c r="IN149" s="280">
        <v>51590</v>
      </c>
    </row>
    <row r="150" spans="1:248">
      <c r="A150" s="244">
        <v>2284</v>
      </c>
      <c r="B150" s="141">
        <v>103313</v>
      </c>
      <c r="C150" s="141" t="s">
        <v>790</v>
      </c>
      <c r="D150" s="141" t="s">
        <v>791</v>
      </c>
      <c r="E150" s="226" t="s">
        <v>341</v>
      </c>
      <c r="F150" s="245" t="s">
        <v>923</v>
      </c>
      <c r="H150" s="227">
        <v>220213.21743793995</v>
      </c>
      <c r="I150" s="227">
        <v>-2120.5</v>
      </c>
      <c r="J150" s="227">
        <v>-12655.2289</v>
      </c>
      <c r="K150" s="227">
        <v>1229257.05853794</v>
      </c>
      <c r="M150" s="228">
        <v>103916.79145316167</v>
      </c>
      <c r="N150" s="228">
        <v>0</v>
      </c>
      <c r="O150" s="229"/>
      <c r="P150" s="229"/>
      <c r="Q150" s="229"/>
      <c r="R150" s="229">
        <v>0</v>
      </c>
      <c r="S150" s="229"/>
      <c r="T150" s="229">
        <v>0</v>
      </c>
      <c r="U150" s="229">
        <v>0</v>
      </c>
      <c r="V150" s="229"/>
      <c r="W150" s="228">
        <v>-424.10083333333336</v>
      </c>
      <c r="X150" s="228">
        <v>-12655.2289</v>
      </c>
      <c r="Y150" s="229">
        <v>-71.385000000000005</v>
      </c>
      <c r="Z150" s="229">
        <v>0</v>
      </c>
      <c r="AA150" s="229">
        <v>0</v>
      </c>
      <c r="AB150" s="229"/>
      <c r="AC150" s="228">
        <v>90766.076719828343</v>
      </c>
      <c r="AD150" s="230">
        <v>116296.42598477828</v>
      </c>
      <c r="AE150" s="230">
        <v>0</v>
      </c>
      <c r="AF150" s="231"/>
      <c r="AG150" s="231"/>
      <c r="AH150" s="231"/>
      <c r="AI150" s="231">
        <v>0</v>
      </c>
      <c r="AJ150" s="231"/>
      <c r="AK150" s="231">
        <v>0</v>
      </c>
      <c r="AL150" s="231">
        <v>0</v>
      </c>
      <c r="AM150" s="231"/>
      <c r="AN150" s="230">
        <v>-1696.3991666666666</v>
      </c>
      <c r="AO150" s="230">
        <v>0</v>
      </c>
      <c r="AP150" s="231">
        <v>-785.23500000000001</v>
      </c>
      <c r="AQ150" s="231">
        <v>0</v>
      </c>
      <c r="AR150" s="231">
        <v>0</v>
      </c>
      <c r="AS150" s="231"/>
      <c r="AT150" s="230">
        <v>113814.79181811161</v>
      </c>
      <c r="AU150" s="232">
        <v>0</v>
      </c>
      <c r="AV150" s="232">
        <v>0</v>
      </c>
      <c r="AW150" s="233"/>
      <c r="AX150" s="233"/>
      <c r="AY150" s="233"/>
      <c r="AZ150" s="233">
        <v>0</v>
      </c>
      <c r="BA150" s="233"/>
      <c r="BB150" s="233">
        <v>0</v>
      </c>
      <c r="BC150" s="233">
        <v>0</v>
      </c>
      <c r="BD150" s="233"/>
      <c r="BE150" s="232">
        <v>0</v>
      </c>
      <c r="BF150" s="232">
        <v>0</v>
      </c>
      <c r="BG150" s="233">
        <v>0</v>
      </c>
      <c r="BH150" s="233">
        <v>0</v>
      </c>
      <c r="BI150" s="233">
        <v>0</v>
      </c>
      <c r="BJ150" s="233"/>
      <c r="BK150" s="232">
        <v>0</v>
      </c>
      <c r="BL150" s="234">
        <v>0</v>
      </c>
      <c r="BM150" s="234">
        <v>0</v>
      </c>
      <c r="BN150" s="235"/>
      <c r="BO150" s="235"/>
      <c r="BP150" s="235"/>
      <c r="BQ150" s="235">
        <v>0</v>
      </c>
      <c r="BR150" s="235">
        <v>0</v>
      </c>
      <c r="BS150" s="235">
        <v>0</v>
      </c>
      <c r="BT150" s="235">
        <v>0</v>
      </c>
      <c r="BU150" s="235">
        <v>0</v>
      </c>
      <c r="BV150" s="234">
        <v>0</v>
      </c>
      <c r="BW150" s="234">
        <v>0</v>
      </c>
      <c r="BX150" s="235">
        <v>0</v>
      </c>
      <c r="BY150" s="235">
        <v>0</v>
      </c>
      <c r="BZ150" s="235">
        <v>0</v>
      </c>
      <c r="CA150" s="235"/>
      <c r="CB150" s="234">
        <v>0</v>
      </c>
      <c r="CC150" s="236">
        <v>0</v>
      </c>
      <c r="CD150" s="236">
        <v>0</v>
      </c>
      <c r="CE150" s="237"/>
      <c r="CF150" s="237"/>
      <c r="CG150" s="237"/>
      <c r="CH150" s="237">
        <v>0</v>
      </c>
      <c r="CI150" s="237">
        <v>0</v>
      </c>
      <c r="CJ150" s="237">
        <v>0</v>
      </c>
      <c r="CK150" s="237">
        <v>0</v>
      </c>
      <c r="CL150" s="237">
        <v>0</v>
      </c>
      <c r="CM150" s="236">
        <v>0</v>
      </c>
      <c r="CN150" s="236">
        <v>0</v>
      </c>
      <c r="CO150" s="237">
        <v>0</v>
      </c>
      <c r="CP150" s="237">
        <v>0</v>
      </c>
      <c r="CQ150" s="237">
        <v>0</v>
      </c>
      <c r="CR150" s="237"/>
      <c r="CS150" s="236">
        <v>0</v>
      </c>
      <c r="CT150" s="238">
        <v>0</v>
      </c>
      <c r="CU150" s="238">
        <v>0</v>
      </c>
      <c r="CV150" s="239"/>
      <c r="CW150" s="239"/>
      <c r="CX150" s="239"/>
      <c r="CY150" s="239">
        <v>0</v>
      </c>
      <c r="CZ150" s="239">
        <v>0</v>
      </c>
      <c r="DA150" s="239">
        <v>0</v>
      </c>
      <c r="DB150" s="239">
        <v>0</v>
      </c>
      <c r="DC150" s="239">
        <v>0</v>
      </c>
      <c r="DD150" s="238">
        <v>0</v>
      </c>
      <c r="DE150" s="238">
        <v>0</v>
      </c>
      <c r="DF150" s="239">
        <v>0</v>
      </c>
      <c r="DG150" s="239">
        <v>0</v>
      </c>
      <c r="DH150" s="239">
        <v>0</v>
      </c>
      <c r="DI150" s="239"/>
      <c r="DJ150" s="238">
        <v>0</v>
      </c>
      <c r="DK150" s="240">
        <v>0</v>
      </c>
      <c r="DL150" s="240">
        <v>0</v>
      </c>
      <c r="DM150" s="241"/>
      <c r="DN150" s="241"/>
      <c r="DO150" s="241"/>
      <c r="DP150" s="241">
        <v>0</v>
      </c>
      <c r="DQ150" s="241">
        <v>0</v>
      </c>
      <c r="DR150" s="241">
        <v>0</v>
      </c>
      <c r="DS150" s="241">
        <v>0</v>
      </c>
      <c r="DT150" s="241">
        <v>0</v>
      </c>
      <c r="DU150" s="240">
        <v>0</v>
      </c>
      <c r="DV150" s="240">
        <v>0</v>
      </c>
      <c r="DW150" s="241">
        <v>0</v>
      </c>
      <c r="DX150" s="241">
        <v>0</v>
      </c>
      <c r="DY150" s="241">
        <v>0</v>
      </c>
      <c r="DZ150" s="241"/>
      <c r="EA150" s="240">
        <v>0</v>
      </c>
      <c r="EB150" s="242">
        <v>0</v>
      </c>
      <c r="EC150" s="242">
        <v>0</v>
      </c>
      <c r="ED150" s="243"/>
      <c r="EE150" s="243"/>
      <c r="EF150" s="243"/>
      <c r="EG150" s="243">
        <v>0</v>
      </c>
      <c r="EH150" s="243">
        <v>0</v>
      </c>
      <c r="EI150" s="243">
        <v>0</v>
      </c>
      <c r="EJ150" s="243">
        <v>0</v>
      </c>
      <c r="EK150" s="243">
        <v>0</v>
      </c>
      <c r="EL150" s="242">
        <v>0</v>
      </c>
      <c r="EM150" s="242">
        <v>0</v>
      </c>
      <c r="EN150" s="243"/>
      <c r="EO150" s="243">
        <v>0</v>
      </c>
      <c r="EP150" s="243">
        <v>0</v>
      </c>
      <c r="EQ150" s="243"/>
      <c r="ER150" s="242">
        <v>0</v>
      </c>
      <c r="ES150" s="230">
        <v>0</v>
      </c>
      <c r="ET150" s="230">
        <v>0</v>
      </c>
      <c r="EU150" s="231"/>
      <c r="EV150" s="231"/>
      <c r="EW150" s="231"/>
      <c r="EX150" s="231">
        <v>0</v>
      </c>
      <c r="EY150" s="231">
        <v>0</v>
      </c>
      <c r="EZ150" s="231">
        <v>0</v>
      </c>
      <c r="FA150" s="231">
        <v>0</v>
      </c>
      <c r="FB150" s="231">
        <v>0</v>
      </c>
      <c r="FC150" s="230">
        <v>0</v>
      </c>
      <c r="FD150" s="230">
        <v>0</v>
      </c>
      <c r="FE150" s="231"/>
      <c r="FF150" s="231">
        <v>0</v>
      </c>
      <c r="FG150" s="231">
        <v>0</v>
      </c>
      <c r="FH150" s="231"/>
      <c r="FI150" s="230">
        <v>0</v>
      </c>
      <c r="FJ150" s="232">
        <v>0</v>
      </c>
      <c r="FK150" s="232">
        <v>0</v>
      </c>
      <c r="FL150" s="233"/>
      <c r="FM150" s="233"/>
      <c r="FN150" s="233"/>
      <c r="FO150" s="233">
        <v>0</v>
      </c>
      <c r="FP150" s="233">
        <v>0</v>
      </c>
      <c r="FQ150" s="233">
        <v>0</v>
      </c>
      <c r="FR150" s="233">
        <v>0</v>
      </c>
      <c r="FS150" s="233">
        <v>0</v>
      </c>
      <c r="FT150" s="232">
        <v>0</v>
      </c>
      <c r="FU150" s="232">
        <v>0</v>
      </c>
      <c r="FV150" s="233"/>
      <c r="FW150" s="233">
        <v>0</v>
      </c>
      <c r="FX150" s="233">
        <v>0</v>
      </c>
      <c r="FY150" s="233"/>
      <c r="FZ150" s="232">
        <v>0</v>
      </c>
      <c r="GA150" s="234">
        <v>0</v>
      </c>
      <c r="GB150" s="234">
        <v>0</v>
      </c>
      <c r="GC150" s="235"/>
      <c r="GD150" s="235"/>
      <c r="GE150" s="235"/>
      <c r="GF150" s="235">
        <v>0</v>
      </c>
      <c r="GG150" s="235">
        <v>0</v>
      </c>
      <c r="GH150" s="235">
        <v>0</v>
      </c>
      <c r="GI150" s="235">
        <v>0</v>
      </c>
      <c r="GJ150" s="235">
        <v>0</v>
      </c>
      <c r="GK150" s="234">
        <v>0</v>
      </c>
      <c r="GL150" s="234">
        <v>0</v>
      </c>
      <c r="GM150" s="235"/>
      <c r="GN150" s="235">
        <v>0</v>
      </c>
      <c r="GO150" s="235">
        <v>0</v>
      </c>
      <c r="GP150" s="235"/>
      <c r="GQ150" s="234">
        <v>0</v>
      </c>
      <c r="GR150" s="236">
        <v>0</v>
      </c>
      <c r="GS150" s="236">
        <v>0</v>
      </c>
      <c r="GT150" s="237"/>
      <c r="GU150" s="237"/>
      <c r="GV150" s="237"/>
      <c r="GW150" s="237">
        <v>0</v>
      </c>
      <c r="GX150" s="237">
        <v>0</v>
      </c>
      <c r="GY150" s="237">
        <v>0</v>
      </c>
      <c r="GZ150" s="237">
        <v>0</v>
      </c>
      <c r="HA150" s="237">
        <v>0</v>
      </c>
      <c r="HB150" s="236">
        <v>0</v>
      </c>
      <c r="HC150" s="236">
        <v>0</v>
      </c>
      <c r="HD150" s="237"/>
      <c r="HE150" s="237">
        <v>0</v>
      </c>
      <c r="HF150" s="237">
        <v>0</v>
      </c>
      <c r="HG150" s="237"/>
      <c r="HH150" s="236">
        <v>0</v>
      </c>
      <c r="HJ150" s="281">
        <f t="shared" si="20"/>
        <v>220213.21743793995</v>
      </c>
      <c r="HK150" s="282">
        <f t="shared" si="21"/>
        <v>0</v>
      </c>
      <c r="HL150" s="282">
        <f t="shared" si="22"/>
        <v>0</v>
      </c>
      <c r="HM150" s="282">
        <f t="shared" si="23"/>
        <v>-2120.5</v>
      </c>
      <c r="HN150" s="282">
        <f t="shared" si="24"/>
        <v>-12655.2289</v>
      </c>
      <c r="HO150" s="282">
        <f t="shared" si="25"/>
        <v>-856.62</v>
      </c>
      <c r="HP150" s="282">
        <f t="shared" si="26"/>
        <v>0</v>
      </c>
      <c r="HQ150" s="283">
        <f t="shared" si="27"/>
        <v>0</v>
      </c>
      <c r="HR150" s="263"/>
      <c r="HS150" s="277">
        <v>19487</v>
      </c>
      <c r="HT150" s="278">
        <v>0</v>
      </c>
      <c r="HU150" s="278">
        <v>35766</v>
      </c>
      <c r="HV150" s="278">
        <v>1200</v>
      </c>
      <c r="HW150" s="278">
        <v>0</v>
      </c>
      <c r="HX150" s="278">
        <v>4895.21</v>
      </c>
      <c r="HY150" s="278">
        <v>18694</v>
      </c>
      <c r="HZ150" s="279">
        <v>6356.88</v>
      </c>
      <c r="IA150" s="278"/>
      <c r="IB150" s="280">
        <f t="shared" si="28"/>
        <v>306612.30743793998</v>
      </c>
      <c r="ID150" s="280">
        <f t="shared" si="29"/>
        <v>-15632.348900000001</v>
      </c>
      <c r="IF150" s="280"/>
      <c r="IH150" s="280"/>
      <c r="IJ150" s="280">
        <v>0</v>
      </c>
      <c r="IL150" s="280">
        <v>0</v>
      </c>
      <c r="IN150" s="280">
        <v>5775</v>
      </c>
    </row>
    <row r="151" spans="1:248">
      <c r="A151" s="244">
        <v>1006</v>
      </c>
      <c r="B151" s="141">
        <v>103122</v>
      </c>
      <c r="C151" s="141" t="s">
        <v>702</v>
      </c>
      <c r="D151" s="141" t="s">
        <v>498</v>
      </c>
      <c r="E151" s="226" t="s">
        <v>786</v>
      </c>
      <c r="F151" s="245" t="s">
        <v>923</v>
      </c>
      <c r="H151" s="227">
        <v>0</v>
      </c>
      <c r="I151" s="227">
        <v>0</v>
      </c>
      <c r="J151" s="227">
        <v>0</v>
      </c>
      <c r="K151" s="227">
        <v>0</v>
      </c>
      <c r="M151" s="228">
        <v>0</v>
      </c>
      <c r="N151" s="228">
        <v>38318.948202419961</v>
      </c>
      <c r="O151" s="229"/>
      <c r="P151" s="229"/>
      <c r="Q151" s="229"/>
      <c r="R151" s="229">
        <v>0</v>
      </c>
      <c r="S151" s="229"/>
      <c r="T151" s="229">
        <v>0</v>
      </c>
      <c r="U151" s="229">
        <v>0</v>
      </c>
      <c r="V151" s="229"/>
      <c r="W151" s="228">
        <v>0</v>
      </c>
      <c r="X151" s="228">
        <v>0</v>
      </c>
      <c r="Y151" s="229">
        <v>-274.3125</v>
      </c>
      <c r="Z151" s="229">
        <v>0</v>
      </c>
      <c r="AA151" s="229">
        <v>0</v>
      </c>
      <c r="AB151" s="229"/>
      <c r="AC151" s="228">
        <v>38044.635702419961</v>
      </c>
      <c r="AD151" s="230">
        <v>0</v>
      </c>
      <c r="AE151" s="230">
        <v>38318.948202419961</v>
      </c>
      <c r="AF151" s="231"/>
      <c r="AG151" s="231"/>
      <c r="AH151" s="231"/>
      <c r="AI151" s="231">
        <v>0</v>
      </c>
      <c r="AJ151" s="231"/>
      <c r="AK151" s="231">
        <v>0</v>
      </c>
      <c r="AL151" s="231">
        <v>0</v>
      </c>
      <c r="AM151" s="231"/>
      <c r="AN151" s="230">
        <v>0</v>
      </c>
      <c r="AO151" s="230">
        <v>0</v>
      </c>
      <c r="AP151" s="231">
        <v>-274.3125</v>
      </c>
      <c r="AQ151" s="231">
        <v>0</v>
      </c>
      <c r="AR151" s="231">
        <v>0</v>
      </c>
      <c r="AS151" s="231"/>
      <c r="AT151" s="230">
        <v>38044.635702419961</v>
      </c>
      <c r="AU151" s="232">
        <v>0</v>
      </c>
      <c r="AV151" s="232">
        <v>38318.948202419961</v>
      </c>
      <c r="AW151" s="233"/>
      <c r="AX151" s="233"/>
      <c r="AY151" s="233"/>
      <c r="AZ151" s="233">
        <v>0</v>
      </c>
      <c r="BA151" s="233"/>
      <c r="BB151" s="233">
        <v>0</v>
      </c>
      <c r="BC151" s="233">
        <v>0</v>
      </c>
      <c r="BD151" s="233"/>
      <c r="BE151" s="232">
        <v>0</v>
      </c>
      <c r="BF151" s="232">
        <v>0</v>
      </c>
      <c r="BG151" s="233">
        <v>-274.3125</v>
      </c>
      <c r="BH151" s="233">
        <v>0</v>
      </c>
      <c r="BI151" s="233">
        <v>0</v>
      </c>
      <c r="BJ151" s="233"/>
      <c r="BK151" s="232">
        <v>38044.635702419961</v>
      </c>
      <c r="BL151" s="234">
        <v>0</v>
      </c>
      <c r="BM151" s="234">
        <v>45666.847265860008</v>
      </c>
      <c r="BN151" s="235"/>
      <c r="BO151" s="235"/>
      <c r="BP151" s="235"/>
      <c r="BQ151" s="235">
        <v>0</v>
      </c>
      <c r="BR151" s="235">
        <v>42776</v>
      </c>
      <c r="BS151" s="235">
        <v>0</v>
      </c>
      <c r="BT151" s="235">
        <v>1314.4444444444443</v>
      </c>
      <c r="BU151" s="235">
        <v>6200</v>
      </c>
      <c r="BV151" s="234">
        <v>0</v>
      </c>
      <c r="BW151" s="234">
        <v>0</v>
      </c>
      <c r="BX151" s="235">
        <v>-274.3125</v>
      </c>
      <c r="BY151" s="235">
        <v>0</v>
      </c>
      <c r="BZ151" s="235">
        <v>0</v>
      </c>
      <c r="CA151" s="235"/>
      <c r="CB151" s="234">
        <v>95682.979210304446</v>
      </c>
      <c r="CC151" s="236">
        <v>0</v>
      </c>
      <c r="CD151" s="236">
        <v>45666.847265860008</v>
      </c>
      <c r="CE151" s="237"/>
      <c r="CF151" s="237"/>
      <c r="CG151" s="237"/>
      <c r="CH151" s="237">
        <v>0</v>
      </c>
      <c r="CI151" s="237">
        <v>5000</v>
      </c>
      <c r="CJ151" s="237">
        <v>0</v>
      </c>
      <c r="CK151" s="237">
        <v>1314.4444444444443</v>
      </c>
      <c r="CL151" s="237">
        <v>1550</v>
      </c>
      <c r="CM151" s="236">
        <v>0</v>
      </c>
      <c r="CN151" s="236">
        <v>0</v>
      </c>
      <c r="CO151" s="237">
        <v>-274.3125</v>
      </c>
      <c r="CP151" s="237">
        <v>0</v>
      </c>
      <c r="CQ151" s="237">
        <v>0</v>
      </c>
      <c r="CR151" s="237"/>
      <c r="CS151" s="236">
        <v>53256.979210304453</v>
      </c>
      <c r="CT151" s="238">
        <v>0</v>
      </c>
      <c r="CU151" s="238">
        <v>45666.847265860008</v>
      </c>
      <c r="CV151" s="239"/>
      <c r="CW151" s="239"/>
      <c r="CX151" s="239"/>
      <c r="CY151" s="239">
        <v>0</v>
      </c>
      <c r="CZ151" s="239">
        <v>5000</v>
      </c>
      <c r="DA151" s="239">
        <v>0</v>
      </c>
      <c r="DB151" s="239">
        <v>1314.4444444444443</v>
      </c>
      <c r="DC151" s="239">
        <v>1550</v>
      </c>
      <c r="DD151" s="238">
        <v>0</v>
      </c>
      <c r="DE151" s="238">
        <v>0</v>
      </c>
      <c r="DF151" s="239">
        <v>-274.3125</v>
      </c>
      <c r="DG151" s="239">
        <v>0</v>
      </c>
      <c r="DH151" s="239">
        <v>0</v>
      </c>
      <c r="DI151" s="239"/>
      <c r="DJ151" s="238">
        <v>53256.979210304453</v>
      </c>
      <c r="DK151" s="240">
        <v>0</v>
      </c>
      <c r="DL151" s="240">
        <v>45666.847265860008</v>
      </c>
      <c r="DM151" s="241"/>
      <c r="DN151" s="241"/>
      <c r="DO151" s="241"/>
      <c r="DP151" s="241">
        <v>0</v>
      </c>
      <c r="DQ151" s="241">
        <v>27342</v>
      </c>
      <c r="DR151" s="241">
        <v>0</v>
      </c>
      <c r="DS151" s="241">
        <v>1314.4444444444443</v>
      </c>
      <c r="DT151" s="241">
        <v>1550</v>
      </c>
      <c r="DU151" s="240">
        <v>0</v>
      </c>
      <c r="DV151" s="240">
        <v>0</v>
      </c>
      <c r="DW151" s="241">
        <v>-274.3125</v>
      </c>
      <c r="DX151" s="241">
        <v>0</v>
      </c>
      <c r="DY151" s="241">
        <v>0</v>
      </c>
      <c r="DZ151" s="241"/>
      <c r="EA151" s="240">
        <v>75598.979210304446</v>
      </c>
      <c r="EB151" s="242">
        <v>0</v>
      </c>
      <c r="EC151" s="242">
        <v>159568.01418615461</v>
      </c>
      <c r="ED151" s="243"/>
      <c r="EE151" s="243"/>
      <c r="EF151" s="243"/>
      <c r="EG151" s="243">
        <v>0</v>
      </c>
      <c r="EH151" s="243">
        <v>5000</v>
      </c>
      <c r="EI151" s="243">
        <v>0</v>
      </c>
      <c r="EJ151" s="243">
        <v>11425.555555555555</v>
      </c>
      <c r="EK151" s="243">
        <v>6093.2692307692305</v>
      </c>
      <c r="EL151" s="242">
        <v>0</v>
      </c>
      <c r="EM151" s="242">
        <v>0</v>
      </c>
      <c r="EN151" s="243">
        <v>-1371.5625</v>
      </c>
      <c r="EO151" s="243">
        <v>0</v>
      </c>
      <c r="EP151" s="243">
        <v>0</v>
      </c>
      <c r="EQ151" s="243"/>
      <c r="ER151" s="242">
        <v>180715.2764724794</v>
      </c>
      <c r="ES151" s="230">
        <v>0</v>
      </c>
      <c r="ET151" s="230">
        <v>45666.847265860008</v>
      </c>
      <c r="EU151" s="231"/>
      <c r="EV151" s="231"/>
      <c r="EW151" s="231"/>
      <c r="EX151" s="231">
        <v>0</v>
      </c>
      <c r="EY151" s="231">
        <v>5000</v>
      </c>
      <c r="EZ151" s="231">
        <v>0</v>
      </c>
      <c r="FA151" s="231">
        <v>1314.4444444444443</v>
      </c>
      <c r="FB151" s="231">
        <v>1550</v>
      </c>
      <c r="FC151" s="230">
        <v>0</v>
      </c>
      <c r="FD151" s="230">
        <v>0</v>
      </c>
      <c r="FE151" s="231"/>
      <c r="FF151" s="231">
        <v>0</v>
      </c>
      <c r="FG151" s="231">
        <v>0</v>
      </c>
      <c r="FH151" s="231"/>
      <c r="FI151" s="230">
        <v>53531.291710304453</v>
      </c>
      <c r="FJ151" s="232">
        <v>0</v>
      </c>
      <c r="FK151" s="232">
        <v>-35293.800040682348</v>
      </c>
      <c r="FL151" s="233"/>
      <c r="FM151" s="233"/>
      <c r="FN151" s="233"/>
      <c r="FO151" s="233">
        <v>0</v>
      </c>
      <c r="FP151" s="233">
        <v>5000</v>
      </c>
      <c r="FQ151" s="233">
        <v>0</v>
      </c>
      <c r="FR151" s="233">
        <v>1314.4444444444443</v>
      </c>
      <c r="FS151" s="233">
        <v>1550</v>
      </c>
      <c r="FT151" s="232">
        <v>0</v>
      </c>
      <c r="FU151" s="232">
        <v>0</v>
      </c>
      <c r="FV151" s="233"/>
      <c r="FW151" s="233">
        <v>0</v>
      </c>
      <c r="FX151" s="233">
        <v>0</v>
      </c>
      <c r="FY151" s="233"/>
      <c r="FZ151" s="232">
        <v>-27429.355596237903</v>
      </c>
      <c r="GA151" s="234">
        <v>0</v>
      </c>
      <c r="GB151" s="234">
        <v>29474.717804551532</v>
      </c>
      <c r="GC151" s="235"/>
      <c r="GD151" s="235"/>
      <c r="GE151" s="235"/>
      <c r="GF151" s="235">
        <v>0</v>
      </c>
      <c r="GG151" s="235">
        <v>5000</v>
      </c>
      <c r="GH151" s="235">
        <v>0</v>
      </c>
      <c r="GI151" s="235">
        <v>1314.4444444444443</v>
      </c>
      <c r="GJ151" s="235">
        <v>1550</v>
      </c>
      <c r="GK151" s="234">
        <v>0</v>
      </c>
      <c r="GL151" s="234">
        <v>0</v>
      </c>
      <c r="GM151" s="235"/>
      <c r="GN151" s="235">
        <v>0</v>
      </c>
      <c r="GO151" s="235">
        <v>0</v>
      </c>
      <c r="GP151" s="235"/>
      <c r="GQ151" s="234">
        <v>37339.162248995977</v>
      </c>
      <c r="GR151" s="236">
        <v>0</v>
      </c>
      <c r="GS151" s="236">
        <v>29474.717804551532</v>
      </c>
      <c r="GT151" s="237"/>
      <c r="GU151" s="237"/>
      <c r="GV151" s="237"/>
      <c r="GW151" s="237">
        <v>0</v>
      </c>
      <c r="GX151" s="237">
        <v>5000</v>
      </c>
      <c r="GY151" s="237">
        <v>0</v>
      </c>
      <c r="GZ151" s="237">
        <v>1314.4444444444443</v>
      </c>
      <c r="HA151" s="237">
        <v>1550</v>
      </c>
      <c r="HB151" s="236">
        <v>0</v>
      </c>
      <c r="HC151" s="236">
        <v>0</v>
      </c>
      <c r="HD151" s="237"/>
      <c r="HE151" s="237">
        <v>0</v>
      </c>
      <c r="HF151" s="237">
        <v>0</v>
      </c>
      <c r="HG151" s="237"/>
      <c r="HH151" s="236">
        <v>37339.162248995977</v>
      </c>
      <c r="HJ151" s="281">
        <f t="shared" si="20"/>
        <v>631632.7306911354</v>
      </c>
      <c r="HK151" s="282">
        <f t="shared" si="21"/>
        <v>0</v>
      </c>
      <c r="HL151" s="282">
        <f t="shared" si="22"/>
        <v>45084.380341880344</v>
      </c>
      <c r="HM151" s="282">
        <f t="shared" si="23"/>
        <v>0</v>
      </c>
      <c r="HN151" s="282">
        <f t="shared" si="24"/>
        <v>0</v>
      </c>
      <c r="HO151" s="282">
        <f t="shared" si="25"/>
        <v>-3291.75</v>
      </c>
      <c r="HP151" s="282">
        <f t="shared" si="26"/>
        <v>0</v>
      </c>
      <c r="HQ151" s="283">
        <f t="shared" si="27"/>
        <v>0</v>
      </c>
      <c r="HR151" s="263"/>
      <c r="HS151" s="277">
        <v>0</v>
      </c>
      <c r="HT151" s="278">
        <v>0</v>
      </c>
      <c r="HU151" s="278">
        <v>0</v>
      </c>
      <c r="HV151" s="278">
        <v>0</v>
      </c>
      <c r="HW151" s="278">
        <v>0</v>
      </c>
      <c r="HX151" s="278">
        <v>0</v>
      </c>
      <c r="HY151" s="278">
        <v>0</v>
      </c>
      <c r="HZ151" s="279">
        <v>4735.75</v>
      </c>
      <c r="IA151" s="278"/>
      <c r="IB151" s="280">
        <f t="shared" si="28"/>
        <v>681452.86103301577</v>
      </c>
      <c r="ID151" s="280">
        <f t="shared" si="29"/>
        <v>-3291.75</v>
      </c>
      <c r="IF151" s="280"/>
      <c r="IH151" s="280"/>
      <c r="IJ151" s="280">
        <v>0</v>
      </c>
      <c r="IL151" s="280">
        <v>0</v>
      </c>
      <c r="IN151" s="280">
        <v>51921.02</v>
      </c>
    </row>
    <row r="152" spans="1:248">
      <c r="A152" s="244">
        <v>2079</v>
      </c>
      <c r="B152" s="141">
        <v>103200</v>
      </c>
      <c r="C152" s="141" t="s">
        <v>703</v>
      </c>
      <c r="D152" s="141" t="s">
        <v>499</v>
      </c>
      <c r="E152" s="226" t="s">
        <v>341</v>
      </c>
      <c r="F152" s="245" t="s">
        <v>923</v>
      </c>
      <c r="H152" s="227">
        <v>1911366.5165508401</v>
      </c>
      <c r="I152" s="227">
        <v>-8624.08</v>
      </c>
      <c r="J152" s="227">
        <v>-23115.156999999999</v>
      </c>
      <c r="K152" s="227">
        <v>1879627.2795508401</v>
      </c>
      <c r="M152" s="228">
        <v>159280.54304590335</v>
      </c>
      <c r="N152" s="228">
        <v>0</v>
      </c>
      <c r="O152" s="229"/>
      <c r="P152" s="229"/>
      <c r="Q152" s="229"/>
      <c r="R152" s="229">
        <v>0</v>
      </c>
      <c r="S152" s="229"/>
      <c r="T152" s="229">
        <v>0</v>
      </c>
      <c r="U152" s="229">
        <v>0</v>
      </c>
      <c r="V152" s="229"/>
      <c r="W152" s="228">
        <v>-718.67333333333329</v>
      </c>
      <c r="X152" s="228">
        <v>-1926.2630833333333</v>
      </c>
      <c r="Y152" s="229">
        <v>0</v>
      </c>
      <c r="Z152" s="229">
        <v>0</v>
      </c>
      <c r="AA152" s="229">
        <v>0</v>
      </c>
      <c r="AB152" s="229"/>
      <c r="AC152" s="228">
        <v>156635.60662923669</v>
      </c>
      <c r="AD152" s="230">
        <v>159280.54304590335</v>
      </c>
      <c r="AE152" s="230">
        <v>0</v>
      </c>
      <c r="AF152" s="231"/>
      <c r="AG152" s="231"/>
      <c r="AH152" s="231"/>
      <c r="AI152" s="231">
        <v>0</v>
      </c>
      <c r="AJ152" s="231"/>
      <c r="AK152" s="231">
        <v>0</v>
      </c>
      <c r="AL152" s="231">
        <v>0</v>
      </c>
      <c r="AM152" s="231"/>
      <c r="AN152" s="230">
        <v>-718.67333333333329</v>
      </c>
      <c r="AO152" s="230">
        <v>-1926.2630833333333</v>
      </c>
      <c r="AP152" s="231">
        <v>0</v>
      </c>
      <c r="AQ152" s="231">
        <v>0</v>
      </c>
      <c r="AR152" s="231">
        <v>0</v>
      </c>
      <c r="AS152" s="231"/>
      <c r="AT152" s="230">
        <v>156635.60662923669</v>
      </c>
      <c r="AU152" s="232">
        <v>159280.54304590335</v>
      </c>
      <c r="AV152" s="232">
        <v>0</v>
      </c>
      <c r="AW152" s="233"/>
      <c r="AX152" s="233"/>
      <c r="AY152" s="233"/>
      <c r="AZ152" s="233">
        <v>0</v>
      </c>
      <c r="BA152" s="233"/>
      <c r="BB152" s="233">
        <v>0</v>
      </c>
      <c r="BC152" s="233">
        <v>0</v>
      </c>
      <c r="BD152" s="233"/>
      <c r="BE152" s="232">
        <v>-718.67333333333329</v>
      </c>
      <c r="BF152" s="232">
        <v>-1926.2630833333333</v>
      </c>
      <c r="BG152" s="233">
        <v>0</v>
      </c>
      <c r="BH152" s="233">
        <v>0</v>
      </c>
      <c r="BI152" s="233">
        <v>0</v>
      </c>
      <c r="BJ152" s="233"/>
      <c r="BK152" s="232">
        <v>156635.60662923669</v>
      </c>
      <c r="BL152" s="234">
        <v>159280.54304590335</v>
      </c>
      <c r="BM152" s="234">
        <v>0</v>
      </c>
      <c r="BN152" s="235"/>
      <c r="BO152" s="235"/>
      <c r="BP152" s="235"/>
      <c r="BQ152" s="235">
        <v>0</v>
      </c>
      <c r="BR152" s="235">
        <v>0</v>
      </c>
      <c r="BS152" s="235">
        <v>0</v>
      </c>
      <c r="BT152" s="235">
        <v>0</v>
      </c>
      <c r="BU152" s="235">
        <v>0</v>
      </c>
      <c r="BV152" s="234">
        <v>-718.67333333333329</v>
      </c>
      <c r="BW152" s="234">
        <v>-1926.2630833333333</v>
      </c>
      <c r="BX152" s="235">
        <v>0</v>
      </c>
      <c r="BY152" s="235">
        <v>0</v>
      </c>
      <c r="BZ152" s="235">
        <v>0</v>
      </c>
      <c r="CA152" s="235"/>
      <c r="CB152" s="234">
        <v>156635.60662923669</v>
      </c>
      <c r="CC152" s="236">
        <v>159280.54304590335</v>
      </c>
      <c r="CD152" s="236">
        <v>0</v>
      </c>
      <c r="CE152" s="237"/>
      <c r="CF152" s="237"/>
      <c r="CG152" s="237"/>
      <c r="CH152" s="237">
        <v>0</v>
      </c>
      <c r="CI152" s="237">
        <v>0</v>
      </c>
      <c r="CJ152" s="237">
        <v>0</v>
      </c>
      <c r="CK152" s="237">
        <v>0</v>
      </c>
      <c r="CL152" s="237">
        <v>0</v>
      </c>
      <c r="CM152" s="236">
        <v>-718.67333333333329</v>
      </c>
      <c r="CN152" s="236">
        <v>-1926.2630833333333</v>
      </c>
      <c r="CO152" s="237">
        <v>0</v>
      </c>
      <c r="CP152" s="237">
        <v>0</v>
      </c>
      <c r="CQ152" s="237">
        <v>0</v>
      </c>
      <c r="CR152" s="237"/>
      <c r="CS152" s="236">
        <v>156635.60662923669</v>
      </c>
      <c r="CT152" s="238">
        <v>159280.54304590335</v>
      </c>
      <c r="CU152" s="238">
        <v>0</v>
      </c>
      <c r="CV152" s="239"/>
      <c r="CW152" s="239"/>
      <c r="CX152" s="239"/>
      <c r="CY152" s="239">
        <v>0</v>
      </c>
      <c r="CZ152" s="239">
        <v>0</v>
      </c>
      <c r="DA152" s="239">
        <v>0</v>
      </c>
      <c r="DB152" s="239">
        <v>0</v>
      </c>
      <c r="DC152" s="239">
        <v>0</v>
      </c>
      <c r="DD152" s="238">
        <v>-718.67333333333329</v>
      </c>
      <c r="DE152" s="238">
        <v>-1926.2630833333333</v>
      </c>
      <c r="DF152" s="239">
        <v>-1228.5714285714287</v>
      </c>
      <c r="DG152" s="239">
        <v>0</v>
      </c>
      <c r="DH152" s="239">
        <v>0</v>
      </c>
      <c r="DI152" s="239"/>
      <c r="DJ152" s="238">
        <v>155407.03520066527</v>
      </c>
      <c r="DK152" s="240">
        <v>159280.54304590335</v>
      </c>
      <c r="DL152" s="240">
        <v>0</v>
      </c>
      <c r="DM152" s="241"/>
      <c r="DN152" s="241"/>
      <c r="DO152" s="241"/>
      <c r="DP152" s="241">
        <v>0</v>
      </c>
      <c r="DQ152" s="241">
        <v>0</v>
      </c>
      <c r="DR152" s="241">
        <v>0</v>
      </c>
      <c r="DS152" s="241">
        <v>0</v>
      </c>
      <c r="DT152" s="241">
        <v>0</v>
      </c>
      <c r="DU152" s="240">
        <v>-718.67333333333329</v>
      </c>
      <c r="DV152" s="240">
        <v>-1926.2630833333333</v>
      </c>
      <c r="DW152" s="241">
        <v>-1228.5714285714287</v>
      </c>
      <c r="DX152" s="241">
        <v>0</v>
      </c>
      <c r="DY152" s="241">
        <v>0</v>
      </c>
      <c r="DZ152" s="241"/>
      <c r="EA152" s="240">
        <v>155407.03520066527</v>
      </c>
      <c r="EB152" s="242">
        <v>159280.54304590335</v>
      </c>
      <c r="EC152" s="242">
        <v>0</v>
      </c>
      <c r="ED152" s="243"/>
      <c r="EE152" s="243"/>
      <c r="EF152" s="243"/>
      <c r="EG152" s="243">
        <v>0</v>
      </c>
      <c r="EH152" s="243">
        <v>0</v>
      </c>
      <c r="EI152" s="243">
        <v>0</v>
      </c>
      <c r="EJ152" s="243">
        <v>0</v>
      </c>
      <c r="EK152" s="243">
        <v>0</v>
      </c>
      <c r="EL152" s="242">
        <v>-718.67333333333329</v>
      </c>
      <c r="EM152" s="242">
        <v>-1926.2630833333333</v>
      </c>
      <c r="EN152" s="243">
        <v>-6142.8571428571431</v>
      </c>
      <c r="EO152" s="243">
        <v>0</v>
      </c>
      <c r="EP152" s="243">
        <v>0</v>
      </c>
      <c r="EQ152" s="243"/>
      <c r="ER152" s="242">
        <v>150492.74948637956</v>
      </c>
      <c r="ES152" s="230">
        <v>159280.54304590335</v>
      </c>
      <c r="ET152" s="230">
        <v>0</v>
      </c>
      <c r="EU152" s="231"/>
      <c r="EV152" s="231"/>
      <c r="EW152" s="231"/>
      <c r="EX152" s="231">
        <v>0</v>
      </c>
      <c r="EY152" s="231">
        <v>0</v>
      </c>
      <c r="EZ152" s="231">
        <v>0</v>
      </c>
      <c r="FA152" s="231">
        <v>0</v>
      </c>
      <c r="FB152" s="231">
        <v>0</v>
      </c>
      <c r="FC152" s="230">
        <v>-718.67333333333329</v>
      </c>
      <c r="FD152" s="230">
        <v>-1926.2630833333333</v>
      </c>
      <c r="FE152" s="231"/>
      <c r="FF152" s="231">
        <v>0</v>
      </c>
      <c r="FG152" s="231">
        <v>0</v>
      </c>
      <c r="FH152" s="231"/>
      <c r="FI152" s="230">
        <v>156635.60662923669</v>
      </c>
      <c r="FJ152" s="232">
        <v>159280.54304590335</v>
      </c>
      <c r="FK152" s="232">
        <v>0</v>
      </c>
      <c r="FL152" s="233"/>
      <c r="FM152" s="233"/>
      <c r="FN152" s="233"/>
      <c r="FO152" s="233">
        <v>0</v>
      </c>
      <c r="FP152" s="233">
        <v>0</v>
      </c>
      <c r="FQ152" s="233">
        <v>0</v>
      </c>
      <c r="FR152" s="233">
        <v>0</v>
      </c>
      <c r="FS152" s="233">
        <v>0</v>
      </c>
      <c r="FT152" s="232">
        <v>-718.67333333333329</v>
      </c>
      <c r="FU152" s="232">
        <v>-1926.2630833333333</v>
      </c>
      <c r="FV152" s="233"/>
      <c r="FW152" s="233">
        <v>0</v>
      </c>
      <c r="FX152" s="233">
        <v>0</v>
      </c>
      <c r="FY152" s="233"/>
      <c r="FZ152" s="232">
        <v>156635.60662923669</v>
      </c>
      <c r="GA152" s="234">
        <v>159280.54304590335</v>
      </c>
      <c r="GB152" s="234">
        <v>0</v>
      </c>
      <c r="GC152" s="235"/>
      <c r="GD152" s="235"/>
      <c r="GE152" s="235"/>
      <c r="GF152" s="235">
        <v>0</v>
      </c>
      <c r="GG152" s="235">
        <v>0</v>
      </c>
      <c r="GH152" s="235">
        <v>0</v>
      </c>
      <c r="GI152" s="235">
        <v>0</v>
      </c>
      <c r="GJ152" s="235">
        <v>0</v>
      </c>
      <c r="GK152" s="234">
        <v>-718.67333333333329</v>
      </c>
      <c r="GL152" s="234">
        <v>-1926.2630833333333</v>
      </c>
      <c r="GM152" s="235"/>
      <c r="GN152" s="235">
        <v>0</v>
      </c>
      <c r="GO152" s="235">
        <v>0</v>
      </c>
      <c r="GP152" s="235"/>
      <c r="GQ152" s="234">
        <v>156635.60662923669</v>
      </c>
      <c r="GR152" s="236">
        <v>159280.54304590335</v>
      </c>
      <c r="GS152" s="236">
        <v>0</v>
      </c>
      <c r="GT152" s="237"/>
      <c r="GU152" s="237"/>
      <c r="GV152" s="237"/>
      <c r="GW152" s="237">
        <v>0</v>
      </c>
      <c r="GX152" s="237">
        <v>0</v>
      </c>
      <c r="GY152" s="237">
        <v>0</v>
      </c>
      <c r="GZ152" s="237">
        <v>0</v>
      </c>
      <c r="HA152" s="237">
        <v>0</v>
      </c>
      <c r="HB152" s="236">
        <v>-718.67333333333329</v>
      </c>
      <c r="HC152" s="236">
        <v>-1926.2630833333333</v>
      </c>
      <c r="HD152" s="237"/>
      <c r="HE152" s="237">
        <v>0</v>
      </c>
      <c r="HF152" s="237">
        <v>0</v>
      </c>
      <c r="HG152" s="237"/>
      <c r="HH152" s="236">
        <v>156635.60662923669</v>
      </c>
      <c r="HJ152" s="281">
        <f t="shared" si="20"/>
        <v>1911366.5165508401</v>
      </c>
      <c r="HK152" s="282">
        <f t="shared" si="21"/>
        <v>0</v>
      </c>
      <c r="HL152" s="282">
        <f t="shared" si="22"/>
        <v>0</v>
      </c>
      <c r="HM152" s="282">
        <f t="shared" si="23"/>
        <v>-8624.08</v>
      </c>
      <c r="HN152" s="282">
        <f t="shared" si="24"/>
        <v>-23115.156999999992</v>
      </c>
      <c r="HO152" s="282">
        <f t="shared" si="25"/>
        <v>-8600</v>
      </c>
      <c r="HP152" s="282">
        <f t="shared" si="26"/>
        <v>0</v>
      </c>
      <c r="HQ152" s="283">
        <f t="shared" si="27"/>
        <v>0</v>
      </c>
      <c r="HR152" s="263"/>
      <c r="HS152" s="277">
        <v>114393</v>
      </c>
      <c r="HT152" s="278">
        <v>0</v>
      </c>
      <c r="HU152" s="278">
        <v>193140</v>
      </c>
      <c r="HV152" s="278">
        <v>3456.93</v>
      </c>
      <c r="HW152" s="278">
        <v>0</v>
      </c>
      <c r="HX152" s="278">
        <v>4676.25</v>
      </c>
      <c r="HY152" s="278">
        <v>50148</v>
      </c>
      <c r="HZ152" s="279">
        <v>8038.75</v>
      </c>
      <c r="IA152" s="278"/>
      <c r="IB152" s="280">
        <f t="shared" si="28"/>
        <v>2285219.44655084</v>
      </c>
      <c r="ID152" s="280">
        <f t="shared" si="29"/>
        <v>-40339.236999999994</v>
      </c>
      <c r="IF152" s="280"/>
      <c r="IH152" s="280"/>
      <c r="IJ152" s="280">
        <v>0</v>
      </c>
      <c r="IL152" s="280">
        <v>0</v>
      </c>
      <c r="IN152" s="280">
        <v>118901.21</v>
      </c>
    </row>
    <row r="153" spans="1:248">
      <c r="A153" s="244">
        <v>1015</v>
      </c>
      <c r="B153" s="141">
        <v>103128</v>
      </c>
      <c r="C153" s="141" t="s">
        <v>704</v>
      </c>
      <c r="D153" s="141" t="s">
        <v>500</v>
      </c>
      <c r="E153" s="226" t="s">
        <v>786</v>
      </c>
      <c r="F153" s="245" t="s">
        <v>923</v>
      </c>
      <c r="H153" s="227">
        <v>0</v>
      </c>
      <c r="I153" s="227">
        <v>0</v>
      </c>
      <c r="J153" s="227">
        <v>0</v>
      </c>
      <c r="K153" s="227">
        <v>0</v>
      </c>
      <c r="M153" s="228">
        <v>0</v>
      </c>
      <c r="N153" s="228">
        <v>46631.537618665527</v>
      </c>
      <c r="O153" s="229"/>
      <c r="P153" s="229"/>
      <c r="Q153" s="229"/>
      <c r="R153" s="229">
        <v>0</v>
      </c>
      <c r="S153" s="229"/>
      <c r="T153" s="229">
        <v>0</v>
      </c>
      <c r="U153" s="229">
        <v>0</v>
      </c>
      <c r="V153" s="229"/>
      <c r="W153" s="228">
        <v>0</v>
      </c>
      <c r="X153" s="228">
        <v>0</v>
      </c>
      <c r="Y153" s="229">
        <v>-274.3125</v>
      </c>
      <c r="Z153" s="229">
        <v>0</v>
      </c>
      <c r="AA153" s="229">
        <v>0</v>
      </c>
      <c r="AB153" s="229"/>
      <c r="AC153" s="228">
        <v>46357.225118665527</v>
      </c>
      <c r="AD153" s="230">
        <v>0</v>
      </c>
      <c r="AE153" s="230">
        <v>46631.537618665527</v>
      </c>
      <c r="AF153" s="231"/>
      <c r="AG153" s="231"/>
      <c r="AH153" s="231"/>
      <c r="AI153" s="231">
        <v>0</v>
      </c>
      <c r="AJ153" s="231"/>
      <c r="AK153" s="231">
        <v>0</v>
      </c>
      <c r="AL153" s="231">
        <v>0</v>
      </c>
      <c r="AM153" s="231"/>
      <c r="AN153" s="230">
        <v>0</v>
      </c>
      <c r="AO153" s="230">
        <v>0</v>
      </c>
      <c r="AP153" s="231">
        <v>-274.3125</v>
      </c>
      <c r="AQ153" s="231">
        <v>0</v>
      </c>
      <c r="AR153" s="231">
        <v>0</v>
      </c>
      <c r="AS153" s="231"/>
      <c r="AT153" s="230">
        <v>46357.225118665527</v>
      </c>
      <c r="AU153" s="232">
        <v>0</v>
      </c>
      <c r="AV153" s="232">
        <v>46631.537618665527</v>
      </c>
      <c r="AW153" s="233"/>
      <c r="AX153" s="233"/>
      <c r="AY153" s="233"/>
      <c r="AZ153" s="233">
        <v>0</v>
      </c>
      <c r="BA153" s="233"/>
      <c r="BB153" s="233">
        <v>0</v>
      </c>
      <c r="BC153" s="233">
        <v>0</v>
      </c>
      <c r="BD153" s="233"/>
      <c r="BE153" s="232">
        <v>0</v>
      </c>
      <c r="BF153" s="232">
        <v>0</v>
      </c>
      <c r="BG153" s="233">
        <v>-274.3125</v>
      </c>
      <c r="BH153" s="233">
        <v>0</v>
      </c>
      <c r="BI153" s="233">
        <v>0</v>
      </c>
      <c r="BJ153" s="233"/>
      <c r="BK153" s="232">
        <v>46357.225118665527</v>
      </c>
      <c r="BL153" s="234">
        <v>0</v>
      </c>
      <c r="BM153" s="234">
        <v>58735.407090074441</v>
      </c>
      <c r="BN153" s="235"/>
      <c r="BO153" s="235"/>
      <c r="BP153" s="235"/>
      <c r="BQ153" s="235">
        <v>0</v>
      </c>
      <c r="BR153" s="235">
        <v>0</v>
      </c>
      <c r="BS153" s="235">
        <v>0</v>
      </c>
      <c r="BT153" s="235">
        <v>1213.3333333333333</v>
      </c>
      <c r="BU153" s="235">
        <v>0</v>
      </c>
      <c r="BV153" s="234">
        <v>0</v>
      </c>
      <c r="BW153" s="234">
        <v>0</v>
      </c>
      <c r="BX153" s="235">
        <v>-274.3125</v>
      </c>
      <c r="BY153" s="235">
        <v>0</v>
      </c>
      <c r="BZ153" s="235">
        <v>0</v>
      </c>
      <c r="CA153" s="235"/>
      <c r="CB153" s="234">
        <v>59674.427923407777</v>
      </c>
      <c r="CC153" s="236">
        <v>0</v>
      </c>
      <c r="CD153" s="236">
        <v>58735.407090074441</v>
      </c>
      <c r="CE153" s="237"/>
      <c r="CF153" s="237"/>
      <c r="CG153" s="237"/>
      <c r="CH153" s="237">
        <v>0</v>
      </c>
      <c r="CI153" s="237">
        <v>0</v>
      </c>
      <c r="CJ153" s="237">
        <v>0</v>
      </c>
      <c r="CK153" s="237">
        <v>1213.3333333333333</v>
      </c>
      <c r="CL153" s="237">
        <v>0</v>
      </c>
      <c r="CM153" s="236">
        <v>0</v>
      </c>
      <c r="CN153" s="236">
        <v>0</v>
      </c>
      <c r="CO153" s="237">
        <v>-274.3125</v>
      </c>
      <c r="CP153" s="237">
        <v>0</v>
      </c>
      <c r="CQ153" s="237">
        <v>0</v>
      </c>
      <c r="CR153" s="237"/>
      <c r="CS153" s="236">
        <v>59674.427923407777</v>
      </c>
      <c r="CT153" s="238">
        <v>0</v>
      </c>
      <c r="CU153" s="238">
        <v>58735.407090074441</v>
      </c>
      <c r="CV153" s="239"/>
      <c r="CW153" s="239"/>
      <c r="CX153" s="239"/>
      <c r="CY153" s="239">
        <v>0</v>
      </c>
      <c r="CZ153" s="239">
        <v>0</v>
      </c>
      <c r="DA153" s="239">
        <v>0</v>
      </c>
      <c r="DB153" s="239">
        <v>1213.3333333333333</v>
      </c>
      <c r="DC153" s="239">
        <v>0</v>
      </c>
      <c r="DD153" s="238">
        <v>0</v>
      </c>
      <c r="DE153" s="238">
        <v>0</v>
      </c>
      <c r="DF153" s="239">
        <v>-274.3125</v>
      </c>
      <c r="DG153" s="239">
        <v>0</v>
      </c>
      <c r="DH153" s="239">
        <v>0</v>
      </c>
      <c r="DI153" s="239"/>
      <c r="DJ153" s="238">
        <v>59674.427923407777</v>
      </c>
      <c r="DK153" s="240">
        <v>0</v>
      </c>
      <c r="DL153" s="240">
        <v>58735.407090074441</v>
      </c>
      <c r="DM153" s="241"/>
      <c r="DN153" s="241"/>
      <c r="DO153" s="241"/>
      <c r="DP153" s="241">
        <v>0</v>
      </c>
      <c r="DQ153" s="241">
        <v>0</v>
      </c>
      <c r="DR153" s="241">
        <v>0</v>
      </c>
      <c r="DS153" s="241">
        <v>1213.3333333333333</v>
      </c>
      <c r="DT153" s="241">
        <v>0</v>
      </c>
      <c r="DU153" s="240">
        <v>0</v>
      </c>
      <c r="DV153" s="240">
        <v>0</v>
      </c>
      <c r="DW153" s="241">
        <v>-274.3125</v>
      </c>
      <c r="DX153" s="241">
        <v>0</v>
      </c>
      <c r="DY153" s="241">
        <v>0</v>
      </c>
      <c r="DZ153" s="241"/>
      <c r="EA153" s="240">
        <v>59674.427923407777</v>
      </c>
      <c r="EB153" s="242">
        <v>0</v>
      </c>
      <c r="EC153" s="242">
        <v>190014.22685645899</v>
      </c>
      <c r="ED153" s="243"/>
      <c r="EE153" s="243"/>
      <c r="EF153" s="243"/>
      <c r="EG153" s="243">
        <v>0</v>
      </c>
      <c r="EH153" s="243">
        <v>0</v>
      </c>
      <c r="EI153" s="243">
        <v>0</v>
      </c>
      <c r="EJ153" s="243">
        <v>8796.6666666666679</v>
      </c>
      <c r="EK153" s="243">
        <v>0</v>
      </c>
      <c r="EL153" s="242">
        <v>0</v>
      </c>
      <c r="EM153" s="242">
        <v>0</v>
      </c>
      <c r="EN153" s="243">
        <v>-1371.5625</v>
      </c>
      <c r="EO153" s="243">
        <v>0</v>
      </c>
      <c r="EP153" s="243">
        <v>0</v>
      </c>
      <c r="EQ153" s="243"/>
      <c r="ER153" s="242">
        <v>197439.33102312565</v>
      </c>
      <c r="ES153" s="230">
        <v>0</v>
      </c>
      <c r="ET153" s="230">
        <v>58735.407090074441</v>
      </c>
      <c r="EU153" s="231"/>
      <c r="EV153" s="231"/>
      <c r="EW153" s="231"/>
      <c r="EX153" s="231">
        <v>0</v>
      </c>
      <c r="EY153" s="231">
        <v>0</v>
      </c>
      <c r="EZ153" s="231">
        <v>0</v>
      </c>
      <c r="FA153" s="231">
        <v>1213.3333333333333</v>
      </c>
      <c r="FB153" s="231">
        <v>0</v>
      </c>
      <c r="FC153" s="230">
        <v>0</v>
      </c>
      <c r="FD153" s="230">
        <v>0</v>
      </c>
      <c r="FE153" s="231"/>
      <c r="FF153" s="231">
        <v>0</v>
      </c>
      <c r="FG153" s="231">
        <v>0</v>
      </c>
      <c r="FH153" s="231"/>
      <c r="FI153" s="230">
        <v>59948.740423407777</v>
      </c>
      <c r="FJ153" s="232">
        <v>0</v>
      </c>
      <c r="FK153" s="232">
        <v>-28815.591569517688</v>
      </c>
      <c r="FL153" s="233"/>
      <c r="FM153" s="233"/>
      <c r="FN153" s="233"/>
      <c r="FO153" s="233">
        <v>0</v>
      </c>
      <c r="FP153" s="233">
        <v>0</v>
      </c>
      <c r="FQ153" s="233">
        <v>0</v>
      </c>
      <c r="FR153" s="233">
        <v>1213.3333333333333</v>
      </c>
      <c r="FS153" s="233">
        <v>0</v>
      </c>
      <c r="FT153" s="232">
        <v>0</v>
      </c>
      <c r="FU153" s="232">
        <v>0</v>
      </c>
      <c r="FV153" s="233"/>
      <c r="FW153" s="233">
        <v>0</v>
      </c>
      <c r="FX153" s="233">
        <v>0</v>
      </c>
      <c r="FY153" s="233"/>
      <c r="FZ153" s="232">
        <v>-27602.258236184356</v>
      </c>
      <c r="GA153" s="234">
        <v>0</v>
      </c>
      <c r="GB153" s="234">
        <v>41225.207358156018</v>
      </c>
      <c r="GC153" s="235"/>
      <c r="GD153" s="235"/>
      <c r="GE153" s="235"/>
      <c r="GF153" s="235">
        <v>0</v>
      </c>
      <c r="GG153" s="235">
        <v>0</v>
      </c>
      <c r="GH153" s="235">
        <v>0</v>
      </c>
      <c r="GI153" s="235">
        <v>1213.3333333333333</v>
      </c>
      <c r="GJ153" s="235">
        <v>0</v>
      </c>
      <c r="GK153" s="234">
        <v>0</v>
      </c>
      <c r="GL153" s="234">
        <v>0</v>
      </c>
      <c r="GM153" s="235"/>
      <c r="GN153" s="235">
        <v>0</v>
      </c>
      <c r="GO153" s="235">
        <v>0</v>
      </c>
      <c r="GP153" s="235"/>
      <c r="GQ153" s="234">
        <v>42438.540691489354</v>
      </c>
      <c r="GR153" s="236">
        <v>0</v>
      </c>
      <c r="GS153" s="236">
        <v>41225.207358156018</v>
      </c>
      <c r="GT153" s="237"/>
      <c r="GU153" s="237"/>
      <c r="GV153" s="237"/>
      <c r="GW153" s="237">
        <v>0</v>
      </c>
      <c r="GX153" s="237">
        <v>0</v>
      </c>
      <c r="GY153" s="237">
        <v>0</v>
      </c>
      <c r="GZ153" s="237">
        <v>1213.3333333333333</v>
      </c>
      <c r="HA153" s="237">
        <v>0</v>
      </c>
      <c r="HB153" s="236">
        <v>0</v>
      </c>
      <c r="HC153" s="236">
        <v>0</v>
      </c>
      <c r="HD153" s="237"/>
      <c r="HE153" s="237">
        <v>0</v>
      </c>
      <c r="HF153" s="237">
        <v>0</v>
      </c>
      <c r="HG153" s="237"/>
      <c r="HH153" s="236">
        <v>42438.540691489354</v>
      </c>
      <c r="HJ153" s="281">
        <f t="shared" si="20"/>
        <v>704937.80830962199</v>
      </c>
      <c r="HK153" s="282">
        <f t="shared" si="21"/>
        <v>0</v>
      </c>
      <c r="HL153" s="282">
        <f t="shared" si="22"/>
        <v>18503.333333333332</v>
      </c>
      <c r="HM153" s="282">
        <f t="shared" si="23"/>
        <v>0</v>
      </c>
      <c r="HN153" s="282">
        <f t="shared" si="24"/>
        <v>0</v>
      </c>
      <c r="HO153" s="282">
        <f t="shared" si="25"/>
        <v>-3291.75</v>
      </c>
      <c r="HP153" s="282">
        <f t="shared" si="26"/>
        <v>0</v>
      </c>
      <c r="HQ153" s="283">
        <f t="shared" si="27"/>
        <v>0</v>
      </c>
      <c r="HR153" s="263"/>
      <c r="HS153" s="277">
        <v>0</v>
      </c>
      <c r="HT153" s="278">
        <v>0</v>
      </c>
      <c r="HU153" s="278">
        <v>0</v>
      </c>
      <c r="HV153" s="278">
        <v>0</v>
      </c>
      <c r="HW153" s="278">
        <v>0</v>
      </c>
      <c r="HX153" s="278">
        <v>0</v>
      </c>
      <c r="HY153" s="278">
        <v>0</v>
      </c>
      <c r="HZ153" s="279">
        <v>4951.75</v>
      </c>
      <c r="IA153" s="278"/>
      <c r="IB153" s="280">
        <f t="shared" si="28"/>
        <v>728392.89164295536</v>
      </c>
      <c r="ID153" s="280">
        <f t="shared" si="29"/>
        <v>-3291.75</v>
      </c>
      <c r="IF153" s="280"/>
      <c r="IH153" s="280"/>
      <c r="IJ153" s="280">
        <v>0</v>
      </c>
      <c r="IL153" s="280">
        <v>27717.11</v>
      </c>
      <c r="IN153" s="280">
        <v>21738.560000000001</v>
      </c>
    </row>
    <row r="154" spans="1:248">
      <c r="A154" s="244">
        <v>1022</v>
      </c>
      <c r="B154" s="141">
        <v>103135</v>
      </c>
      <c r="C154" s="141" t="s">
        <v>705</v>
      </c>
      <c r="D154" s="141" t="s">
        <v>501</v>
      </c>
      <c r="E154" s="226" t="s">
        <v>786</v>
      </c>
      <c r="F154" s="245" t="s">
        <v>923</v>
      </c>
      <c r="H154" s="227">
        <v>0</v>
      </c>
      <c r="I154" s="227">
        <v>0</v>
      </c>
      <c r="J154" s="227">
        <v>0</v>
      </c>
      <c r="K154" s="227">
        <v>0</v>
      </c>
      <c r="M154" s="228">
        <v>0</v>
      </c>
      <c r="N154" s="228">
        <v>37507.912108518904</v>
      </c>
      <c r="O154" s="229"/>
      <c r="P154" s="229"/>
      <c r="Q154" s="229"/>
      <c r="R154" s="229">
        <v>0</v>
      </c>
      <c r="S154" s="229"/>
      <c r="T154" s="229">
        <v>0</v>
      </c>
      <c r="U154" s="229">
        <v>0</v>
      </c>
      <c r="V154" s="229"/>
      <c r="W154" s="228">
        <v>0</v>
      </c>
      <c r="X154" s="228">
        <v>0</v>
      </c>
      <c r="Y154" s="229">
        <v>-274.3125</v>
      </c>
      <c r="Z154" s="229">
        <v>0</v>
      </c>
      <c r="AA154" s="229">
        <v>0</v>
      </c>
      <c r="AB154" s="229"/>
      <c r="AC154" s="228">
        <v>37233.599608518904</v>
      </c>
      <c r="AD154" s="230">
        <v>0</v>
      </c>
      <c r="AE154" s="230">
        <v>37507.912108518904</v>
      </c>
      <c r="AF154" s="231"/>
      <c r="AG154" s="231"/>
      <c r="AH154" s="231"/>
      <c r="AI154" s="231">
        <v>0</v>
      </c>
      <c r="AJ154" s="231"/>
      <c r="AK154" s="231">
        <v>0</v>
      </c>
      <c r="AL154" s="231">
        <v>0</v>
      </c>
      <c r="AM154" s="231"/>
      <c r="AN154" s="230">
        <v>0</v>
      </c>
      <c r="AO154" s="230">
        <v>0</v>
      </c>
      <c r="AP154" s="231">
        <v>-274.3125</v>
      </c>
      <c r="AQ154" s="231">
        <v>0</v>
      </c>
      <c r="AR154" s="231">
        <v>0</v>
      </c>
      <c r="AS154" s="231"/>
      <c r="AT154" s="230">
        <v>37233.599608518904</v>
      </c>
      <c r="AU154" s="232">
        <v>0</v>
      </c>
      <c r="AV154" s="232">
        <v>37507.912108518904</v>
      </c>
      <c r="AW154" s="233"/>
      <c r="AX154" s="233"/>
      <c r="AY154" s="233"/>
      <c r="AZ154" s="233">
        <v>0</v>
      </c>
      <c r="BA154" s="233"/>
      <c r="BB154" s="233">
        <v>0</v>
      </c>
      <c r="BC154" s="233">
        <v>0</v>
      </c>
      <c r="BD154" s="233"/>
      <c r="BE154" s="232">
        <v>0</v>
      </c>
      <c r="BF154" s="232">
        <v>0</v>
      </c>
      <c r="BG154" s="233">
        <v>-274.3125</v>
      </c>
      <c r="BH154" s="233">
        <v>0</v>
      </c>
      <c r="BI154" s="233">
        <v>0</v>
      </c>
      <c r="BJ154" s="233"/>
      <c r="BK154" s="232">
        <v>37233.599608518904</v>
      </c>
      <c r="BL154" s="234">
        <v>0</v>
      </c>
      <c r="BM154" s="234">
        <v>45862.12374160481</v>
      </c>
      <c r="BN154" s="235"/>
      <c r="BO154" s="235"/>
      <c r="BP154" s="235"/>
      <c r="BQ154" s="235">
        <v>0</v>
      </c>
      <c r="BR154" s="235">
        <v>0</v>
      </c>
      <c r="BS154" s="235">
        <v>0</v>
      </c>
      <c r="BT154" s="235">
        <v>2022.2222222222222</v>
      </c>
      <c r="BU154" s="235">
        <v>0</v>
      </c>
      <c r="BV154" s="234">
        <v>0</v>
      </c>
      <c r="BW154" s="234">
        <v>0</v>
      </c>
      <c r="BX154" s="235">
        <v>-274.3125</v>
      </c>
      <c r="BY154" s="235">
        <v>0</v>
      </c>
      <c r="BZ154" s="235">
        <v>0</v>
      </c>
      <c r="CA154" s="235"/>
      <c r="CB154" s="234">
        <v>47610.033463827029</v>
      </c>
      <c r="CC154" s="236">
        <v>0</v>
      </c>
      <c r="CD154" s="236">
        <v>45862.12374160481</v>
      </c>
      <c r="CE154" s="237"/>
      <c r="CF154" s="237"/>
      <c r="CG154" s="237"/>
      <c r="CH154" s="237">
        <v>0</v>
      </c>
      <c r="CI154" s="237">
        <v>0</v>
      </c>
      <c r="CJ154" s="237">
        <v>0</v>
      </c>
      <c r="CK154" s="237">
        <v>2022.2222222222222</v>
      </c>
      <c r="CL154" s="237">
        <v>0</v>
      </c>
      <c r="CM154" s="236">
        <v>0</v>
      </c>
      <c r="CN154" s="236">
        <v>0</v>
      </c>
      <c r="CO154" s="237">
        <v>-274.3125</v>
      </c>
      <c r="CP154" s="237">
        <v>0</v>
      </c>
      <c r="CQ154" s="237">
        <v>0</v>
      </c>
      <c r="CR154" s="237"/>
      <c r="CS154" s="236">
        <v>47610.033463827029</v>
      </c>
      <c r="CT154" s="238">
        <v>0</v>
      </c>
      <c r="CU154" s="238">
        <v>45862.12374160481</v>
      </c>
      <c r="CV154" s="239"/>
      <c r="CW154" s="239"/>
      <c r="CX154" s="239"/>
      <c r="CY154" s="239">
        <v>0</v>
      </c>
      <c r="CZ154" s="239">
        <v>0</v>
      </c>
      <c r="DA154" s="239">
        <v>0</v>
      </c>
      <c r="DB154" s="239">
        <v>2022.2222222222222</v>
      </c>
      <c r="DC154" s="239">
        <v>0</v>
      </c>
      <c r="DD154" s="238">
        <v>0</v>
      </c>
      <c r="DE154" s="238">
        <v>0</v>
      </c>
      <c r="DF154" s="239">
        <v>-274.3125</v>
      </c>
      <c r="DG154" s="239">
        <v>0</v>
      </c>
      <c r="DH154" s="239">
        <v>0</v>
      </c>
      <c r="DI154" s="239"/>
      <c r="DJ154" s="238">
        <v>47610.033463827029</v>
      </c>
      <c r="DK154" s="240">
        <v>0</v>
      </c>
      <c r="DL154" s="240">
        <v>45862.12374160481</v>
      </c>
      <c r="DM154" s="241"/>
      <c r="DN154" s="241"/>
      <c r="DO154" s="241"/>
      <c r="DP154" s="241">
        <v>0</v>
      </c>
      <c r="DQ154" s="241">
        <v>0</v>
      </c>
      <c r="DR154" s="241">
        <v>0</v>
      </c>
      <c r="DS154" s="241">
        <v>2022.2222222222222</v>
      </c>
      <c r="DT154" s="241">
        <v>0</v>
      </c>
      <c r="DU154" s="240">
        <v>0</v>
      </c>
      <c r="DV154" s="240">
        <v>0</v>
      </c>
      <c r="DW154" s="241">
        <v>-274.3125</v>
      </c>
      <c r="DX154" s="241">
        <v>0</v>
      </c>
      <c r="DY154" s="241">
        <v>0</v>
      </c>
      <c r="DZ154" s="241"/>
      <c r="EA154" s="240">
        <v>47610.033463827029</v>
      </c>
      <c r="EB154" s="242">
        <v>0</v>
      </c>
      <c r="EC154" s="242">
        <v>192251.25526689389</v>
      </c>
      <c r="ED154" s="243"/>
      <c r="EE154" s="243"/>
      <c r="EF154" s="243"/>
      <c r="EG154" s="243">
        <v>0</v>
      </c>
      <c r="EH154" s="243">
        <v>0</v>
      </c>
      <c r="EI154" s="243">
        <v>0</v>
      </c>
      <c r="EJ154" s="243">
        <v>20727.777777777777</v>
      </c>
      <c r="EK154" s="243">
        <v>0</v>
      </c>
      <c r="EL154" s="242">
        <v>0</v>
      </c>
      <c r="EM154" s="242">
        <v>0</v>
      </c>
      <c r="EN154" s="243">
        <v>-1371.5625</v>
      </c>
      <c r="EO154" s="243">
        <v>0</v>
      </c>
      <c r="EP154" s="243">
        <v>0</v>
      </c>
      <c r="EQ154" s="243"/>
      <c r="ER154" s="242">
        <v>211607.47054467167</v>
      </c>
      <c r="ES154" s="230">
        <v>0</v>
      </c>
      <c r="ET154" s="230">
        <v>45862.12374160481</v>
      </c>
      <c r="EU154" s="231"/>
      <c r="EV154" s="231"/>
      <c r="EW154" s="231"/>
      <c r="EX154" s="231">
        <v>0</v>
      </c>
      <c r="EY154" s="231">
        <v>0</v>
      </c>
      <c r="EZ154" s="231">
        <v>0</v>
      </c>
      <c r="FA154" s="231">
        <v>2022.2222222222222</v>
      </c>
      <c r="FB154" s="231">
        <v>0</v>
      </c>
      <c r="FC154" s="230">
        <v>0</v>
      </c>
      <c r="FD154" s="230">
        <v>0</v>
      </c>
      <c r="FE154" s="231"/>
      <c r="FF154" s="231">
        <v>0</v>
      </c>
      <c r="FG154" s="231">
        <v>0</v>
      </c>
      <c r="FH154" s="231"/>
      <c r="FI154" s="230">
        <v>47884.345963827029</v>
      </c>
      <c r="FJ154" s="232">
        <v>0</v>
      </c>
      <c r="FK154" s="232">
        <v>-35923.288716419222</v>
      </c>
      <c r="FL154" s="233"/>
      <c r="FM154" s="233"/>
      <c r="FN154" s="233"/>
      <c r="FO154" s="233">
        <v>0</v>
      </c>
      <c r="FP154" s="233">
        <v>0</v>
      </c>
      <c r="FQ154" s="233">
        <v>0</v>
      </c>
      <c r="FR154" s="233">
        <v>2022.2222222222222</v>
      </c>
      <c r="FS154" s="233">
        <v>0</v>
      </c>
      <c r="FT154" s="232">
        <v>0</v>
      </c>
      <c r="FU154" s="232">
        <v>0</v>
      </c>
      <c r="FV154" s="233"/>
      <c r="FW154" s="233">
        <v>0</v>
      </c>
      <c r="FX154" s="233">
        <v>0</v>
      </c>
      <c r="FY154" s="233"/>
      <c r="FZ154" s="232">
        <v>-33901.066494197003</v>
      </c>
      <c r="GA154" s="234">
        <v>0</v>
      </c>
      <c r="GB154" s="234">
        <v>37352.577287932872</v>
      </c>
      <c r="GC154" s="235"/>
      <c r="GD154" s="235"/>
      <c r="GE154" s="235"/>
      <c r="GF154" s="235">
        <v>0</v>
      </c>
      <c r="GG154" s="235">
        <v>0</v>
      </c>
      <c r="GH154" s="235">
        <v>0</v>
      </c>
      <c r="GI154" s="235">
        <v>2022.2222222222222</v>
      </c>
      <c r="GJ154" s="235">
        <v>0</v>
      </c>
      <c r="GK154" s="234">
        <v>0</v>
      </c>
      <c r="GL154" s="234">
        <v>0</v>
      </c>
      <c r="GM154" s="235"/>
      <c r="GN154" s="235">
        <v>0</v>
      </c>
      <c r="GO154" s="235">
        <v>0</v>
      </c>
      <c r="GP154" s="235"/>
      <c r="GQ154" s="234">
        <v>39374.799510155091</v>
      </c>
      <c r="GR154" s="236">
        <v>0</v>
      </c>
      <c r="GS154" s="236">
        <v>29505.041249999998</v>
      </c>
      <c r="GT154" s="237"/>
      <c r="GU154" s="237"/>
      <c r="GV154" s="237"/>
      <c r="GW154" s="237">
        <v>0</v>
      </c>
      <c r="GX154" s="237">
        <v>0</v>
      </c>
      <c r="GY154" s="237">
        <v>0</v>
      </c>
      <c r="GZ154" s="237">
        <v>2022.2222222222222</v>
      </c>
      <c r="HA154" s="237">
        <v>0</v>
      </c>
      <c r="HB154" s="236">
        <v>0</v>
      </c>
      <c r="HC154" s="236">
        <v>0</v>
      </c>
      <c r="HD154" s="237"/>
      <c r="HE154" s="237">
        <v>0</v>
      </c>
      <c r="HF154" s="237">
        <v>0</v>
      </c>
      <c r="HG154" s="237"/>
      <c r="HH154" s="236">
        <v>31527.263472222221</v>
      </c>
      <c r="HJ154" s="281">
        <f t="shared" si="20"/>
        <v>593600.80223258177</v>
      </c>
      <c r="HK154" s="282">
        <f t="shared" si="21"/>
        <v>0</v>
      </c>
      <c r="HL154" s="282">
        <f t="shared" si="22"/>
        <v>36905.555555555547</v>
      </c>
      <c r="HM154" s="282">
        <f t="shared" si="23"/>
        <v>0</v>
      </c>
      <c r="HN154" s="282">
        <f t="shared" si="24"/>
        <v>0</v>
      </c>
      <c r="HO154" s="282">
        <f t="shared" si="25"/>
        <v>-3291.75</v>
      </c>
      <c r="HP154" s="282">
        <f t="shared" si="26"/>
        <v>0</v>
      </c>
      <c r="HQ154" s="283">
        <f t="shared" si="27"/>
        <v>0</v>
      </c>
      <c r="HR154" s="263"/>
      <c r="HS154" s="277">
        <v>0</v>
      </c>
      <c r="HT154" s="278">
        <v>0</v>
      </c>
      <c r="HU154" s="278">
        <v>0</v>
      </c>
      <c r="HV154" s="278">
        <v>856.93</v>
      </c>
      <c r="HW154" s="278">
        <v>0</v>
      </c>
      <c r="HX154" s="278">
        <v>0</v>
      </c>
      <c r="HY154" s="278">
        <v>0</v>
      </c>
      <c r="HZ154" s="279">
        <v>4627.75</v>
      </c>
      <c r="IA154" s="278"/>
      <c r="IB154" s="280">
        <f t="shared" si="28"/>
        <v>635991.03778813733</v>
      </c>
      <c r="ID154" s="280">
        <f t="shared" si="29"/>
        <v>-3291.75</v>
      </c>
      <c r="IF154" s="280"/>
      <c r="IH154" s="280"/>
      <c r="IJ154" s="280">
        <v>0</v>
      </c>
      <c r="IL154" s="280">
        <v>28580.862110593633</v>
      </c>
      <c r="IN154" s="280">
        <v>25391.16</v>
      </c>
    </row>
    <row r="155" spans="1:248">
      <c r="A155" s="244">
        <v>2087</v>
      </c>
      <c r="B155" s="141">
        <v>103205</v>
      </c>
      <c r="C155" s="141" t="s">
        <v>706</v>
      </c>
      <c r="D155" s="141" t="s">
        <v>502</v>
      </c>
      <c r="E155" s="226" t="s">
        <v>341</v>
      </c>
      <c r="F155" s="245" t="s">
        <v>923</v>
      </c>
      <c r="H155" s="227">
        <v>2098563.3911048486</v>
      </c>
      <c r="I155" s="227">
        <v>-9050.27</v>
      </c>
      <c r="J155" s="227">
        <v>-25826.9925</v>
      </c>
      <c r="K155" s="227">
        <v>2063686.1286048486</v>
      </c>
      <c r="M155" s="228">
        <v>174880.28259207073</v>
      </c>
      <c r="N155" s="228">
        <v>0</v>
      </c>
      <c r="O155" s="229"/>
      <c r="P155" s="229"/>
      <c r="Q155" s="229"/>
      <c r="R155" s="229">
        <v>0</v>
      </c>
      <c r="S155" s="229"/>
      <c r="T155" s="229">
        <v>0</v>
      </c>
      <c r="U155" s="229">
        <v>0</v>
      </c>
      <c r="V155" s="229"/>
      <c r="W155" s="228">
        <v>-754.18916666666667</v>
      </c>
      <c r="X155" s="228">
        <v>-2152.2493749999999</v>
      </c>
      <c r="Y155" s="229">
        <v>-789.25</v>
      </c>
      <c r="Z155" s="229">
        <v>0</v>
      </c>
      <c r="AA155" s="229">
        <v>0</v>
      </c>
      <c r="AB155" s="229"/>
      <c r="AC155" s="228">
        <v>171184.59405040403</v>
      </c>
      <c r="AD155" s="230">
        <v>174880.28259207073</v>
      </c>
      <c r="AE155" s="230">
        <v>0</v>
      </c>
      <c r="AF155" s="231"/>
      <c r="AG155" s="231"/>
      <c r="AH155" s="231"/>
      <c r="AI155" s="231">
        <v>0</v>
      </c>
      <c r="AJ155" s="231"/>
      <c r="AK155" s="231">
        <v>0</v>
      </c>
      <c r="AL155" s="231">
        <v>0</v>
      </c>
      <c r="AM155" s="231"/>
      <c r="AN155" s="230">
        <v>-754.18916666666667</v>
      </c>
      <c r="AO155" s="230">
        <v>-2152.2493749999999</v>
      </c>
      <c r="AP155" s="231">
        <v>-789.25</v>
      </c>
      <c r="AQ155" s="231">
        <v>0</v>
      </c>
      <c r="AR155" s="231">
        <v>0</v>
      </c>
      <c r="AS155" s="231"/>
      <c r="AT155" s="230">
        <v>171184.59405040403</v>
      </c>
      <c r="AU155" s="232">
        <v>174880.28259207073</v>
      </c>
      <c r="AV155" s="232">
        <v>0</v>
      </c>
      <c r="AW155" s="233"/>
      <c r="AX155" s="233"/>
      <c r="AY155" s="233"/>
      <c r="AZ155" s="233">
        <v>0</v>
      </c>
      <c r="BA155" s="233"/>
      <c r="BB155" s="233">
        <v>0</v>
      </c>
      <c r="BC155" s="233">
        <v>0</v>
      </c>
      <c r="BD155" s="233"/>
      <c r="BE155" s="232">
        <v>-754.18916666666667</v>
      </c>
      <c r="BF155" s="232">
        <v>-2152.2493749999999</v>
      </c>
      <c r="BG155" s="233">
        <v>-789.25</v>
      </c>
      <c r="BH155" s="233">
        <v>0</v>
      </c>
      <c r="BI155" s="233">
        <v>0</v>
      </c>
      <c r="BJ155" s="233"/>
      <c r="BK155" s="232">
        <v>171184.59405040403</v>
      </c>
      <c r="BL155" s="234">
        <v>174880.28259207073</v>
      </c>
      <c r="BM155" s="234">
        <v>0</v>
      </c>
      <c r="BN155" s="235"/>
      <c r="BO155" s="235"/>
      <c r="BP155" s="235"/>
      <c r="BQ155" s="235">
        <v>0</v>
      </c>
      <c r="BR155" s="235">
        <v>0</v>
      </c>
      <c r="BS155" s="235">
        <v>0</v>
      </c>
      <c r="BT155" s="235">
        <v>0</v>
      </c>
      <c r="BU155" s="235">
        <v>0</v>
      </c>
      <c r="BV155" s="234">
        <v>-754.18916666666667</v>
      </c>
      <c r="BW155" s="234">
        <v>-2152.2493749999999</v>
      </c>
      <c r="BX155" s="235">
        <v>-789.25</v>
      </c>
      <c r="BY155" s="235">
        <v>0</v>
      </c>
      <c r="BZ155" s="235">
        <v>0</v>
      </c>
      <c r="CA155" s="235"/>
      <c r="CB155" s="234">
        <v>171184.59405040403</v>
      </c>
      <c r="CC155" s="236">
        <v>174880.28259207073</v>
      </c>
      <c r="CD155" s="236">
        <v>0</v>
      </c>
      <c r="CE155" s="237"/>
      <c r="CF155" s="237"/>
      <c r="CG155" s="237"/>
      <c r="CH155" s="237">
        <v>0</v>
      </c>
      <c r="CI155" s="237">
        <v>0</v>
      </c>
      <c r="CJ155" s="237">
        <v>0</v>
      </c>
      <c r="CK155" s="237">
        <v>0</v>
      </c>
      <c r="CL155" s="237">
        <v>0</v>
      </c>
      <c r="CM155" s="236">
        <v>-754.18916666666667</v>
      </c>
      <c r="CN155" s="236">
        <v>-2152.2493749999999</v>
      </c>
      <c r="CO155" s="237">
        <v>-789.25</v>
      </c>
      <c r="CP155" s="237">
        <v>0</v>
      </c>
      <c r="CQ155" s="237">
        <v>0</v>
      </c>
      <c r="CR155" s="237"/>
      <c r="CS155" s="236">
        <v>171184.59405040403</v>
      </c>
      <c r="CT155" s="238">
        <v>174880.28259207073</v>
      </c>
      <c r="CU155" s="238">
        <v>0</v>
      </c>
      <c r="CV155" s="239"/>
      <c r="CW155" s="239"/>
      <c r="CX155" s="239"/>
      <c r="CY155" s="239">
        <v>0</v>
      </c>
      <c r="CZ155" s="239">
        <v>0</v>
      </c>
      <c r="DA155" s="239">
        <v>0</v>
      </c>
      <c r="DB155" s="239">
        <v>0</v>
      </c>
      <c r="DC155" s="239">
        <v>0</v>
      </c>
      <c r="DD155" s="238">
        <v>-754.18916666666667</v>
      </c>
      <c r="DE155" s="238">
        <v>-2152.2493749999999</v>
      </c>
      <c r="DF155" s="239">
        <v>-789.25</v>
      </c>
      <c r="DG155" s="239">
        <v>0</v>
      </c>
      <c r="DH155" s="239">
        <v>0</v>
      </c>
      <c r="DI155" s="239"/>
      <c r="DJ155" s="238">
        <v>171184.59405040403</v>
      </c>
      <c r="DK155" s="240">
        <v>174880.28259207073</v>
      </c>
      <c r="DL155" s="240">
        <v>0</v>
      </c>
      <c r="DM155" s="241"/>
      <c r="DN155" s="241"/>
      <c r="DO155" s="241"/>
      <c r="DP155" s="241">
        <v>0</v>
      </c>
      <c r="DQ155" s="241">
        <v>0</v>
      </c>
      <c r="DR155" s="241">
        <v>0</v>
      </c>
      <c r="DS155" s="241">
        <v>0</v>
      </c>
      <c r="DT155" s="241">
        <v>0</v>
      </c>
      <c r="DU155" s="240">
        <v>-754.18916666666667</v>
      </c>
      <c r="DV155" s="240">
        <v>-2152.2493749999999</v>
      </c>
      <c r="DW155" s="241">
        <v>-789.25</v>
      </c>
      <c r="DX155" s="241">
        <v>0</v>
      </c>
      <c r="DY155" s="241">
        <v>0</v>
      </c>
      <c r="DZ155" s="241"/>
      <c r="EA155" s="240">
        <v>171184.59405040403</v>
      </c>
      <c r="EB155" s="242">
        <v>174880.28259207073</v>
      </c>
      <c r="EC155" s="242">
        <v>0</v>
      </c>
      <c r="ED155" s="243"/>
      <c r="EE155" s="243"/>
      <c r="EF155" s="243"/>
      <c r="EG155" s="243">
        <v>0</v>
      </c>
      <c r="EH155" s="243">
        <v>0</v>
      </c>
      <c r="EI155" s="243">
        <v>0</v>
      </c>
      <c r="EJ155" s="243">
        <v>0</v>
      </c>
      <c r="EK155" s="243">
        <v>0</v>
      </c>
      <c r="EL155" s="242">
        <v>-754.18916666666667</v>
      </c>
      <c r="EM155" s="242">
        <v>-2152.2493749999999</v>
      </c>
      <c r="EN155" s="243">
        <v>-3946.25</v>
      </c>
      <c r="EO155" s="243">
        <v>0</v>
      </c>
      <c r="EP155" s="243">
        <v>0</v>
      </c>
      <c r="EQ155" s="243"/>
      <c r="ER155" s="242">
        <v>168027.59405040403</v>
      </c>
      <c r="ES155" s="230">
        <v>174880.28259207073</v>
      </c>
      <c r="ET155" s="230">
        <v>0</v>
      </c>
      <c r="EU155" s="231"/>
      <c r="EV155" s="231"/>
      <c r="EW155" s="231"/>
      <c r="EX155" s="231">
        <v>0</v>
      </c>
      <c r="EY155" s="231">
        <v>0</v>
      </c>
      <c r="EZ155" s="231">
        <v>0</v>
      </c>
      <c r="FA155" s="231">
        <v>0</v>
      </c>
      <c r="FB155" s="231">
        <v>0</v>
      </c>
      <c r="FC155" s="230">
        <v>-754.18916666666667</v>
      </c>
      <c r="FD155" s="230">
        <v>-2152.2493749999999</v>
      </c>
      <c r="FE155" s="231"/>
      <c r="FF155" s="231">
        <v>0</v>
      </c>
      <c r="FG155" s="231">
        <v>0</v>
      </c>
      <c r="FH155" s="231"/>
      <c r="FI155" s="230">
        <v>171973.84405040403</v>
      </c>
      <c r="FJ155" s="232">
        <v>174880.28259207073</v>
      </c>
      <c r="FK155" s="232">
        <v>0</v>
      </c>
      <c r="FL155" s="233"/>
      <c r="FM155" s="233"/>
      <c r="FN155" s="233"/>
      <c r="FO155" s="233">
        <v>0</v>
      </c>
      <c r="FP155" s="233">
        <v>0</v>
      </c>
      <c r="FQ155" s="233">
        <v>0</v>
      </c>
      <c r="FR155" s="233">
        <v>0</v>
      </c>
      <c r="FS155" s="233">
        <v>0</v>
      </c>
      <c r="FT155" s="232">
        <v>-754.18916666666667</v>
      </c>
      <c r="FU155" s="232">
        <v>-2152.2493749999999</v>
      </c>
      <c r="FV155" s="233"/>
      <c r="FW155" s="233">
        <v>0</v>
      </c>
      <c r="FX155" s="233">
        <v>0</v>
      </c>
      <c r="FY155" s="233"/>
      <c r="FZ155" s="232">
        <v>171973.84405040403</v>
      </c>
      <c r="GA155" s="234">
        <v>174880.28259207073</v>
      </c>
      <c r="GB155" s="234">
        <v>0</v>
      </c>
      <c r="GC155" s="235"/>
      <c r="GD155" s="235"/>
      <c r="GE155" s="235"/>
      <c r="GF155" s="235">
        <v>0</v>
      </c>
      <c r="GG155" s="235">
        <v>0</v>
      </c>
      <c r="GH155" s="235">
        <v>0</v>
      </c>
      <c r="GI155" s="235">
        <v>0</v>
      </c>
      <c r="GJ155" s="235">
        <v>0</v>
      </c>
      <c r="GK155" s="234">
        <v>-754.18916666666667</v>
      </c>
      <c r="GL155" s="234">
        <v>-2152.2493749999999</v>
      </c>
      <c r="GM155" s="235"/>
      <c r="GN155" s="235">
        <v>0</v>
      </c>
      <c r="GO155" s="235">
        <v>0</v>
      </c>
      <c r="GP155" s="235"/>
      <c r="GQ155" s="234">
        <v>171973.84405040403</v>
      </c>
      <c r="GR155" s="236">
        <v>174880.28259207073</v>
      </c>
      <c r="GS155" s="236">
        <v>0</v>
      </c>
      <c r="GT155" s="237"/>
      <c r="GU155" s="237"/>
      <c r="GV155" s="237"/>
      <c r="GW155" s="237">
        <v>0</v>
      </c>
      <c r="GX155" s="237">
        <v>0</v>
      </c>
      <c r="GY155" s="237">
        <v>0</v>
      </c>
      <c r="GZ155" s="237">
        <v>0</v>
      </c>
      <c r="HA155" s="237">
        <v>0</v>
      </c>
      <c r="HB155" s="236">
        <v>-754.18916666666667</v>
      </c>
      <c r="HC155" s="236">
        <v>-2152.2493749999999</v>
      </c>
      <c r="HD155" s="237"/>
      <c r="HE155" s="237">
        <v>0</v>
      </c>
      <c r="HF155" s="237">
        <v>0</v>
      </c>
      <c r="HG155" s="237"/>
      <c r="HH155" s="236">
        <v>171973.84405040403</v>
      </c>
      <c r="HJ155" s="281">
        <f t="shared" si="20"/>
        <v>2098563.3911048486</v>
      </c>
      <c r="HK155" s="282">
        <f t="shared" si="21"/>
        <v>0</v>
      </c>
      <c r="HL155" s="282">
        <f t="shared" si="22"/>
        <v>0</v>
      </c>
      <c r="HM155" s="282">
        <f t="shared" si="23"/>
        <v>-9050.2700000000023</v>
      </c>
      <c r="HN155" s="282">
        <f t="shared" si="24"/>
        <v>-25826.992499999997</v>
      </c>
      <c r="HO155" s="282">
        <f t="shared" si="25"/>
        <v>-9471</v>
      </c>
      <c r="HP155" s="282">
        <f t="shared" si="26"/>
        <v>0</v>
      </c>
      <c r="HQ155" s="283">
        <f t="shared" si="27"/>
        <v>0</v>
      </c>
      <c r="HR155" s="263"/>
      <c r="HS155" s="277">
        <v>120856</v>
      </c>
      <c r="HT155" s="278">
        <v>0</v>
      </c>
      <c r="HU155" s="278">
        <v>209790</v>
      </c>
      <c r="HV155" s="278">
        <v>2600</v>
      </c>
      <c r="HW155" s="278">
        <v>0</v>
      </c>
      <c r="HX155" s="278">
        <v>16175.83</v>
      </c>
      <c r="HY155" s="278">
        <v>44164</v>
      </c>
      <c r="HZ155" s="279">
        <v>8230</v>
      </c>
      <c r="IA155" s="278"/>
      <c r="IB155" s="280">
        <f t="shared" si="28"/>
        <v>2500379.2211048487</v>
      </c>
      <c r="ID155" s="280">
        <f t="shared" si="29"/>
        <v>-44348.262499999997</v>
      </c>
      <c r="IF155" s="280"/>
      <c r="IH155" s="280"/>
      <c r="IJ155" s="280">
        <v>0</v>
      </c>
      <c r="IL155" s="280">
        <v>0</v>
      </c>
      <c r="IN155" s="280">
        <v>99673.293333333349</v>
      </c>
    </row>
    <row r="156" spans="1:248">
      <c r="A156" s="244">
        <v>2466</v>
      </c>
      <c r="B156" s="141">
        <v>103392</v>
      </c>
      <c r="C156" s="141" t="s">
        <v>707</v>
      </c>
      <c r="D156" s="141" t="s">
        <v>503</v>
      </c>
      <c r="E156" s="226" t="s">
        <v>341</v>
      </c>
      <c r="F156" s="245" t="s">
        <v>923</v>
      </c>
      <c r="H156" s="227">
        <v>3365457.4227021178</v>
      </c>
      <c r="I156" s="227">
        <v>-15042</v>
      </c>
      <c r="J156" s="227">
        <v>-30739.814399999999</v>
      </c>
      <c r="K156" s="227">
        <v>3319675.6083021178</v>
      </c>
      <c r="M156" s="228">
        <v>280454.78522517649</v>
      </c>
      <c r="N156" s="228">
        <v>16997.913181818181</v>
      </c>
      <c r="O156" s="229"/>
      <c r="P156" s="229"/>
      <c r="Q156" s="229"/>
      <c r="R156" s="229">
        <v>0</v>
      </c>
      <c r="S156" s="229"/>
      <c r="T156" s="229">
        <v>0</v>
      </c>
      <c r="U156" s="229">
        <v>0</v>
      </c>
      <c r="V156" s="229"/>
      <c r="W156" s="228">
        <v>-1253.5</v>
      </c>
      <c r="X156" s="228">
        <v>-2561.6511999999998</v>
      </c>
      <c r="Y156" s="229">
        <v>-1562.1375</v>
      </c>
      <c r="Z156" s="229">
        <v>0</v>
      </c>
      <c r="AA156" s="229">
        <v>0</v>
      </c>
      <c r="AB156" s="229"/>
      <c r="AC156" s="228">
        <v>292075.40970699466</v>
      </c>
      <c r="AD156" s="230">
        <v>280454.78522517649</v>
      </c>
      <c r="AE156" s="230">
        <v>16997.913181818181</v>
      </c>
      <c r="AF156" s="231"/>
      <c r="AG156" s="231"/>
      <c r="AH156" s="231"/>
      <c r="AI156" s="231">
        <v>0</v>
      </c>
      <c r="AJ156" s="231"/>
      <c r="AK156" s="231">
        <v>0</v>
      </c>
      <c r="AL156" s="231">
        <v>0</v>
      </c>
      <c r="AM156" s="231"/>
      <c r="AN156" s="230">
        <v>-1253.5</v>
      </c>
      <c r="AO156" s="230">
        <v>-2561.6511999999998</v>
      </c>
      <c r="AP156" s="231">
        <v>-1562.1375</v>
      </c>
      <c r="AQ156" s="231">
        <v>0</v>
      </c>
      <c r="AR156" s="231">
        <v>0</v>
      </c>
      <c r="AS156" s="231"/>
      <c r="AT156" s="230">
        <v>292075.40970699466</v>
      </c>
      <c r="AU156" s="232">
        <v>280454.78522517649</v>
      </c>
      <c r="AV156" s="232">
        <v>16997.913181818181</v>
      </c>
      <c r="AW156" s="233"/>
      <c r="AX156" s="233"/>
      <c r="AY156" s="233"/>
      <c r="AZ156" s="233">
        <v>0</v>
      </c>
      <c r="BA156" s="233"/>
      <c r="BB156" s="233">
        <v>0</v>
      </c>
      <c r="BC156" s="233">
        <v>0</v>
      </c>
      <c r="BD156" s="233"/>
      <c r="BE156" s="232">
        <v>-1253.5</v>
      </c>
      <c r="BF156" s="232">
        <v>-2561.6511999999998</v>
      </c>
      <c r="BG156" s="233">
        <v>-1562.1375</v>
      </c>
      <c r="BH156" s="233">
        <v>0</v>
      </c>
      <c r="BI156" s="233">
        <v>0</v>
      </c>
      <c r="BJ156" s="233"/>
      <c r="BK156" s="232">
        <v>292075.40970699466</v>
      </c>
      <c r="BL156" s="234">
        <v>280454.78522517649</v>
      </c>
      <c r="BM156" s="234">
        <v>16569.695606060603</v>
      </c>
      <c r="BN156" s="235"/>
      <c r="BO156" s="235"/>
      <c r="BP156" s="235"/>
      <c r="BQ156" s="235">
        <v>0</v>
      </c>
      <c r="BR156" s="235">
        <v>0</v>
      </c>
      <c r="BS156" s="235">
        <v>0</v>
      </c>
      <c r="BT156" s="235">
        <v>0</v>
      </c>
      <c r="BU156" s="235">
        <v>0</v>
      </c>
      <c r="BV156" s="234">
        <v>-1253.5</v>
      </c>
      <c r="BW156" s="234">
        <v>-2561.6511999999998</v>
      </c>
      <c r="BX156" s="235">
        <v>-1562.1375</v>
      </c>
      <c r="BY156" s="235">
        <v>0</v>
      </c>
      <c r="BZ156" s="235">
        <v>0</v>
      </c>
      <c r="CA156" s="235"/>
      <c r="CB156" s="234">
        <v>291647.19213123707</v>
      </c>
      <c r="CC156" s="236">
        <v>280454.78522517649</v>
      </c>
      <c r="CD156" s="236">
        <v>16569.695606060603</v>
      </c>
      <c r="CE156" s="237"/>
      <c r="CF156" s="237"/>
      <c r="CG156" s="237"/>
      <c r="CH156" s="237">
        <v>0</v>
      </c>
      <c r="CI156" s="237">
        <v>0</v>
      </c>
      <c r="CJ156" s="237">
        <v>0</v>
      </c>
      <c r="CK156" s="237">
        <v>0</v>
      </c>
      <c r="CL156" s="237">
        <v>0</v>
      </c>
      <c r="CM156" s="236">
        <v>-1253.5</v>
      </c>
      <c r="CN156" s="236">
        <v>-2561.6511999999998</v>
      </c>
      <c r="CO156" s="237">
        <v>-1562.1375</v>
      </c>
      <c r="CP156" s="237">
        <v>0</v>
      </c>
      <c r="CQ156" s="237">
        <v>0</v>
      </c>
      <c r="CR156" s="237"/>
      <c r="CS156" s="236">
        <v>291647.19213123707</v>
      </c>
      <c r="CT156" s="238">
        <v>280454.78522517649</v>
      </c>
      <c r="CU156" s="238">
        <v>16569.695606060603</v>
      </c>
      <c r="CV156" s="239"/>
      <c r="CW156" s="239"/>
      <c r="CX156" s="239"/>
      <c r="CY156" s="239">
        <v>0</v>
      </c>
      <c r="CZ156" s="239">
        <v>0</v>
      </c>
      <c r="DA156" s="239">
        <v>0</v>
      </c>
      <c r="DB156" s="239">
        <v>0</v>
      </c>
      <c r="DC156" s="239">
        <v>0</v>
      </c>
      <c r="DD156" s="238">
        <v>-1253.5</v>
      </c>
      <c r="DE156" s="238">
        <v>-2561.6511999999998</v>
      </c>
      <c r="DF156" s="239">
        <v>-1562.1375</v>
      </c>
      <c r="DG156" s="239">
        <v>0</v>
      </c>
      <c r="DH156" s="239">
        <v>0</v>
      </c>
      <c r="DI156" s="239"/>
      <c r="DJ156" s="238">
        <v>291647.19213123707</v>
      </c>
      <c r="DK156" s="240">
        <v>280454.78522517649</v>
      </c>
      <c r="DL156" s="240">
        <v>16569.695606060603</v>
      </c>
      <c r="DM156" s="241"/>
      <c r="DN156" s="241"/>
      <c r="DO156" s="241"/>
      <c r="DP156" s="241">
        <v>0</v>
      </c>
      <c r="DQ156" s="241">
        <v>0</v>
      </c>
      <c r="DR156" s="241">
        <v>0</v>
      </c>
      <c r="DS156" s="241">
        <v>0</v>
      </c>
      <c r="DT156" s="241">
        <v>0</v>
      </c>
      <c r="DU156" s="240">
        <v>-1253.5</v>
      </c>
      <c r="DV156" s="240">
        <v>-2561.6511999999998</v>
      </c>
      <c r="DW156" s="241">
        <v>-1562.1375</v>
      </c>
      <c r="DX156" s="241">
        <v>0</v>
      </c>
      <c r="DY156" s="241">
        <v>0</v>
      </c>
      <c r="DZ156" s="241"/>
      <c r="EA156" s="240">
        <v>291647.19213123707</v>
      </c>
      <c r="EB156" s="242">
        <v>280454.78522517649</v>
      </c>
      <c r="EC156" s="242">
        <v>9038.1859011164233</v>
      </c>
      <c r="ED156" s="243"/>
      <c r="EE156" s="243"/>
      <c r="EF156" s="243"/>
      <c r="EG156" s="243">
        <v>0</v>
      </c>
      <c r="EH156" s="243">
        <v>0</v>
      </c>
      <c r="EI156" s="243">
        <v>0</v>
      </c>
      <c r="EJ156" s="243">
        <v>0</v>
      </c>
      <c r="EK156" s="243">
        <v>0</v>
      </c>
      <c r="EL156" s="242">
        <v>-1253.5</v>
      </c>
      <c r="EM156" s="242">
        <v>-2561.6511999999998</v>
      </c>
      <c r="EN156" s="243">
        <v>-7810.6874999999973</v>
      </c>
      <c r="EO156" s="243">
        <v>0</v>
      </c>
      <c r="EP156" s="243">
        <v>0</v>
      </c>
      <c r="EQ156" s="243"/>
      <c r="ER156" s="242">
        <v>277867.13242629287</v>
      </c>
      <c r="ES156" s="230">
        <v>280454.78522517649</v>
      </c>
      <c r="ET156" s="230">
        <v>16569.695606060603</v>
      </c>
      <c r="EU156" s="231"/>
      <c r="EV156" s="231"/>
      <c r="EW156" s="231"/>
      <c r="EX156" s="231">
        <v>0</v>
      </c>
      <c r="EY156" s="231">
        <v>0</v>
      </c>
      <c r="EZ156" s="231">
        <v>0</v>
      </c>
      <c r="FA156" s="231">
        <v>0</v>
      </c>
      <c r="FB156" s="231">
        <v>0</v>
      </c>
      <c r="FC156" s="230">
        <v>-1253.5</v>
      </c>
      <c r="FD156" s="230">
        <v>-2561.6511999999998</v>
      </c>
      <c r="FE156" s="231"/>
      <c r="FF156" s="231">
        <v>0</v>
      </c>
      <c r="FG156" s="231">
        <v>0</v>
      </c>
      <c r="FH156" s="231"/>
      <c r="FI156" s="230">
        <v>293209.32963123708</v>
      </c>
      <c r="FJ156" s="232">
        <v>280454.78522517649</v>
      </c>
      <c r="FK156" s="232">
        <v>16569.695606060603</v>
      </c>
      <c r="FL156" s="233"/>
      <c r="FM156" s="233"/>
      <c r="FN156" s="233"/>
      <c r="FO156" s="233">
        <v>0</v>
      </c>
      <c r="FP156" s="233">
        <v>0</v>
      </c>
      <c r="FQ156" s="233">
        <v>0</v>
      </c>
      <c r="FR156" s="233">
        <v>0</v>
      </c>
      <c r="FS156" s="233">
        <v>0</v>
      </c>
      <c r="FT156" s="232">
        <v>-1253.5</v>
      </c>
      <c r="FU156" s="232">
        <v>-2561.6511999999998</v>
      </c>
      <c r="FV156" s="233"/>
      <c r="FW156" s="233">
        <v>0</v>
      </c>
      <c r="FX156" s="233">
        <v>0</v>
      </c>
      <c r="FY156" s="233"/>
      <c r="FZ156" s="232">
        <v>293209.32963123708</v>
      </c>
      <c r="GA156" s="234">
        <v>280454.78522517649</v>
      </c>
      <c r="GB156" s="234">
        <v>16569.695606060603</v>
      </c>
      <c r="GC156" s="235"/>
      <c r="GD156" s="235"/>
      <c r="GE156" s="235"/>
      <c r="GF156" s="235">
        <v>0</v>
      </c>
      <c r="GG156" s="235">
        <v>0</v>
      </c>
      <c r="GH156" s="235">
        <v>0</v>
      </c>
      <c r="GI156" s="235">
        <v>0</v>
      </c>
      <c r="GJ156" s="235">
        <v>0</v>
      </c>
      <c r="GK156" s="234">
        <v>-1253.5</v>
      </c>
      <c r="GL156" s="234">
        <v>-2561.6511999999998</v>
      </c>
      <c r="GM156" s="235"/>
      <c r="GN156" s="235">
        <v>0</v>
      </c>
      <c r="GO156" s="235">
        <v>0</v>
      </c>
      <c r="GP156" s="235"/>
      <c r="GQ156" s="234">
        <v>293209.32963123708</v>
      </c>
      <c r="GR156" s="236">
        <v>280454.78522517649</v>
      </c>
      <c r="GS156" s="236">
        <v>16569.695606060603</v>
      </c>
      <c r="GT156" s="237"/>
      <c r="GU156" s="237"/>
      <c r="GV156" s="237"/>
      <c r="GW156" s="237">
        <v>0</v>
      </c>
      <c r="GX156" s="237">
        <v>0</v>
      </c>
      <c r="GY156" s="237">
        <v>0</v>
      </c>
      <c r="GZ156" s="237">
        <v>0</v>
      </c>
      <c r="HA156" s="237">
        <v>0</v>
      </c>
      <c r="HB156" s="236">
        <v>-1253.5</v>
      </c>
      <c r="HC156" s="236">
        <v>-2561.6511999999998</v>
      </c>
      <c r="HD156" s="237"/>
      <c r="HE156" s="237">
        <v>0</v>
      </c>
      <c r="HF156" s="237">
        <v>0</v>
      </c>
      <c r="HG156" s="237"/>
      <c r="HH156" s="236">
        <v>293209.32963123708</v>
      </c>
      <c r="HJ156" s="281">
        <f t="shared" si="20"/>
        <v>3560060.1039062664</v>
      </c>
      <c r="HK156" s="282">
        <f t="shared" si="21"/>
        <v>0</v>
      </c>
      <c r="HL156" s="282">
        <f t="shared" si="22"/>
        <v>0</v>
      </c>
      <c r="HM156" s="282">
        <f t="shared" si="23"/>
        <v>-15042</v>
      </c>
      <c r="HN156" s="282">
        <f t="shared" si="24"/>
        <v>-30739.814399999999</v>
      </c>
      <c r="HO156" s="282">
        <f t="shared" si="25"/>
        <v>-18745.649999999998</v>
      </c>
      <c r="HP156" s="282">
        <f t="shared" si="26"/>
        <v>0</v>
      </c>
      <c r="HQ156" s="283">
        <f t="shared" si="27"/>
        <v>0</v>
      </c>
      <c r="HR156" s="263"/>
      <c r="HS156" s="277">
        <v>196307</v>
      </c>
      <c r="HT156" s="278">
        <v>0</v>
      </c>
      <c r="HU156" s="278">
        <v>310800</v>
      </c>
      <c r="HV156" s="278">
        <v>13027.72</v>
      </c>
      <c r="HW156" s="278">
        <v>0</v>
      </c>
      <c r="HX156" s="278">
        <v>22809.38</v>
      </c>
      <c r="HY156" s="278">
        <v>84343</v>
      </c>
      <c r="HZ156" s="279">
        <v>11402.5</v>
      </c>
      <c r="IA156" s="278"/>
      <c r="IB156" s="280">
        <f t="shared" si="28"/>
        <v>4198749.703906266</v>
      </c>
      <c r="ID156" s="280">
        <f t="shared" si="29"/>
        <v>-64527.464399999997</v>
      </c>
      <c r="IF156" s="280"/>
      <c r="IH156" s="280"/>
      <c r="IJ156" s="280">
        <v>0</v>
      </c>
      <c r="IL156" s="280">
        <v>2013.1909090909139</v>
      </c>
      <c r="IN156" s="280">
        <v>43011.82</v>
      </c>
    </row>
    <row r="157" spans="1:248">
      <c r="A157" s="244">
        <v>2091</v>
      </c>
      <c r="B157" s="141">
        <v>103208</v>
      </c>
      <c r="C157" s="141" t="s">
        <v>708</v>
      </c>
      <c r="D157" s="141" t="s">
        <v>504</v>
      </c>
      <c r="E157" s="226" t="s">
        <v>341</v>
      </c>
      <c r="F157" s="245" t="s">
        <v>923</v>
      </c>
      <c r="H157" s="227">
        <v>1066799.3999443201</v>
      </c>
      <c r="I157" s="227">
        <v>-4462.46</v>
      </c>
      <c r="J157" s="227">
        <v>-16916.678800000002</v>
      </c>
      <c r="K157" s="227">
        <v>1045420.2611443201</v>
      </c>
      <c r="M157" s="228">
        <v>88899.949995360003</v>
      </c>
      <c r="N157" s="228">
        <v>0</v>
      </c>
      <c r="O157" s="229"/>
      <c r="P157" s="229"/>
      <c r="Q157" s="229"/>
      <c r="R157" s="229">
        <v>0</v>
      </c>
      <c r="S157" s="229"/>
      <c r="T157" s="229">
        <v>0</v>
      </c>
      <c r="U157" s="229">
        <v>0</v>
      </c>
      <c r="V157" s="229"/>
      <c r="W157" s="228">
        <v>-371.87166666666667</v>
      </c>
      <c r="X157" s="228">
        <v>-1409.7232333333334</v>
      </c>
      <c r="Y157" s="229">
        <v>-428.3125</v>
      </c>
      <c r="Z157" s="229">
        <v>-584.55583333333334</v>
      </c>
      <c r="AA157" s="229">
        <v>0</v>
      </c>
      <c r="AB157" s="229"/>
      <c r="AC157" s="228">
        <v>86105.48676202666</v>
      </c>
      <c r="AD157" s="230">
        <v>88899.949995360003</v>
      </c>
      <c r="AE157" s="230">
        <v>0</v>
      </c>
      <c r="AF157" s="231"/>
      <c r="AG157" s="231"/>
      <c r="AH157" s="231"/>
      <c r="AI157" s="231">
        <v>0</v>
      </c>
      <c r="AJ157" s="231"/>
      <c r="AK157" s="231">
        <v>0</v>
      </c>
      <c r="AL157" s="231">
        <v>0</v>
      </c>
      <c r="AM157" s="231"/>
      <c r="AN157" s="230">
        <v>-371.87166666666667</v>
      </c>
      <c r="AO157" s="230">
        <v>-1409.7232333333334</v>
      </c>
      <c r="AP157" s="231">
        <v>-428.3125</v>
      </c>
      <c r="AQ157" s="231">
        <v>-584.55583333333334</v>
      </c>
      <c r="AR157" s="231">
        <v>0</v>
      </c>
      <c r="AS157" s="231"/>
      <c r="AT157" s="230">
        <v>86105.48676202666</v>
      </c>
      <c r="AU157" s="232">
        <v>88899.949995360003</v>
      </c>
      <c r="AV157" s="232">
        <v>0</v>
      </c>
      <c r="AW157" s="233"/>
      <c r="AX157" s="233"/>
      <c r="AY157" s="233"/>
      <c r="AZ157" s="233">
        <v>0</v>
      </c>
      <c r="BA157" s="233"/>
      <c r="BB157" s="233">
        <v>0</v>
      </c>
      <c r="BC157" s="233">
        <v>0</v>
      </c>
      <c r="BD157" s="233"/>
      <c r="BE157" s="232">
        <v>-371.87166666666667</v>
      </c>
      <c r="BF157" s="232">
        <v>-1409.7232333333334</v>
      </c>
      <c r="BG157" s="233">
        <v>-428.3125</v>
      </c>
      <c r="BH157" s="233">
        <v>-584.55583333333334</v>
      </c>
      <c r="BI157" s="233">
        <v>0</v>
      </c>
      <c r="BJ157" s="233"/>
      <c r="BK157" s="232">
        <v>86105.48676202666</v>
      </c>
      <c r="BL157" s="234">
        <v>88899.949995360003</v>
      </c>
      <c r="BM157" s="234">
        <v>0</v>
      </c>
      <c r="BN157" s="235"/>
      <c r="BO157" s="235"/>
      <c r="BP157" s="235"/>
      <c r="BQ157" s="235">
        <v>0</v>
      </c>
      <c r="BR157" s="235">
        <v>0</v>
      </c>
      <c r="BS157" s="235">
        <v>0</v>
      </c>
      <c r="BT157" s="235">
        <v>0</v>
      </c>
      <c r="BU157" s="235">
        <v>0</v>
      </c>
      <c r="BV157" s="234">
        <v>-371.87166666666667</v>
      </c>
      <c r="BW157" s="234">
        <v>-1409.7232333333334</v>
      </c>
      <c r="BX157" s="235">
        <v>-428.3125</v>
      </c>
      <c r="BY157" s="235">
        <v>-584.55583333333334</v>
      </c>
      <c r="BZ157" s="235">
        <v>0</v>
      </c>
      <c r="CA157" s="235"/>
      <c r="CB157" s="234">
        <v>86105.48676202666</v>
      </c>
      <c r="CC157" s="236">
        <v>88899.949995360003</v>
      </c>
      <c r="CD157" s="236">
        <v>0</v>
      </c>
      <c r="CE157" s="237"/>
      <c r="CF157" s="237"/>
      <c r="CG157" s="237"/>
      <c r="CH157" s="237">
        <v>0</v>
      </c>
      <c r="CI157" s="237">
        <v>0</v>
      </c>
      <c r="CJ157" s="237">
        <v>0</v>
      </c>
      <c r="CK157" s="237">
        <v>0</v>
      </c>
      <c r="CL157" s="237">
        <v>0</v>
      </c>
      <c r="CM157" s="236">
        <v>-371.87166666666667</v>
      </c>
      <c r="CN157" s="236">
        <v>-1409.7232333333334</v>
      </c>
      <c r="CO157" s="237">
        <v>-428.3125</v>
      </c>
      <c r="CP157" s="237">
        <v>-584.55583333333334</v>
      </c>
      <c r="CQ157" s="237">
        <v>0</v>
      </c>
      <c r="CR157" s="237"/>
      <c r="CS157" s="236">
        <v>86105.48676202666</v>
      </c>
      <c r="CT157" s="238">
        <v>88899.949995360003</v>
      </c>
      <c r="CU157" s="238">
        <v>0</v>
      </c>
      <c r="CV157" s="239"/>
      <c r="CW157" s="239"/>
      <c r="CX157" s="239"/>
      <c r="CY157" s="239">
        <v>0</v>
      </c>
      <c r="CZ157" s="239">
        <v>0</v>
      </c>
      <c r="DA157" s="239">
        <v>0</v>
      </c>
      <c r="DB157" s="239">
        <v>0</v>
      </c>
      <c r="DC157" s="239">
        <v>0</v>
      </c>
      <c r="DD157" s="238">
        <v>-371.87166666666667</v>
      </c>
      <c r="DE157" s="238">
        <v>-1409.7232333333334</v>
      </c>
      <c r="DF157" s="239">
        <v>-428.3125</v>
      </c>
      <c r="DG157" s="239">
        <v>-584.55583333333334</v>
      </c>
      <c r="DH157" s="239">
        <v>0</v>
      </c>
      <c r="DI157" s="239"/>
      <c r="DJ157" s="238">
        <v>86105.48676202666</v>
      </c>
      <c r="DK157" s="240">
        <v>88899.949995360003</v>
      </c>
      <c r="DL157" s="240">
        <v>0</v>
      </c>
      <c r="DM157" s="241"/>
      <c r="DN157" s="241"/>
      <c r="DO157" s="241"/>
      <c r="DP157" s="241">
        <v>0</v>
      </c>
      <c r="DQ157" s="241">
        <v>0</v>
      </c>
      <c r="DR157" s="241">
        <v>0</v>
      </c>
      <c r="DS157" s="241">
        <v>0</v>
      </c>
      <c r="DT157" s="241">
        <v>0</v>
      </c>
      <c r="DU157" s="240">
        <v>-371.87166666666667</v>
      </c>
      <c r="DV157" s="240">
        <v>-1409.7232333333334</v>
      </c>
      <c r="DW157" s="241">
        <v>-428.3125</v>
      </c>
      <c r="DX157" s="241">
        <v>-584.55583333333334</v>
      </c>
      <c r="DY157" s="241">
        <v>0</v>
      </c>
      <c r="DZ157" s="241"/>
      <c r="EA157" s="240">
        <v>86105.48676202666</v>
      </c>
      <c r="EB157" s="242">
        <v>88899.949995360003</v>
      </c>
      <c r="EC157" s="242">
        <v>0</v>
      </c>
      <c r="ED157" s="243"/>
      <c r="EE157" s="243"/>
      <c r="EF157" s="243"/>
      <c r="EG157" s="243">
        <v>0</v>
      </c>
      <c r="EH157" s="243">
        <v>0</v>
      </c>
      <c r="EI157" s="243">
        <v>0</v>
      </c>
      <c r="EJ157" s="243">
        <v>0</v>
      </c>
      <c r="EK157" s="243">
        <v>0</v>
      </c>
      <c r="EL157" s="242">
        <v>-371.87166666666667</v>
      </c>
      <c r="EM157" s="242">
        <v>-1409.7232333333334</v>
      </c>
      <c r="EN157" s="243">
        <v>-2141.5625</v>
      </c>
      <c r="EO157" s="243">
        <v>-584.55583333333334</v>
      </c>
      <c r="EP157" s="243">
        <v>0</v>
      </c>
      <c r="EQ157" s="243"/>
      <c r="ER157" s="242">
        <v>84392.23676202666</v>
      </c>
      <c r="ES157" s="230">
        <v>88899.949995360003</v>
      </c>
      <c r="ET157" s="230">
        <v>0</v>
      </c>
      <c r="EU157" s="231"/>
      <c r="EV157" s="231"/>
      <c r="EW157" s="231"/>
      <c r="EX157" s="231">
        <v>0</v>
      </c>
      <c r="EY157" s="231">
        <v>0</v>
      </c>
      <c r="EZ157" s="231">
        <v>0</v>
      </c>
      <c r="FA157" s="231">
        <v>0</v>
      </c>
      <c r="FB157" s="231">
        <v>0</v>
      </c>
      <c r="FC157" s="230">
        <v>-371.87166666666667</v>
      </c>
      <c r="FD157" s="230">
        <v>-1409.7232333333334</v>
      </c>
      <c r="FE157" s="231"/>
      <c r="FF157" s="231">
        <v>-584.55583333333334</v>
      </c>
      <c r="FG157" s="231">
        <v>0</v>
      </c>
      <c r="FH157" s="231"/>
      <c r="FI157" s="230">
        <v>86533.79926202666</v>
      </c>
      <c r="FJ157" s="232">
        <v>88899.949995360003</v>
      </c>
      <c r="FK157" s="232">
        <v>0</v>
      </c>
      <c r="FL157" s="233"/>
      <c r="FM157" s="233"/>
      <c r="FN157" s="233"/>
      <c r="FO157" s="233">
        <v>0</v>
      </c>
      <c r="FP157" s="233">
        <v>0</v>
      </c>
      <c r="FQ157" s="233">
        <v>0</v>
      </c>
      <c r="FR157" s="233">
        <v>0</v>
      </c>
      <c r="FS157" s="233">
        <v>0</v>
      </c>
      <c r="FT157" s="232">
        <v>-371.87166666666667</v>
      </c>
      <c r="FU157" s="232">
        <v>-1409.7232333333334</v>
      </c>
      <c r="FV157" s="233"/>
      <c r="FW157" s="233">
        <v>-1753.6674999999982</v>
      </c>
      <c r="FX157" s="233">
        <v>0</v>
      </c>
      <c r="FY157" s="233"/>
      <c r="FZ157" s="232">
        <v>85364.687595359996</v>
      </c>
      <c r="GA157" s="234">
        <v>88899.949995360003</v>
      </c>
      <c r="GB157" s="234">
        <v>0</v>
      </c>
      <c r="GC157" s="235"/>
      <c r="GD157" s="235"/>
      <c r="GE157" s="235"/>
      <c r="GF157" s="235">
        <v>0</v>
      </c>
      <c r="GG157" s="235">
        <v>0</v>
      </c>
      <c r="GH157" s="235">
        <v>0</v>
      </c>
      <c r="GI157" s="235">
        <v>0</v>
      </c>
      <c r="GJ157" s="235">
        <v>0</v>
      </c>
      <c r="GK157" s="234">
        <v>-371.87166666666667</v>
      </c>
      <c r="GL157" s="234">
        <v>-1409.7232333333334</v>
      </c>
      <c r="GM157" s="235"/>
      <c r="GN157" s="235"/>
      <c r="GO157" s="235">
        <v>0</v>
      </c>
      <c r="GP157" s="235"/>
      <c r="GQ157" s="234">
        <v>87118.355095359992</v>
      </c>
      <c r="GR157" s="236">
        <v>88899.949995360003</v>
      </c>
      <c r="GS157" s="236">
        <v>0</v>
      </c>
      <c r="GT157" s="237"/>
      <c r="GU157" s="237"/>
      <c r="GV157" s="237"/>
      <c r="GW157" s="237">
        <v>0</v>
      </c>
      <c r="GX157" s="237">
        <v>0</v>
      </c>
      <c r="GY157" s="237">
        <v>0</v>
      </c>
      <c r="GZ157" s="237">
        <v>0</v>
      </c>
      <c r="HA157" s="237">
        <v>0</v>
      </c>
      <c r="HB157" s="236">
        <v>-371.87166666666667</v>
      </c>
      <c r="HC157" s="236">
        <v>-1409.7232333333334</v>
      </c>
      <c r="HD157" s="237"/>
      <c r="HE157" s="237"/>
      <c r="HF157" s="237">
        <v>0</v>
      </c>
      <c r="HG157" s="237"/>
      <c r="HH157" s="236">
        <v>87118.355095359992</v>
      </c>
      <c r="HJ157" s="281">
        <f t="shared" si="20"/>
        <v>1066799.3999443201</v>
      </c>
      <c r="HK157" s="282">
        <f t="shared" si="21"/>
        <v>0</v>
      </c>
      <c r="HL157" s="282">
        <f t="shared" si="22"/>
        <v>0</v>
      </c>
      <c r="HM157" s="282">
        <f t="shared" si="23"/>
        <v>-4462.4600000000009</v>
      </c>
      <c r="HN157" s="282">
        <f t="shared" si="24"/>
        <v>-16916.678800000005</v>
      </c>
      <c r="HO157" s="282">
        <f t="shared" si="25"/>
        <v>-5139.75</v>
      </c>
      <c r="HP157" s="282">
        <f t="shared" si="26"/>
        <v>-7014.6699999999983</v>
      </c>
      <c r="HQ157" s="283">
        <f t="shared" si="27"/>
        <v>0</v>
      </c>
      <c r="HR157" s="263"/>
      <c r="HS157" s="277">
        <v>61741</v>
      </c>
      <c r="HT157" s="278">
        <v>0</v>
      </c>
      <c r="HU157" s="278">
        <v>89616</v>
      </c>
      <c r="HV157" s="278">
        <v>800</v>
      </c>
      <c r="HW157" s="278">
        <v>0</v>
      </c>
      <c r="HX157" s="278">
        <v>7168.55</v>
      </c>
      <c r="HY157" s="278">
        <v>35012</v>
      </c>
      <c r="HZ157" s="279">
        <v>6098.13</v>
      </c>
      <c r="IA157" s="278"/>
      <c r="IB157" s="280">
        <f t="shared" si="28"/>
        <v>1267235.07994432</v>
      </c>
      <c r="ID157" s="280">
        <f t="shared" si="29"/>
        <v>-33533.558800000006</v>
      </c>
      <c r="IF157" s="280"/>
      <c r="IH157" s="280"/>
      <c r="IJ157" s="280">
        <v>0</v>
      </c>
      <c r="IL157" s="280">
        <v>0</v>
      </c>
      <c r="IN157" s="280">
        <v>74193.80333333333</v>
      </c>
    </row>
    <row r="158" spans="1:248">
      <c r="A158" s="244">
        <v>7006</v>
      </c>
      <c r="B158" s="141">
        <v>103600</v>
      </c>
      <c r="C158" s="141" t="s">
        <v>709</v>
      </c>
      <c r="D158" s="141" t="s">
        <v>505</v>
      </c>
      <c r="E158" s="226" t="s">
        <v>342</v>
      </c>
      <c r="F158" s="245" t="s">
        <v>923</v>
      </c>
      <c r="H158" s="227">
        <v>0</v>
      </c>
      <c r="I158" s="227">
        <v>0</v>
      </c>
      <c r="J158" s="227">
        <v>0</v>
      </c>
      <c r="K158" s="227">
        <v>0</v>
      </c>
      <c r="M158" s="228">
        <v>0</v>
      </c>
      <c r="N158" s="228">
        <v>0</v>
      </c>
      <c r="O158" s="229"/>
      <c r="P158" s="229"/>
      <c r="Q158" s="229"/>
      <c r="R158" s="229">
        <v>147008.95000000001</v>
      </c>
      <c r="S158" s="229"/>
      <c r="T158" s="229">
        <v>0</v>
      </c>
      <c r="U158" s="229">
        <v>174897.17571457161</v>
      </c>
      <c r="V158" s="229"/>
      <c r="W158" s="228">
        <v>0</v>
      </c>
      <c r="X158" s="228">
        <v>0</v>
      </c>
      <c r="Y158" s="229">
        <v>-428.3125</v>
      </c>
      <c r="Z158" s="229">
        <v>0</v>
      </c>
      <c r="AA158" s="229">
        <v>0</v>
      </c>
      <c r="AB158" s="229"/>
      <c r="AC158" s="228">
        <v>321477.81321457162</v>
      </c>
      <c r="AD158" s="230">
        <v>0</v>
      </c>
      <c r="AE158" s="230">
        <v>0</v>
      </c>
      <c r="AF158" s="231"/>
      <c r="AG158" s="231"/>
      <c r="AH158" s="231"/>
      <c r="AI158" s="231">
        <v>147008.95000000001</v>
      </c>
      <c r="AJ158" s="231"/>
      <c r="AK158" s="231">
        <v>0</v>
      </c>
      <c r="AL158" s="231">
        <v>174897.17571457161</v>
      </c>
      <c r="AM158" s="231"/>
      <c r="AN158" s="230">
        <v>0</v>
      </c>
      <c r="AO158" s="230">
        <v>0</v>
      </c>
      <c r="AP158" s="231">
        <v>-428.3125</v>
      </c>
      <c r="AQ158" s="231">
        <v>0</v>
      </c>
      <c r="AR158" s="231">
        <v>0</v>
      </c>
      <c r="AS158" s="231"/>
      <c r="AT158" s="230">
        <v>321477.81321457162</v>
      </c>
      <c r="AU158" s="232">
        <v>0</v>
      </c>
      <c r="AV158" s="232">
        <v>0</v>
      </c>
      <c r="AW158" s="233"/>
      <c r="AX158" s="233"/>
      <c r="AY158" s="233"/>
      <c r="AZ158" s="233">
        <v>147008.95000000001</v>
      </c>
      <c r="BA158" s="233"/>
      <c r="BB158" s="233">
        <v>0</v>
      </c>
      <c r="BC158" s="233">
        <v>174897.17571457161</v>
      </c>
      <c r="BD158" s="233"/>
      <c r="BE158" s="232">
        <v>0</v>
      </c>
      <c r="BF158" s="232">
        <v>0</v>
      </c>
      <c r="BG158" s="233">
        <v>-428.3125</v>
      </c>
      <c r="BH158" s="233">
        <v>0</v>
      </c>
      <c r="BI158" s="233">
        <v>0</v>
      </c>
      <c r="BJ158" s="233"/>
      <c r="BK158" s="232">
        <v>321477.81321457162</v>
      </c>
      <c r="BL158" s="234">
        <v>0</v>
      </c>
      <c r="BM158" s="234">
        <v>0</v>
      </c>
      <c r="BN158" s="235"/>
      <c r="BO158" s="235"/>
      <c r="BP158" s="235"/>
      <c r="BQ158" s="235">
        <v>147008.95000000001</v>
      </c>
      <c r="BR158" s="235">
        <v>0</v>
      </c>
      <c r="BS158" s="235">
        <v>0</v>
      </c>
      <c r="BT158" s="235">
        <v>202939.39793679383</v>
      </c>
      <c r="BU158" s="235">
        <v>0</v>
      </c>
      <c r="BV158" s="234">
        <v>0</v>
      </c>
      <c r="BW158" s="234">
        <v>0</v>
      </c>
      <c r="BX158" s="235">
        <v>-428.3125</v>
      </c>
      <c r="BY158" s="235">
        <v>0</v>
      </c>
      <c r="BZ158" s="235">
        <v>0</v>
      </c>
      <c r="CA158" s="235"/>
      <c r="CB158" s="234">
        <v>349520.03543679381</v>
      </c>
      <c r="CC158" s="236">
        <v>0</v>
      </c>
      <c r="CD158" s="236">
        <v>0</v>
      </c>
      <c r="CE158" s="237"/>
      <c r="CF158" s="237"/>
      <c r="CG158" s="237"/>
      <c r="CH158" s="237">
        <v>147008.95000000001</v>
      </c>
      <c r="CI158" s="237">
        <v>0</v>
      </c>
      <c r="CJ158" s="237">
        <v>0</v>
      </c>
      <c r="CK158" s="237">
        <v>202939.39793679383</v>
      </c>
      <c r="CL158" s="237">
        <v>0</v>
      </c>
      <c r="CM158" s="236">
        <v>0</v>
      </c>
      <c r="CN158" s="236">
        <v>0</v>
      </c>
      <c r="CO158" s="237">
        <v>-428.3125</v>
      </c>
      <c r="CP158" s="237">
        <v>0</v>
      </c>
      <c r="CQ158" s="237">
        <v>0</v>
      </c>
      <c r="CR158" s="237"/>
      <c r="CS158" s="236">
        <v>349520.03543679381</v>
      </c>
      <c r="CT158" s="238">
        <v>0</v>
      </c>
      <c r="CU158" s="238">
        <v>0</v>
      </c>
      <c r="CV158" s="239"/>
      <c r="CW158" s="239"/>
      <c r="CX158" s="239"/>
      <c r="CY158" s="239">
        <v>147008.95000000001</v>
      </c>
      <c r="CZ158" s="239">
        <v>0</v>
      </c>
      <c r="DA158" s="239">
        <v>0</v>
      </c>
      <c r="DB158" s="239">
        <v>202939.39793679383</v>
      </c>
      <c r="DC158" s="239">
        <v>0</v>
      </c>
      <c r="DD158" s="238">
        <v>0</v>
      </c>
      <c r="DE158" s="238">
        <v>0</v>
      </c>
      <c r="DF158" s="239">
        <v>-428.3125</v>
      </c>
      <c r="DG158" s="239">
        <v>0</v>
      </c>
      <c r="DH158" s="239">
        <v>0</v>
      </c>
      <c r="DI158" s="239"/>
      <c r="DJ158" s="238">
        <v>349520.03543679381</v>
      </c>
      <c r="DK158" s="240">
        <v>0</v>
      </c>
      <c r="DL158" s="240">
        <v>0</v>
      </c>
      <c r="DM158" s="241"/>
      <c r="DN158" s="241"/>
      <c r="DO158" s="241"/>
      <c r="DP158" s="241">
        <v>147008.95000000001</v>
      </c>
      <c r="DQ158" s="241">
        <v>0</v>
      </c>
      <c r="DR158" s="241">
        <v>0</v>
      </c>
      <c r="DS158" s="241">
        <v>202939.39793679383</v>
      </c>
      <c r="DT158" s="241">
        <v>0</v>
      </c>
      <c r="DU158" s="240">
        <v>0</v>
      </c>
      <c r="DV158" s="240">
        <v>0</v>
      </c>
      <c r="DW158" s="241">
        <v>-428.3125</v>
      </c>
      <c r="DX158" s="241">
        <v>0</v>
      </c>
      <c r="DY158" s="241">
        <v>0</v>
      </c>
      <c r="DZ158" s="241"/>
      <c r="EA158" s="240">
        <v>349520.03543679381</v>
      </c>
      <c r="EB158" s="242">
        <v>0</v>
      </c>
      <c r="EC158" s="242">
        <v>0</v>
      </c>
      <c r="ED158" s="243"/>
      <c r="EE158" s="243"/>
      <c r="EF158" s="243"/>
      <c r="EG158" s="243">
        <v>147008.95000000001</v>
      </c>
      <c r="EH158" s="243">
        <v>0</v>
      </c>
      <c r="EI158" s="243">
        <v>0</v>
      </c>
      <c r="EJ158" s="243">
        <v>152939.39793679383</v>
      </c>
      <c r="EK158" s="243">
        <v>0</v>
      </c>
      <c r="EL158" s="242">
        <v>0</v>
      </c>
      <c r="EM158" s="242">
        <v>0</v>
      </c>
      <c r="EN158" s="243">
        <v>-2141.5625</v>
      </c>
      <c r="EO158" s="243">
        <v>0</v>
      </c>
      <c r="EP158" s="243">
        <v>0</v>
      </c>
      <c r="EQ158" s="243"/>
      <c r="ER158" s="242">
        <v>297806.78543679381</v>
      </c>
      <c r="ES158" s="230">
        <v>0</v>
      </c>
      <c r="ET158" s="230">
        <v>0</v>
      </c>
      <c r="EU158" s="231"/>
      <c r="EV158" s="231"/>
      <c r="EW158" s="231"/>
      <c r="EX158" s="231">
        <v>147008.95000000001</v>
      </c>
      <c r="EY158" s="231">
        <v>0</v>
      </c>
      <c r="EZ158" s="231">
        <v>0</v>
      </c>
      <c r="FA158" s="231">
        <v>202939.39793679383</v>
      </c>
      <c r="FB158" s="231">
        <v>0</v>
      </c>
      <c r="FC158" s="230">
        <v>0</v>
      </c>
      <c r="FD158" s="230">
        <v>0</v>
      </c>
      <c r="FE158" s="231"/>
      <c r="FF158" s="231">
        <v>0</v>
      </c>
      <c r="FG158" s="231">
        <v>0</v>
      </c>
      <c r="FH158" s="231"/>
      <c r="FI158" s="230">
        <v>349948.34793679381</v>
      </c>
      <c r="FJ158" s="232">
        <v>0</v>
      </c>
      <c r="FK158" s="232">
        <v>0</v>
      </c>
      <c r="FL158" s="233"/>
      <c r="FM158" s="233"/>
      <c r="FN158" s="233"/>
      <c r="FO158" s="233">
        <v>147008.95000000001</v>
      </c>
      <c r="FP158" s="233">
        <v>0</v>
      </c>
      <c r="FQ158" s="233">
        <v>0</v>
      </c>
      <c r="FR158" s="233">
        <v>202939.39793679383</v>
      </c>
      <c r="FS158" s="233">
        <v>0</v>
      </c>
      <c r="FT158" s="232">
        <v>0</v>
      </c>
      <c r="FU158" s="232">
        <v>0</v>
      </c>
      <c r="FV158" s="233"/>
      <c r="FW158" s="233">
        <v>0</v>
      </c>
      <c r="FX158" s="233">
        <v>0</v>
      </c>
      <c r="FY158" s="233"/>
      <c r="FZ158" s="232">
        <v>349948.34793679381</v>
      </c>
      <c r="GA158" s="234">
        <v>0</v>
      </c>
      <c r="GB158" s="234">
        <v>0</v>
      </c>
      <c r="GC158" s="235"/>
      <c r="GD158" s="235"/>
      <c r="GE158" s="235"/>
      <c r="GF158" s="235">
        <v>147008.95000000001</v>
      </c>
      <c r="GG158" s="235">
        <v>0</v>
      </c>
      <c r="GH158" s="235">
        <v>0</v>
      </c>
      <c r="GI158" s="235">
        <v>202939.39793679383</v>
      </c>
      <c r="GJ158" s="235">
        <v>0</v>
      </c>
      <c r="GK158" s="234">
        <v>0</v>
      </c>
      <c r="GL158" s="234">
        <v>0</v>
      </c>
      <c r="GM158" s="235"/>
      <c r="GN158" s="235">
        <v>0</v>
      </c>
      <c r="GO158" s="235">
        <v>0</v>
      </c>
      <c r="GP158" s="235"/>
      <c r="GQ158" s="234">
        <v>349948.34793679381</v>
      </c>
      <c r="GR158" s="236">
        <v>0</v>
      </c>
      <c r="GS158" s="236">
        <v>0</v>
      </c>
      <c r="GT158" s="237"/>
      <c r="GU158" s="237"/>
      <c r="GV158" s="237"/>
      <c r="GW158" s="237">
        <v>147008.95000000001</v>
      </c>
      <c r="GX158" s="237">
        <v>0</v>
      </c>
      <c r="GY158" s="237">
        <v>0</v>
      </c>
      <c r="GZ158" s="237">
        <v>202939.39793679383</v>
      </c>
      <c r="HA158" s="237">
        <v>0</v>
      </c>
      <c r="HB158" s="236">
        <v>0</v>
      </c>
      <c r="HC158" s="236">
        <v>0</v>
      </c>
      <c r="HD158" s="237"/>
      <c r="HE158" s="237">
        <v>0</v>
      </c>
      <c r="HF158" s="237">
        <v>0</v>
      </c>
      <c r="HG158" s="237"/>
      <c r="HH158" s="236">
        <v>349948.34793679381</v>
      </c>
      <c r="HJ158" s="281">
        <f t="shared" si="20"/>
        <v>1764107.3999999997</v>
      </c>
      <c r="HK158" s="282">
        <f t="shared" si="21"/>
        <v>0</v>
      </c>
      <c r="HL158" s="282">
        <f t="shared" si="22"/>
        <v>2301146.1085748593</v>
      </c>
      <c r="HM158" s="282">
        <f t="shared" si="23"/>
        <v>0</v>
      </c>
      <c r="HN158" s="282">
        <f t="shared" si="24"/>
        <v>0</v>
      </c>
      <c r="HO158" s="282">
        <f t="shared" si="25"/>
        <v>-5139.75</v>
      </c>
      <c r="HP158" s="282">
        <f t="shared" si="26"/>
        <v>0</v>
      </c>
      <c r="HQ158" s="283">
        <f t="shared" si="27"/>
        <v>0</v>
      </c>
      <c r="HR158" s="263"/>
      <c r="HS158" s="277">
        <v>158021.44</v>
      </c>
      <c r="HT158" s="278">
        <v>0</v>
      </c>
      <c r="HU158" s="278">
        <v>92700</v>
      </c>
      <c r="HV158" s="278">
        <v>771.29</v>
      </c>
      <c r="HW158" s="278">
        <v>92596.614043824695</v>
      </c>
      <c r="HX158" s="278">
        <v>23436.89</v>
      </c>
      <c r="HY158" s="278">
        <v>33555</v>
      </c>
      <c r="HZ158" s="279">
        <v>10480</v>
      </c>
      <c r="IA158" s="278"/>
      <c r="IB158" s="280">
        <f t="shared" si="28"/>
        <v>4476814.7426186837</v>
      </c>
      <c r="ID158" s="280">
        <f t="shared" si="29"/>
        <v>-5139.75</v>
      </c>
      <c r="IF158" s="280"/>
      <c r="IH158" s="280"/>
      <c r="IJ158" s="280">
        <v>0</v>
      </c>
      <c r="IL158" s="280">
        <v>0</v>
      </c>
      <c r="IN158" s="280">
        <v>369600</v>
      </c>
    </row>
    <row r="159" spans="1:248">
      <c r="A159" s="244">
        <v>2477</v>
      </c>
      <c r="B159" s="141">
        <v>132261</v>
      </c>
      <c r="C159" s="141" t="s">
        <v>710</v>
      </c>
      <c r="D159" s="141" t="s">
        <v>506</v>
      </c>
      <c r="E159" s="226" t="s">
        <v>341</v>
      </c>
      <c r="F159" s="245" t="s">
        <v>923</v>
      </c>
      <c r="H159" s="227">
        <v>3919544.7784000002</v>
      </c>
      <c r="I159" s="227">
        <v>-20682.75</v>
      </c>
      <c r="J159" s="227">
        <v>-33389.7984</v>
      </c>
      <c r="K159" s="227">
        <v>3865472.23</v>
      </c>
      <c r="M159" s="228">
        <v>326628.73153333337</v>
      </c>
      <c r="N159" s="228">
        <v>0</v>
      </c>
      <c r="O159" s="229"/>
      <c r="P159" s="229"/>
      <c r="Q159" s="229"/>
      <c r="R159" s="229">
        <v>0</v>
      </c>
      <c r="S159" s="229"/>
      <c r="T159" s="229">
        <v>0</v>
      </c>
      <c r="U159" s="229">
        <v>0</v>
      </c>
      <c r="V159" s="229"/>
      <c r="W159" s="228">
        <v>-1723.5625</v>
      </c>
      <c r="X159" s="228">
        <v>-2782.4832000000001</v>
      </c>
      <c r="Y159" s="229">
        <v>-2026.0625</v>
      </c>
      <c r="Z159" s="229">
        <v>0</v>
      </c>
      <c r="AA159" s="229">
        <v>0</v>
      </c>
      <c r="AB159" s="229"/>
      <c r="AC159" s="228">
        <v>320096.62333333335</v>
      </c>
      <c r="AD159" s="230">
        <v>326628.73153333337</v>
      </c>
      <c r="AE159" s="230">
        <v>0</v>
      </c>
      <c r="AF159" s="231"/>
      <c r="AG159" s="231"/>
      <c r="AH159" s="231"/>
      <c r="AI159" s="231">
        <v>0</v>
      </c>
      <c r="AJ159" s="231"/>
      <c r="AK159" s="231">
        <v>0</v>
      </c>
      <c r="AL159" s="231">
        <v>0</v>
      </c>
      <c r="AM159" s="231"/>
      <c r="AN159" s="230">
        <v>-1723.5625</v>
      </c>
      <c r="AO159" s="230">
        <v>-2782.4832000000001</v>
      </c>
      <c r="AP159" s="231">
        <v>-2026.0625</v>
      </c>
      <c r="AQ159" s="231">
        <v>0</v>
      </c>
      <c r="AR159" s="231">
        <v>0</v>
      </c>
      <c r="AS159" s="231"/>
      <c r="AT159" s="230">
        <v>320096.62333333335</v>
      </c>
      <c r="AU159" s="232">
        <v>326628.73153333337</v>
      </c>
      <c r="AV159" s="232">
        <v>0</v>
      </c>
      <c r="AW159" s="233"/>
      <c r="AX159" s="233"/>
      <c r="AY159" s="233"/>
      <c r="AZ159" s="233">
        <v>0</v>
      </c>
      <c r="BA159" s="233"/>
      <c r="BB159" s="233">
        <v>0</v>
      </c>
      <c r="BC159" s="233">
        <v>0</v>
      </c>
      <c r="BD159" s="233"/>
      <c r="BE159" s="232">
        <v>-1723.5625</v>
      </c>
      <c r="BF159" s="232">
        <v>-2782.4832000000001</v>
      </c>
      <c r="BG159" s="233">
        <v>-2026.0625</v>
      </c>
      <c r="BH159" s="233">
        <v>0</v>
      </c>
      <c r="BI159" s="233">
        <v>0</v>
      </c>
      <c r="BJ159" s="233"/>
      <c r="BK159" s="232">
        <v>320096.62333333335</v>
      </c>
      <c r="BL159" s="234">
        <v>326628.73153333337</v>
      </c>
      <c r="BM159" s="234">
        <v>0</v>
      </c>
      <c r="BN159" s="235"/>
      <c r="BO159" s="235"/>
      <c r="BP159" s="235"/>
      <c r="BQ159" s="235">
        <v>0</v>
      </c>
      <c r="BR159" s="235">
        <v>0</v>
      </c>
      <c r="BS159" s="235">
        <v>0</v>
      </c>
      <c r="BT159" s="235">
        <v>0</v>
      </c>
      <c r="BU159" s="235">
        <v>0</v>
      </c>
      <c r="BV159" s="234">
        <v>-1723.5625</v>
      </c>
      <c r="BW159" s="234">
        <v>-2782.4832000000001</v>
      </c>
      <c r="BX159" s="235">
        <v>-2026.0625</v>
      </c>
      <c r="BY159" s="235">
        <v>0</v>
      </c>
      <c r="BZ159" s="235">
        <v>0</v>
      </c>
      <c r="CA159" s="235"/>
      <c r="CB159" s="234">
        <v>320096.62333333335</v>
      </c>
      <c r="CC159" s="236">
        <v>326628.73153333337</v>
      </c>
      <c r="CD159" s="236">
        <v>0</v>
      </c>
      <c r="CE159" s="237"/>
      <c r="CF159" s="237"/>
      <c r="CG159" s="237"/>
      <c r="CH159" s="237">
        <v>0</v>
      </c>
      <c r="CI159" s="237">
        <v>0</v>
      </c>
      <c r="CJ159" s="237">
        <v>0</v>
      </c>
      <c r="CK159" s="237">
        <v>0</v>
      </c>
      <c r="CL159" s="237">
        <v>0</v>
      </c>
      <c r="CM159" s="236">
        <v>-1723.5625</v>
      </c>
      <c r="CN159" s="236">
        <v>-2782.4832000000001</v>
      </c>
      <c r="CO159" s="237">
        <v>-2026.0625</v>
      </c>
      <c r="CP159" s="237">
        <v>0</v>
      </c>
      <c r="CQ159" s="237">
        <v>0</v>
      </c>
      <c r="CR159" s="237"/>
      <c r="CS159" s="236">
        <v>320096.62333333335</v>
      </c>
      <c r="CT159" s="238">
        <v>326628.73153333337</v>
      </c>
      <c r="CU159" s="238">
        <v>0</v>
      </c>
      <c r="CV159" s="239"/>
      <c r="CW159" s="239"/>
      <c r="CX159" s="239"/>
      <c r="CY159" s="239">
        <v>0</v>
      </c>
      <c r="CZ159" s="239">
        <v>0</v>
      </c>
      <c r="DA159" s="239">
        <v>0</v>
      </c>
      <c r="DB159" s="239">
        <v>0</v>
      </c>
      <c r="DC159" s="239">
        <v>0</v>
      </c>
      <c r="DD159" s="238">
        <v>-1723.5625</v>
      </c>
      <c r="DE159" s="238">
        <v>-2782.4832000000001</v>
      </c>
      <c r="DF159" s="239">
        <v>-2026.0625</v>
      </c>
      <c r="DG159" s="239">
        <v>0</v>
      </c>
      <c r="DH159" s="239">
        <v>0</v>
      </c>
      <c r="DI159" s="239"/>
      <c r="DJ159" s="238">
        <v>320096.62333333335</v>
      </c>
      <c r="DK159" s="240">
        <v>326628.73153333337</v>
      </c>
      <c r="DL159" s="240">
        <v>0</v>
      </c>
      <c r="DM159" s="241"/>
      <c r="DN159" s="241"/>
      <c r="DO159" s="241"/>
      <c r="DP159" s="241">
        <v>0</v>
      </c>
      <c r="DQ159" s="241">
        <v>0</v>
      </c>
      <c r="DR159" s="241">
        <v>0</v>
      </c>
      <c r="DS159" s="241">
        <v>0</v>
      </c>
      <c r="DT159" s="241">
        <v>0</v>
      </c>
      <c r="DU159" s="240">
        <v>-1723.5625</v>
      </c>
      <c r="DV159" s="240">
        <v>-2782.4832000000001</v>
      </c>
      <c r="DW159" s="241">
        <v>-2026.0625</v>
      </c>
      <c r="DX159" s="241">
        <v>0</v>
      </c>
      <c r="DY159" s="241">
        <v>0</v>
      </c>
      <c r="DZ159" s="241"/>
      <c r="EA159" s="240">
        <v>320096.62333333335</v>
      </c>
      <c r="EB159" s="242">
        <v>326628.73153333337</v>
      </c>
      <c r="EC159" s="242">
        <v>0</v>
      </c>
      <c r="ED159" s="243"/>
      <c r="EE159" s="243"/>
      <c r="EF159" s="243"/>
      <c r="EG159" s="243">
        <v>0</v>
      </c>
      <c r="EH159" s="243">
        <v>0</v>
      </c>
      <c r="EI159" s="243">
        <v>0</v>
      </c>
      <c r="EJ159" s="243">
        <v>0</v>
      </c>
      <c r="EK159" s="243">
        <v>0</v>
      </c>
      <c r="EL159" s="242">
        <v>-1723.5625</v>
      </c>
      <c r="EM159" s="242">
        <v>-2782.4832000000001</v>
      </c>
      <c r="EN159" s="243">
        <v>-10130.3125</v>
      </c>
      <c r="EO159" s="243">
        <v>0</v>
      </c>
      <c r="EP159" s="243">
        <v>0</v>
      </c>
      <c r="EQ159" s="243"/>
      <c r="ER159" s="242">
        <v>311992.37333333335</v>
      </c>
      <c r="ES159" s="230">
        <v>326628.73153333337</v>
      </c>
      <c r="ET159" s="230">
        <v>0</v>
      </c>
      <c r="EU159" s="231"/>
      <c r="EV159" s="231"/>
      <c r="EW159" s="231"/>
      <c r="EX159" s="231">
        <v>0</v>
      </c>
      <c r="EY159" s="231">
        <v>0</v>
      </c>
      <c r="EZ159" s="231">
        <v>0</v>
      </c>
      <c r="FA159" s="231">
        <v>0</v>
      </c>
      <c r="FB159" s="231">
        <v>0</v>
      </c>
      <c r="FC159" s="230">
        <v>-1723.5625</v>
      </c>
      <c r="FD159" s="230">
        <v>-2782.4832000000001</v>
      </c>
      <c r="FE159" s="231"/>
      <c r="FF159" s="231">
        <v>0</v>
      </c>
      <c r="FG159" s="231">
        <v>0</v>
      </c>
      <c r="FH159" s="231"/>
      <c r="FI159" s="230">
        <v>322122.68583333335</v>
      </c>
      <c r="FJ159" s="232">
        <v>326628.73153333337</v>
      </c>
      <c r="FK159" s="232">
        <v>0</v>
      </c>
      <c r="FL159" s="233"/>
      <c r="FM159" s="233"/>
      <c r="FN159" s="233"/>
      <c r="FO159" s="233">
        <v>0</v>
      </c>
      <c r="FP159" s="233">
        <v>0</v>
      </c>
      <c r="FQ159" s="233">
        <v>0</v>
      </c>
      <c r="FR159" s="233">
        <v>0</v>
      </c>
      <c r="FS159" s="233">
        <v>0</v>
      </c>
      <c r="FT159" s="232">
        <v>-1723.5625</v>
      </c>
      <c r="FU159" s="232">
        <v>-2782.4832000000001</v>
      </c>
      <c r="FV159" s="233"/>
      <c r="FW159" s="233">
        <v>0</v>
      </c>
      <c r="FX159" s="233">
        <v>0</v>
      </c>
      <c r="FY159" s="233"/>
      <c r="FZ159" s="232">
        <v>322122.68583333335</v>
      </c>
      <c r="GA159" s="234">
        <v>326628.73153333337</v>
      </c>
      <c r="GB159" s="234">
        <v>0</v>
      </c>
      <c r="GC159" s="235"/>
      <c r="GD159" s="235"/>
      <c r="GE159" s="235"/>
      <c r="GF159" s="235">
        <v>0</v>
      </c>
      <c r="GG159" s="235">
        <v>0</v>
      </c>
      <c r="GH159" s="235">
        <v>0</v>
      </c>
      <c r="GI159" s="235">
        <v>0</v>
      </c>
      <c r="GJ159" s="235">
        <v>0</v>
      </c>
      <c r="GK159" s="234">
        <v>-1723.5625</v>
      </c>
      <c r="GL159" s="234">
        <v>-2782.4832000000001</v>
      </c>
      <c r="GM159" s="235"/>
      <c r="GN159" s="235">
        <v>0</v>
      </c>
      <c r="GO159" s="235">
        <v>0</v>
      </c>
      <c r="GP159" s="235"/>
      <c r="GQ159" s="234">
        <v>322122.68583333335</v>
      </c>
      <c r="GR159" s="236">
        <v>326628.73153333337</v>
      </c>
      <c r="GS159" s="236">
        <v>0</v>
      </c>
      <c r="GT159" s="237"/>
      <c r="GU159" s="237"/>
      <c r="GV159" s="237"/>
      <c r="GW159" s="237">
        <v>0</v>
      </c>
      <c r="GX159" s="237">
        <v>0</v>
      </c>
      <c r="GY159" s="237">
        <v>0</v>
      </c>
      <c r="GZ159" s="237">
        <v>0</v>
      </c>
      <c r="HA159" s="237">
        <v>0</v>
      </c>
      <c r="HB159" s="236">
        <v>-1723.5625</v>
      </c>
      <c r="HC159" s="236">
        <v>-2782.4832000000001</v>
      </c>
      <c r="HD159" s="237"/>
      <c r="HE159" s="237">
        <v>0</v>
      </c>
      <c r="HF159" s="237">
        <v>0</v>
      </c>
      <c r="HG159" s="237"/>
      <c r="HH159" s="236">
        <v>322122.68583333335</v>
      </c>
      <c r="HJ159" s="281">
        <f t="shared" si="20"/>
        <v>3949544.7783999997</v>
      </c>
      <c r="HK159" s="282">
        <f t="shared" si="21"/>
        <v>0</v>
      </c>
      <c r="HL159" s="282">
        <f t="shared" si="22"/>
        <v>0</v>
      </c>
      <c r="HM159" s="282">
        <f t="shared" si="23"/>
        <v>-20682.75</v>
      </c>
      <c r="HN159" s="282">
        <f t="shared" si="24"/>
        <v>-33389.798399999992</v>
      </c>
      <c r="HO159" s="282">
        <f t="shared" si="25"/>
        <v>-24312.75</v>
      </c>
      <c r="HP159" s="282">
        <f t="shared" si="26"/>
        <v>0</v>
      </c>
      <c r="HQ159" s="283">
        <f t="shared" si="27"/>
        <v>0</v>
      </c>
      <c r="HR159" s="263"/>
      <c r="HS159" s="277">
        <v>194518</v>
      </c>
      <c r="HT159" s="278">
        <v>0</v>
      </c>
      <c r="HU159" s="278">
        <v>90921</v>
      </c>
      <c r="HV159" s="278">
        <v>5456.93</v>
      </c>
      <c r="HW159" s="278">
        <v>0</v>
      </c>
      <c r="HX159" s="278">
        <v>1780.83</v>
      </c>
      <c r="HY159" s="278">
        <v>174033</v>
      </c>
      <c r="HZ159" s="279">
        <v>12679.38</v>
      </c>
      <c r="IA159" s="278"/>
      <c r="IB159" s="280">
        <f t="shared" si="28"/>
        <v>4428933.9183999998</v>
      </c>
      <c r="ID159" s="280">
        <f t="shared" si="29"/>
        <v>-78385.2984</v>
      </c>
      <c r="IF159" s="280"/>
      <c r="IH159" s="280"/>
      <c r="IJ159" s="280">
        <v>30000</v>
      </c>
      <c r="IL159" s="280">
        <v>0</v>
      </c>
      <c r="IN159" s="280">
        <v>90733.5</v>
      </c>
    </row>
    <row r="160" spans="1:248">
      <c r="A160" s="244">
        <v>3436</v>
      </c>
      <c r="B160" s="141">
        <v>136440</v>
      </c>
      <c r="C160" s="141" t="s">
        <v>711</v>
      </c>
      <c r="D160" s="141" t="s">
        <v>507</v>
      </c>
      <c r="E160" s="226" t="s">
        <v>341</v>
      </c>
      <c r="F160" s="245" t="s">
        <v>923</v>
      </c>
      <c r="H160" s="227">
        <v>1059959.7096348263</v>
      </c>
      <c r="I160" s="227">
        <v>-4412.32</v>
      </c>
      <c r="J160" s="227">
        <v>-6677.9638000000004</v>
      </c>
      <c r="K160" s="227">
        <v>1048869.4258348262</v>
      </c>
      <c r="M160" s="228">
        <v>88329.97580290219</v>
      </c>
      <c r="N160" s="228">
        <v>0</v>
      </c>
      <c r="O160" s="229"/>
      <c r="P160" s="229"/>
      <c r="Q160" s="229"/>
      <c r="R160" s="229">
        <v>0</v>
      </c>
      <c r="S160" s="229"/>
      <c r="T160" s="229">
        <v>0</v>
      </c>
      <c r="U160" s="229">
        <v>0</v>
      </c>
      <c r="V160" s="229"/>
      <c r="W160" s="228">
        <v>-367.69333333333333</v>
      </c>
      <c r="X160" s="228">
        <v>-556.49698333333333</v>
      </c>
      <c r="Y160" s="229">
        <v>-428.3125</v>
      </c>
      <c r="Z160" s="229">
        <v>0</v>
      </c>
      <c r="AA160" s="229">
        <v>0</v>
      </c>
      <c r="AB160" s="229"/>
      <c r="AC160" s="228">
        <v>86977.472986235531</v>
      </c>
      <c r="AD160" s="230">
        <v>88329.97580290219</v>
      </c>
      <c r="AE160" s="230">
        <v>0</v>
      </c>
      <c r="AF160" s="231"/>
      <c r="AG160" s="231"/>
      <c r="AH160" s="231"/>
      <c r="AI160" s="231">
        <v>0</v>
      </c>
      <c r="AJ160" s="231"/>
      <c r="AK160" s="231">
        <v>0</v>
      </c>
      <c r="AL160" s="231">
        <v>0</v>
      </c>
      <c r="AM160" s="231"/>
      <c r="AN160" s="230">
        <v>-367.69333333333333</v>
      </c>
      <c r="AO160" s="230">
        <v>-556.49698333333333</v>
      </c>
      <c r="AP160" s="231">
        <v>-428.3125</v>
      </c>
      <c r="AQ160" s="231">
        <v>0</v>
      </c>
      <c r="AR160" s="231">
        <v>0</v>
      </c>
      <c r="AS160" s="231"/>
      <c r="AT160" s="230">
        <v>86977.472986235531</v>
      </c>
      <c r="AU160" s="232">
        <v>88329.97580290219</v>
      </c>
      <c r="AV160" s="232">
        <v>0</v>
      </c>
      <c r="AW160" s="233"/>
      <c r="AX160" s="233"/>
      <c r="AY160" s="233"/>
      <c r="AZ160" s="233">
        <v>0</v>
      </c>
      <c r="BA160" s="233"/>
      <c r="BB160" s="233">
        <v>0</v>
      </c>
      <c r="BC160" s="233">
        <v>0</v>
      </c>
      <c r="BD160" s="233"/>
      <c r="BE160" s="232">
        <v>-367.69333333333333</v>
      </c>
      <c r="BF160" s="232">
        <v>-556.49698333333333</v>
      </c>
      <c r="BG160" s="233">
        <v>-428.3125</v>
      </c>
      <c r="BH160" s="233">
        <v>0</v>
      </c>
      <c r="BI160" s="233">
        <v>0</v>
      </c>
      <c r="BJ160" s="233"/>
      <c r="BK160" s="232">
        <v>86977.472986235531</v>
      </c>
      <c r="BL160" s="234">
        <v>88329.97580290219</v>
      </c>
      <c r="BM160" s="234">
        <v>0</v>
      </c>
      <c r="BN160" s="235"/>
      <c r="BO160" s="235"/>
      <c r="BP160" s="235"/>
      <c r="BQ160" s="235">
        <v>0</v>
      </c>
      <c r="BR160" s="235">
        <v>0</v>
      </c>
      <c r="BS160" s="235">
        <v>0</v>
      </c>
      <c r="BT160" s="235">
        <v>0</v>
      </c>
      <c r="BU160" s="235">
        <v>0</v>
      </c>
      <c r="BV160" s="234">
        <v>-367.69333333333333</v>
      </c>
      <c r="BW160" s="234">
        <v>-556.49698333333333</v>
      </c>
      <c r="BX160" s="235">
        <v>-428.3125</v>
      </c>
      <c r="BY160" s="235">
        <v>0</v>
      </c>
      <c r="BZ160" s="235">
        <v>0</v>
      </c>
      <c r="CA160" s="235"/>
      <c r="CB160" s="234">
        <v>86977.472986235531</v>
      </c>
      <c r="CC160" s="236">
        <v>88329.97580290219</v>
      </c>
      <c r="CD160" s="236">
        <v>0</v>
      </c>
      <c r="CE160" s="237"/>
      <c r="CF160" s="237"/>
      <c r="CG160" s="237"/>
      <c r="CH160" s="237">
        <v>0</v>
      </c>
      <c r="CI160" s="237">
        <v>0</v>
      </c>
      <c r="CJ160" s="237">
        <v>0</v>
      </c>
      <c r="CK160" s="237">
        <v>0</v>
      </c>
      <c r="CL160" s="237">
        <v>0</v>
      </c>
      <c r="CM160" s="236">
        <v>-367.69333333333333</v>
      </c>
      <c r="CN160" s="236">
        <v>-556.49698333333333</v>
      </c>
      <c r="CO160" s="237">
        <v>-428.3125</v>
      </c>
      <c r="CP160" s="237">
        <v>0</v>
      </c>
      <c r="CQ160" s="237">
        <v>0</v>
      </c>
      <c r="CR160" s="237"/>
      <c r="CS160" s="236">
        <v>86977.472986235531</v>
      </c>
      <c r="CT160" s="238">
        <v>88329.97580290219</v>
      </c>
      <c r="CU160" s="238">
        <v>0</v>
      </c>
      <c r="CV160" s="239"/>
      <c r="CW160" s="239"/>
      <c r="CX160" s="239"/>
      <c r="CY160" s="239">
        <v>0</v>
      </c>
      <c r="CZ160" s="239">
        <v>0</v>
      </c>
      <c r="DA160" s="239">
        <v>0</v>
      </c>
      <c r="DB160" s="239">
        <v>0</v>
      </c>
      <c r="DC160" s="239">
        <v>0</v>
      </c>
      <c r="DD160" s="238">
        <v>-367.69333333333333</v>
      </c>
      <c r="DE160" s="238">
        <v>-556.49698333333333</v>
      </c>
      <c r="DF160" s="239">
        <v>-428.3125</v>
      </c>
      <c r="DG160" s="239">
        <v>0</v>
      </c>
      <c r="DH160" s="239">
        <v>0</v>
      </c>
      <c r="DI160" s="239"/>
      <c r="DJ160" s="238">
        <v>86977.472986235531</v>
      </c>
      <c r="DK160" s="240">
        <v>88329.97580290219</v>
      </c>
      <c r="DL160" s="240">
        <v>0</v>
      </c>
      <c r="DM160" s="241"/>
      <c r="DN160" s="241"/>
      <c r="DO160" s="241"/>
      <c r="DP160" s="241">
        <v>0</v>
      </c>
      <c r="DQ160" s="241">
        <v>0</v>
      </c>
      <c r="DR160" s="241">
        <v>0</v>
      </c>
      <c r="DS160" s="241">
        <v>0</v>
      </c>
      <c r="DT160" s="241">
        <v>0</v>
      </c>
      <c r="DU160" s="240">
        <v>-367.69333333333333</v>
      </c>
      <c r="DV160" s="240">
        <v>-556.49698333333333</v>
      </c>
      <c r="DW160" s="241">
        <v>-428.3125</v>
      </c>
      <c r="DX160" s="241">
        <v>0</v>
      </c>
      <c r="DY160" s="241">
        <v>0</v>
      </c>
      <c r="DZ160" s="241"/>
      <c r="EA160" s="240">
        <v>86977.472986235531</v>
      </c>
      <c r="EB160" s="242">
        <v>88329.97580290219</v>
      </c>
      <c r="EC160" s="242">
        <v>0</v>
      </c>
      <c r="ED160" s="243"/>
      <c r="EE160" s="243"/>
      <c r="EF160" s="243"/>
      <c r="EG160" s="243">
        <v>0</v>
      </c>
      <c r="EH160" s="243">
        <v>0</v>
      </c>
      <c r="EI160" s="243">
        <v>0</v>
      </c>
      <c r="EJ160" s="243">
        <v>0</v>
      </c>
      <c r="EK160" s="243">
        <v>0</v>
      </c>
      <c r="EL160" s="242">
        <v>-367.69333333333333</v>
      </c>
      <c r="EM160" s="242">
        <v>-556.49698333333333</v>
      </c>
      <c r="EN160" s="243">
        <v>-2141.5625</v>
      </c>
      <c r="EO160" s="243">
        <v>0</v>
      </c>
      <c r="EP160" s="243">
        <v>0</v>
      </c>
      <c r="EQ160" s="243"/>
      <c r="ER160" s="242">
        <v>85264.222986235531</v>
      </c>
      <c r="ES160" s="230">
        <v>88329.97580290219</v>
      </c>
      <c r="ET160" s="230">
        <v>0</v>
      </c>
      <c r="EU160" s="231"/>
      <c r="EV160" s="231"/>
      <c r="EW160" s="231"/>
      <c r="EX160" s="231">
        <v>0</v>
      </c>
      <c r="EY160" s="231">
        <v>0</v>
      </c>
      <c r="EZ160" s="231">
        <v>0</v>
      </c>
      <c r="FA160" s="231">
        <v>0</v>
      </c>
      <c r="FB160" s="231">
        <v>0</v>
      </c>
      <c r="FC160" s="230">
        <v>-367.69333333333333</v>
      </c>
      <c r="FD160" s="230">
        <v>-556.49698333333333</v>
      </c>
      <c r="FE160" s="231"/>
      <c r="FF160" s="231">
        <v>0</v>
      </c>
      <c r="FG160" s="231">
        <v>0</v>
      </c>
      <c r="FH160" s="231"/>
      <c r="FI160" s="230">
        <v>87405.785486235531</v>
      </c>
      <c r="FJ160" s="232">
        <v>88329.97580290219</v>
      </c>
      <c r="FK160" s="232">
        <v>0</v>
      </c>
      <c r="FL160" s="233"/>
      <c r="FM160" s="233"/>
      <c r="FN160" s="233"/>
      <c r="FO160" s="233">
        <v>0</v>
      </c>
      <c r="FP160" s="233">
        <v>0</v>
      </c>
      <c r="FQ160" s="233">
        <v>0</v>
      </c>
      <c r="FR160" s="233">
        <v>0</v>
      </c>
      <c r="FS160" s="233">
        <v>0</v>
      </c>
      <c r="FT160" s="232">
        <v>-367.69333333333333</v>
      </c>
      <c r="FU160" s="232">
        <v>-556.49698333333333</v>
      </c>
      <c r="FV160" s="233"/>
      <c r="FW160" s="233">
        <v>0</v>
      </c>
      <c r="FX160" s="233">
        <v>0</v>
      </c>
      <c r="FY160" s="233"/>
      <c r="FZ160" s="232">
        <v>87405.785486235531</v>
      </c>
      <c r="GA160" s="234">
        <v>88329.97580290219</v>
      </c>
      <c r="GB160" s="234">
        <v>0</v>
      </c>
      <c r="GC160" s="235"/>
      <c r="GD160" s="235"/>
      <c r="GE160" s="235"/>
      <c r="GF160" s="235">
        <v>0</v>
      </c>
      <c r="GG160" s="235">
        <v>0</v>
      </c>
      <c r="GH160" s="235">
        <v>0</v>
      </c>
      <c r="GI160" s="235">
        <v>0</v>
      </c>
      <c r="GJ160" s="235">
        <v>0</v>
      </c>
      <c r="GK160" s="234">
        <v>-367.69333333333333</v>
      </c>
      <c r="GL160" s="234">
        <v>-556.49698333333333</v>
      </c>
      <c r="GM160" s="235"/>
      <c r="GN160" s="235">
        <v>0</v>
      </c>
      <c r="GO160" s="235">
        <v>0</v>
      </c>
      <c r="GP160" s="235"/>
      <c r="GQ160" s="234">
        <v>87405.785486235531</v>
      </c>
      <c r="GR160" s="236">
        <v>88329.97580290219</v>
      </c>
      <c r="GS160" s="236">
        <v>0</v>
      </c>
      <c r="GT160" s="237"/>
      <c r="GU160" s="237"/>
      <c r="GV160" s="237"/>
      <c r="GW160" s="237">
        <v>0</v>
      </c>
      <c r="GX160" s="237">
        <v>0</v>
      </c>
      <c r="GY160" s="237">
        <v>0</v>
      </c>
      <c r="GZ160" s="237">
        <v>0</v>
      </c>
      <c r="HA160" s="237">
        <v>0</v>
      </c>
      <c r="HB160" s="236">
        <v>-367.69333333333333</v>
      </c>
      <c r="HC160" s="236">
        <v>-556.49698333333333</v>
      </c>
      <c r="HD160" s="237"/>
      <c r="HE160" s="237">
        <v>0</v>
      </c>
      <c r="HF160" s="237">
        <v>0</v>
      </c>
      <c r="HG160" s="237"/>
      <c r="HH160" s="236">
        <v>87405.785486235531</v>
      </c>
      <c r="HJ160" s="281">
        <f t="shared" si="20"/>
        <v>1059959.7096348261</v>
      </c>
      <c r="HK160" s="282">
        <f t="shared" si="21"/>
        <v>0</v>
      </c>
      <c r="HL160" s="282">
        <f t="shared" si="22"/>
        <v>0</v>
      </c>
      <c r="HM160" s="282">
        <f t="shared" si="23"/>
        <v>-4412.3199999999988</v>
      </c>
      <c r="HN160" s="282">
        <f t="shared" si="24"/>
        <v>-6677.9638000000004</v>
      </c>
      <c r="HO160" s="282">
        <f t="shared" si="25"/>
        <v>-5139.75</v>
      </c>
      <c r="HP160" s="282">
        <f t="shared" si="26"/>
        <v>0</v>
      </c>
      <c r="HQ160" s="283">
        <f t="shared" si="27"/>
        <v>0</v>
      </c>
      <c r="HR160" s="263"/>
      <c r="HS160" s="277">
        <v>58484</v>
      </c>
      <c r="HT160" s="278">
        <v>0</v>
      </c>
      <c r="HU160" s="278">
        <v>77406</v>
      </c>
      <c r="HV160" s="278">
        <v>6000</v>
      </c>
      <c r="HW160" s="278">
        <v>0</v>
      </c>
      <c r="HX160" s="278">
        <v>1520</v>
      </c>
      <c r="HY160" s="278">
        <v>42676</v>
      </c>
      <c r="HZ160" s="279">
        <v>0</v>
      </c>
      <c r="IA160" s="278"/>
      <c r="IB160" s="280">
        <f t="shared" si="28"/>
        <v>1246045.7096348261</v>
      </c>
      <c r="ID160" s="280">
        <f t="shared" si="29"/>
        <v>-16230.033799999999</v>
      </c>
      <c r="IF160" s="280"/>
      <c r="IH160" s="280"/>
      <c r="IJ160" s="280">
        <v>0</v>
      </c>
      <c r="IL160" s="280">
        <v>0</v>
      </c>
      <c r="IN160" s="280">
        <v>30363.41</v>
      </c>
    </row>
    <row r="161" spans="1:248">
      <c r="A161" s="244">
        <v>1010</v>
      </c>
      <c r="B161" s="141">
        <v>103125</v>
      </c>
      <c r="C161" s="141" t="s">
        <v>712</v>
      </c>
      <c r="D161" s="141" t="s">
        <v>508</v>
      </c>
      <c r="E161" s="226" t="s">
        <v>786</v>
      </c>
      <c r="F161" s="245" t="s">
        <v>923</v>
      </c>
      <c r="H161" s="227">
        <v>0</v>
      </c>
      <c r="I161" s="227">
        <v>0</v>
      </c>
      <c r="J161" s="227">
        <v>0</v>
      </c>
      <c r="K161" s="227">
        <v>0</v>
      </c>
      <c r="M161" s="228">
        <v>0</v>
      </c>
      <c r="N161" s="228">
        <v>66145.083248026684</v>
      </c>
      <c r="O161" s="229"/>
      <c r="P161" s="229"/>
      <c r="Q161" s="229"/>
      <c r="R161" s="229">
        <v>0</v>
      </c>
      <c r="S161" s="229"/>
      <c r="T161" s="229">
        <v>0</v>
      </c>
      <c r="U161" s="229">
        <v>0</v>
      </c>
      <c r="V161" s="229"/>
      <c r="W161" s="228">
        <v>0</v>
      </c>
      <c r="X161" s="228">
        <v>0</v>
      </c>
      <c r="Y161" s="229">
        <v>-274.3125</v>
      </c>
      <c r="Z161" s="229">
        <v>0</v>
      </c>
      <c r="AA161" s="229">
        <v>0</v>
      </c>
      <c r="AB161" s="229"/>
      <c r="AC161" s="228">
        <v>65870.770748026684</v>
      </c>
      <c r="AD161" s="230">
        <v>0</v>
      </c>
      <c r="AE161" s="230">
        <v>66145.083248026684</v>
      </c>
      <c r="AF161" s="231"/>
      <c r="AG161" s="231"/>
      <c r="AH161" s="231"/>
      <c r="AI161" s="231">
        <v>0</v>
      </c>
      <c r="AJ161" s="231"/>
      <c r="AK161" s="231">
        <v>0</v>
      </c>
      <c r="AL161" s="231">
        <v>0</v>
      </c>
      <c r="AM161" s="231"/>
      <c r="AN161" s="230">
        <v>0</v>
      </c>
      <c r="AO161" s="230">
        <v>0</v>
      </c>
      <c r="AP161" s="231">
        <v>-274.3125</v>
      </c>
      <c r="AQ161" s="231">
        <v>0</v>
      </c>
      <c r="AR161" s="231">
        <v>0</v>
      </c>
      <c r="AS161" s="231"/>
      <c r="AT161" s="230">
        <v>65870.770748026684</v>
      </c>
      <c r="AU161" s="232">
        <v>0</v>
      </c>
      <c r="AV161" s="232">
        <v>66145.083248026684</v>
      </c>
      <c r="AW161" s="233"/>
      <c r="AX161" s="233"/>
      <c r="AY161" s="233"/>
      <c r="AZ161" s="233">
        <v>0</v>
      </c>
      <c r="BA161" s="233"/>
      <c r="BB161" s="233">
        <v>0</v>
      </c>
      <c r="BC161" s="233">
        <v>0</v>
      </c>
      <c r="BD161" s="233"/>
      <c r="BE161" s="232">
        <v>0</v>
      </c>
      <c r="BF161" s="232">
        <v>0</v>
      </c>
      <c r="BG161" s="233">
        <v>-274.3125</v>
      </c>
      <c r="BH161" s="233">
        <v>0</v>
      </c>
      <c r="BI161" s="233">
        <v>0</v>
      </c>
      <c r="BJ161" s="233"/>
      <c r="BK161" s="232">
        <v>65870.770748026684</v>
      </c>
      <c r="BL161" s="234">
        <v>0</v>
      </c>
      <c r="BM161" s="234">
        <v>69249.57965806518</v>
      </c>
      <c r="BN161" s="235"/>
      <c r="BO161" s="235"/>
      <c r="BP161" s="235"/>
      <c r="BQ161" s="235">
        <v>0</v>
      </c>
      <c r="BR161" s="235">
        <v>0</v>
      </c>
      <c r="BS161" s="235">
        <v>0</v>
      </c>
      <c r="BT161" s="235">
        <v>1617.7777777777778</v>
      </c>
      <c r="BU161" s="235">
        <v>0</v>
      </c>
      <c r="BV161" s="234">
        <v>0</v>
      </c>
      <c r="BW161" s="234">
        <v>0</v>
      </c>
      <c r="BX161" s="235">
        <v>-274.3125</v>
      </c>
      <c r="BY161" s="235">
        <v>0</v>
      </c>
      <c r="BZ161" s="235">
        <v>0</v>
      </c>
      <c r="CA161" s="235"/>
      <c r="CB161" s="234">
        <v>70593.044935842961</v>
      </c>
      <c r="CC161" s="236">
        <v>0</v>
      </c>
      <c r="CD161" s="236">
        <v>69249.57965806518</v>
      </c>
      <c r="CE161" s="237"/>
      <c r="CF161" s="237"/>
      <c r="CG161" s="237"/>
      <c r="CH161" s="237">
        <v>0</v>
      </c>
      <c r="CI161" s="237">
        <v>0</v>
      </c>
      <c r="CJ161" s="237">
        <v>0</v>
      </c>
      <c r="CK161" s="237">
        <v>1617.7777777777778</v>
      </c>
      <c r="CL161" s="237">
        <v>0</v>
      </c>
      <c r="CM161" s="236">
        <v>0</v>
      </c>
      <c r="CN161" s="236">
        <v>0</v>
      </c>
      <c r="CO161" s="237">
        <v>-274.3125</v>
      </c>
      <c r="CP161" s="237">
        <v>0</v>
      </c>
      <c r="CQ161" s="237">
        <v>0</v>
      </c>
      <c r="CR161" s="237"/>
      <c r="CS161" s="236">
        <v>70593.044935842961</v>
      </c>
      <c r="CT161" s="238">
        <v>0</v>
      </c>
      <c r="CU161" s="238">
        <v>69249.57965806518</v>
      </c>
      <c r="CV161" s="239"/>
      <c r="CW161" s="239"/>
      <c r="CX161" s="239"/>
      <c r="CY161" s="239">
        <v>0</v>
      </c>
      <c r="CZ161" s="239">
        <v>0</v>
      </c>
      <c r="DA161" s="239">
        <v>0</v>
      </c>
      <c r="DB161" s="239">
        <v>1617.7777777777778</v>
      </c>
      <c r="DC161" s="239">
        <v>0</v>
      </c>
      <c r="DD161" s="238">
        <v>0</v>
      </c>
      <c r="DE161" s="238">
        <v>0</v>
      </c>
      <c r="DF161" s="239">
        <v>-274.3125</v>
      </c>
      <c r="DG161" s="239">
        <v>0</v>
      </c>
      <c r="DH161" s="239">
        <v>0</v>
      </c>
      <c r="DI161" s="239"/>
      <c r="DJ161" s="238">
        <v>70593.044935842961</v>
      </c>
      <c r="DK161" s="240">
        <v>0</v>
      </c>
      <c r="DL161" s="240">
        <v>69249.57965806518</v>
      </c>
      <c r="DM161" s="241"/>
      <c r="DN161" s="241"/>
      <c r="DO161" s="241"/>
      <c r="DP161" s="241">
        <v>0</v>
      </c>
      <c r="DQ161" s="241">
        <v>0</v>
      </c>
      <c r="DR161" s="241">
        <v>0</v>
      </c>
      <c r="DS161" s="241">
        <v>1617.7777777777778</v>
      </c>
      <c r="DT161" s="241">
        <v>0</v>
      </c>
      <c r="DU161" s="240">
        <v>0</v>
      </c>
      <c r="DV161" s="240">
        <v>0</v>
      </c>
      <c r="DW161" s="241">
        <v>-274.3125</v>
      </c>
      <c r="DX161" s="241">
        <v>0</v>
      </c>
      <c r="DY161" s="241">
        <v>0</v>
      </c>
      <c r="DZ161" s="241"/>
      <c r="EA161" s="240">
        <v>70593.044935842961</v>
      </c>
      <c r="EB161" s="242">
        <v>0</v>
      </c>
      <c r="EC161" s="242">
        <v>259085.59391992225</v>
      </c>
      <c r="ED161" s="243"/>
      <c r="EE161" s="243"/>
      <c r="EF161" s="243"/>
      <c r="EG161" s="243">
        <v>0</v>
      </c>
      <c r="EH161" s="243">
        <v>0</v>
      </c>
      <c r="EI161" s="243">
        <v>0</v>
      </c>
      <c r="EJ161" s="243">
        <v>12032.222222222223</v>
      </c>
      <c r="EK161" s="243">
        <v>0</v>
      </c>
      <c r="EL161" s="242">
        <v>0</v>
      </c>
      <c r="EM161" s="242">
        <v>0</v>
      </c>
      <c r="EN161" s="243">
        <v>-1371.5625</v>
      </c>
      <c r="EO161" s="243">
        <v>0</v>
      </c>
      <c r="EP161" s="243">
        <v>0</v>
      </c>
      <c r="EQ161" s="243"/>
      <c r="ER161" s="242">
        <v>269746.2536421445</v>
      </c>
      <c r="ES161" s="230">
        <v>0</v>
      </c>
      <c r="ET161" s="230">
        <v>69249.57965806518</v>
      </c>
      <c r="EU161" s="231"/>
      <c r="EV161" s="231"/>
      <c r="EW161" s="231"/>
      <c r="EX161" s="231">
        <v>0</v>
      </c>
      <c r="EY161" s="231">
        <v>0</v>
      </c>
      <c r="EZ161" s="231">
        <v>0</v>
      </c>
      <c r="FA161" s="231">
        <v>1617.7777777777778</v>
      </c>
      <c r="FB161" s="231">
        <v>0</v>
      </c>
      <c r="FC161" s="230">
        <v>0</v>
      </c>
      <c r="FD161" s="230">
        <v>0</v>
      </c>
      <c r="FE161" s="231"/>
      <c r="FF161" s="231">
        <v>0</v>
      </c>
      <c r="FG161" s="231">
        <v>0</v>
      </c>
      <c r="FH161" s="231"/>
      <c r="FI161" s="230">
        <v>70867.357435842961</v>
      </c>
      <c r="FJ161" s="232">
        <v>0</v>
      </c>
      <c r="FK161" s="232">
        <v>-36097.718920520703</v>
      </c>
      <c r="FL161" s="233"/>
      <c r="FM161" s="233"/>
      <c r="FN161" s="233"/>
      <c r="FO161" s="233">
        <v>0</v>
      </c>
      <c r="FP161" s="233">
        <v>0</v>
      </c>
      <c r="FQ161" s="233">
        <v>0</v>
      </c>
      <c r="FR161" s="233">
        <v>1617.7777777777778</v>
      </c>
      <c r="FS161" s="233">
        <v>0</v>
      </c>
      <c r="FT161" s="232">
        <v>0</v>
      </c>
      <c r="FU161" s="232">
        <v>0</v>
      </c>
      <c r="FV161" s="233"/>
      <c r="FW161" s="233">
        <v>0</v>
      </c>
      <c r="FX161" s="233">
        <v>0</v>
      </c>
      <c r="FY161" s="233"/>
      <c r="FZ161" s="232">
        <v>-34479.941142742922</v>
      </c>
      <c r="GA161" s="234">
        <v>0</v>
      </c>
      <c r="GB161" s="234">
        <v>48180.119942347999</v>
      </c>
      <c r="GC161" s="235"/>
      <c r="GD161" s="235"/>
      <c r="GE161" s="235"/>
      <c r="GF161" s="235">
        <v>0</v>
      </c>
      <c r="GG161" s="235">
        <v>0</v>
      </c>
      <c r="GH161" s="235">
        <v>0</v>
      </c>
      <c r="GI161" s="235">
        <v>1617.7777777777778</v>
      </c>
      <c r="GJ161" s="235">
        <v>0</v>
      </c>
      <c r="GK161" s="234">
        <v>0</v>
      </c>
      <c r="GL161" s="234">
        <v>0</v>
      </c>
      <c r="GM161" s="235"/>
      <c r="GN161" s="235">
        <v>0</v>
      </c>
      <c r="GO161" s="235">
        <v>0</v>
      </c>
      <c r="GP161" s="235"/>
      <c r="GQ161" s="234">
        <v>49797.89772012578</v>
      </c>
      <c r="GR161" s="236">
        <v>0</v>
      </c>
      <c r="GS161" s="236">
        <v>48180.119942347999</v>
      </c>
      <c r="GT161" s="237"/>
      <c r="GU161" s="237"/>
      <c r="GV161" s="237"/>
      <c r="GW161" s="237">
        <v>0</v>
      </c>
      <c r="GX161" s="237">
        <v>0</v>
      </c>
      <c r="GY161" s="237">
        <v>0</v>
      </c>
      <c r="GZ161" s="237">
        <v>1617.7777777777778</v>
      </c>
      <c r="HA161" s="237">
        <v>0</v>
      </c>
      <c r="HB161" s="236">
        <v>0</v>
      </c>
      <c r="HC161" s="236">
        <v>0</v>
      </c>
      <c r="HD161" s="237"/>
      <c r="HE161" s="237">
        <v>0</v>
      </c>
      <c r="HF161" s="237">
        <v>0</v>
      </c>
      <c r="HG161" s="237"/>
      <c r="HH161" s="236">
        <v>49797.89772012578</v>
      </c>
      <c r="HJ161" s="281">
        <f t="shared" si="20"/>
        <v>897100.08291850344</v>
      </c>
      <c r="HK161" s="282">
        <f t="shared" si="21"/>
        <v>0</v>
      </c>
      <c r="HL161" s="282">
        <f t="shared" si="22"/>
        <v>24974.444444444445</v>
      </c>
      <c r="HM161" s="282">
        <f t="shared" si="23"/>
        <v>0</v>
      </c>
      <c r="HN161" s="282">
        <f t="shared" si="24"/>
        <v>0</v>
      </c>
      <c r="HO161" s="282">
        <f t="shared" si="25"/>
        <v>-3291.75</v>
      </c>
      <c r="HP161" s="282">
        <f t="shared" si="26"/>
        <v>0</v>
      </c>
      <c r="HQ161" s="283">
        <f t="shared" si="27"/>
        <v>0</v>
      </c>
      <c r="HR161" s="263"/>
      <c r="HS161" s="277">
        <v>0</v>
      </c>
      <c r="HT161" s="278">
        <v>0</v>
      </c>
      <c r="HU161" s="278">
        <v>0</v>
      </c>
      <c r="HV161" s="278">
        <v>0</v>
      </c>
      <c r="HW161" s="278">
        <v>0</v>
      </c>
      <c r="HX161" s="278">
        <v>0</v>
      </c>
      <c r="HY161" s="278">
        <v>0</v>
      </c>
      <c r="HZ161" s="279">
        <v>5194.75</v>
      </c>
      <c r="IA161" s="278"/>
      <c r="IB161" s="280">
        <f t="shared" si="28"/>
        <v>927269.27736294793</v>
      </c>
      <c r="ID161" s="280">
        <f t="shared" si="29"/>
        <v>-3291.75</v>
      </c>
      <c r="IF161" s="280"/>
      <c r="IH161" s="280"/>
      <c r="IJ161" s="280">
        <v>0</v>
      </c>
      <c r="IL161" s="280">
        <v>33068.82</v>
      </c>
      <c r="IN161" s="280">
        <v>17781.359999999997</v>
      </c>
    </row>
    <row r="162" spans="1:248">
      <c r="A162" s="244">
        <v>3411</v>
      </c>
      <c r="B162" s="141">
        <v>103479</v>
      </c>
      <c r="C162" s="141" t="s">
        <v>714</v>
      </c>
      <c r="D162" s="141" t="s">
        <v>510</v>
      </c>
      <c r="E162" s="226" t="s">
        <v>341</v>
      </c>
      <c r="F162" s="245" t="s">
        <v>923</v>
      </c>
      <c r="H162" s="227">
        <v>1059897.4465785713</v>
      </c>
      <c r="I162" s="227">
        <v>-3835.71</v>
      </c>
      <c r="J162" s="227">
        <v>-33654.796799999996</v>
      </c>
      <c r="K162" s="227">
        <v>1022406.9397785714</v>
      </c>
      <c r="M162" s="228">
        <v>88324.78721488094</v>
      </c>
      <c r="N162" s="228">
        <v>7260.2307017543862</v>
      </c>
      <c r="O162" s="229"/>
      <c r="P162" s="229"/>
      <c r="Q162" s="229"/>
      <c r="R162" s="229">
        <v>0</v>
      </c>
      <c r="S162" s="229"/>
      <c r="T162" s="229">
        <v>0</v>
      </c>
      <c r="U162" s="229">
        <v>0</v>
      </c>
      <c r="V162" s="229"/>
      <c r="W162" s="228">
        <v>-319.64249999999998</v>
      </c>
      <c r="X162" s="228">
        <v>-2804.5663999999997</v>
      </c>
      <c r="Y162" s="229">
        <v>0</v>
      </c>
      <c r="Z162" s="229">
        <v>0</v>
      </c>
      <c r="AA162" s="229">
        <v>0</v>
      </c>
      <c r="AB162" s="229"/>
      <c r="AC162" s="228">
        <v>92460.809016635321</v>
      </c>
      <c r="AD162" s="230">
        <v>88324.78721488094</v>
      </c>
      <c r="AE162" s="230">
        <v>7260.2307017543862</v>
      </c>
      <c r="AF162" s="231"/>
      <c r="AG162" s="231"/>
      <c r="AH162" s="231"/>
      <c r="AI162" s="231">
        <v>0</v>
      </c>
      <c r="AJ162" s="231"/>
      <c r="AK162" s="231">
        <v>0</v>
      </c>
      <c r="AL162" s="231">
        <v>0</v>
      </c>
      <c r="AM162" s="231"/>
      <c r="AN162" s="230">
        <v>-319.64249999999998</v>
      </c>
      <c r="AO162" s="230">
        <v>-2804.5663999999997</v>
      </c>
      <c r="AP162" s="231">
        <v>0</v>
      </c>
      <c r="AQ162" s="231">
        <v>0</v>
      </c>
      <c r="AR162" s="231">
        <v>0</v>
      </c>
      <c r="AS162" s="231"/>
      <c r="AT162" s="230">
        <v>92460.809016635321</v>
      </c>
      <c r="AU162" s="232">
        <v>88324.78721488094</v>
      </c>
      <c r="AV162" s="232">
        <v>7260.2307017543862</v>
      </c>
      <c r="AW162" s="233"/>
      <c r="AX162" s="233"/>
      <c r="AY162" s="233"/>
      <c r="AZ162" s="233">
        <v>0</v>
      </c>
      <c r="BA162" s="233"/>
      <c r="BB162" s="233">
        <v>0</v>
      </c>
      <c r="BC162" s="233">
        <v>0</v>
      </c>
      <c r="BD162" s="233"/>
      <c r="BE162" s="232">
        <v>-319.64249999999998</v>
      </c>
      <c r="BF162" s="232">
        <v>-2804.5663999999997</v>
      </c>
      <c r="BG162" s="233">
        <v>0</v>
      </c>
      <c r="BH162" s="233">
        <v>0</v>
      </c>
      <c r="BI162" s="233">
        <v>0</v>
      </c>
      <c r="BJ162" s="233"/>
      <c r="BK162" s="232">
        <v>92460.809016635321</v>
      </c>
      <c r="BL162" s="234">
        <v>88324.78721488094</v>
      </c>
      <c r="BM162" s="234">
        <v>8282.3119883040927</v>
      </c>
      <c r="BN162" s="235"/>
      <c r="BO162" s="235"/>
      <c r="BP162" s="235"/>
      <c r="BQ162" s="235">
        <v>0</v>
      </c>
      <c r="BR162" s="235">
        <v>0</v>
      </c>
      <c r="BS162" s="235">
        <v>0</v>
      </c>
      <c r="BT162" s="235">
        <v>0</v>
      </c>
      <c r="BU162" s="235">
        <v>0</v>
      </c>
      <c r="BV162" s="234">
        <v>-319.64249999999998</v>
      </c>
      <c r="BW162" s="234">
        <v>-2804.5663999999997</v>
      </c>
      <c r="BX162" s="235">
        <v>0</v>
      </c>
      <c r="BY162" s="235">
        <v>0</v>
      </c>
      <c r="BZ162" s="235">
        <v>0</v>
      </c>
      <c r="CA162" s="235"/>
      <c r="CB162" s="234">
        <v>93482.890303185035</v>
      </c>
      <c r="CC162" s="236">
        <v>88324.78721488094</v>
      </c>
      <c r="CD162" s="236">
        <v>8282.3119883040927</v>
      </c>
      <c r="CE162" s="237"/>
      <c r="CF162" s="237"/>
      <c r="CG162" s="237"/>
      <c r="CH162" s="237">
        <v>0</v>
      </c>
      <c r="CI162" s="237">
        <v>0</v>
      </c>
      <c r="CJ162" s="237">
        <v>0</v>
      </c>
      <c r="CK162" s="237">
        <v>0</v>
      </c>
      <c r="CL162" s="237">
        <v>0</v>
      </c>
      <c r="CM162" s="236">
        <v>-319.64249999999998</v>
      </c>
      <c r="CN162" s="236">
        <v>-2804.5663999999997</v>
      </c>
      <c r="CO162" s="237">
        <v>0</v>
      </c>
      <c r="CP162" s="237">
        <v>0</v>
      </c>
      <c r="CQ162" s="237">
        <v>0</v>
      </c>
      <c r="CR162" s="237"/>
      <c r="CS162" s="236">
        <v>93482.890303185035</v>
      </c>
      <c r="CT162" s="238">
        <v>88324.78721488094</v>
      </c>
      <c r="CU162" s="238">
        <v>8282.3119883040927</v>
      </c>
      <c r="CV162" s="239"/>
      <c r="CW162" s="239"/>
      <c r="CX162" s="239"/>
      <c r="CY162" s="239">
        <v>0</v>
      </c>
      <c r="CZ162" s="239">
        <v>0</v>
      </c>
      <c r="DA162" s="239">
        <v>0</v>
      </c>
      <c r="DB162" s="239">
        <v>0</v>
      </c>
      <c r="DC162" s="239">
        <v>0</v>
      </c>
      <c r="DD162" s="238">
        <v>-319.64249999999998</v>
      </c>
      <c r="DE162" s="238">
        <v>-2804.5663999999997</v>
      </c>
      <c r="DF162" s="239">
        <v>-585.71428571428567</v>
      </c>
      <c r="DG162" s="239">
        <v>0</v>
      </c>
      <c r="DH162" s="239">
        <v>0</v>
      </c>
      <c r="DI162" s="239"/>
      <c r="DJ162" s="238">
        <v>92897.176017470745</v>
      </c>
      <c r="DK162" s="240">
        <v>88324.78721488094</v>
      </c>
      <c r="DL162" s="240">
        <v>8282.3119883040927</v>
      </c>
      <c r="DM162" s="241"/>
      <c r="DN162" s="241"/>
      <c r="DO162" s="241"/>
      <c r="DP162" s="241">
        <v>0</v>
      </c>
      <c r="DQ162" s="241">
        <v>0</v>
      </c>
      <c r="DR162" s="241">
        <v>0</v>
      </c>
      <c r="DS162" s="241">
        <v>0</v>
      </c>
      <c r="DT162" s="241">
        <v>0</v>
      </c>
      <c r="DU162" s="240">
        <v>-319.64249999999998</v>
      </c>
      <c r="DV162" s="240">
        <v>-2804.5663999999997</v>
      </c>
      <c r="DW162" s="241">
        <v>-585.71428571428567</v>
      </c>
      <c r="DX162" s="241">
        <v>0</v>
      </c>
      <c r="DY162" s="241">
        <v>0</v>
      </c>
      <c r="DZ162" s="241"/>
      <c r="EA162" s="240">
        <v>92897.176017470745</v>
      </c>
      <c r="EB162" s="242">
        <v>88324.78721488094</v>
      </c>
      <c r="EC162" s="242">
        <v>24110.848538011691</v>
      </c>
      <c r="ED162" s="243"/>
      <c r="EE162" s="243"/>
      <c r="EF162" s="243"/>
      <c r="EG162" s="243">
        <v>0</v>
      </c>
      <c r="EH162" s="243">
        <v>0</v>
      </c>
      <c r="EI162" s="243">
        <v>0</v>
      </c>
      <c r="EJ162" s="243">
        <v>0</v>
      </c>
      <c r="EK162" s="243">
        <v>0</v>
      </c>
      <c r="EL162" s="242">
        <v>-319.64249999999998</v>
      </c>
      <c r="EM162" s="242">
        <v>-2804.5663999999997</v>
      </c>
      <c r="EN162" s="243">
        <v>-2928.5714285714284</v>
      </c>
      <c r="EO162" s="243">
        <v>0</v>
      </c>
      <c r="EP162" s="243">
        <v>0</v>
      </c>
      <c r="EQ162" s="243"/>
      <c r="ER162" s="242">
        <v>106382.8554243212</v>
      </c>
      <c r="ES162" s="230">
        <v>88324.78721488094</v>
      </c>
      <c r="ET162" s="230">
        <v>8282.3119883040927</v>
      </c>
      <c r="EU162" s="231"/>
      <c r="EV162" s="231"/>
      <c r="EW162" s="231"/>
      <c r="EX162" s="231">
        <v>0</v>
      </c>
      <c r="EY162" s="231">
        <v>0</v>
      </c>
      <c r="EZ162" s="231">
        <v>0</v>
      </c>
      <c r="FA162" s="231">
        <v>0</v>
      </c>
      <c r="FB162" s="231">
        <v>0</v>
      </c>
      <c r="FC162" s="230">
        <v>-319.64249999999998</v>
      </c>
      <c r="FD162" s="230">
        <v>-2804.5663999999997</v>
      </c>
      <c r="FE162" s="231"/>
      <c r="FF162" s="231">
        <v>0</v>
      </c>
      <c r="FG162" s="231">
        <v>0</v>
      </c>
      <c r="FH162" s="231"/>
      <c r="FI162" s="230">
        <v>93482.890303185035</v>
      </c>
      <c r="FJ162" s="232">
        <v>88324.78721488094</v>
      </c>
      <c r="FK162" s="232">
        <v>8282.3119883040927</v>
      </c>
      <c r="FL162" s="233"/>
      <c r="FM162" s="233"/>
      <c r="FN162" s="233"/>
      <c r="FO162" s="233">
        <v>0</v>
      </c>
      <c r="FP162" s="233">
        <v>0</v>
      </c>
      <c r="FQ162" s="233">
        <v>0</v>
      </c>
      <c r="FR162" s="233">
        <v>0</v>
      </c>
      <c r="FS162" s="233">
        <v>0</v>
      </c>
      <c r="FT162" s="232">
        <v>-319.64249999999998</v>
      </c>
      <c r="FU162" s="232">
        <v>-2804.5663999999997</v>
      </c>
      <c r="FV162" s="233"/>
      <c r="FW162" s="233">
        <v>0</v>
      </c>
      <c r="FX162" s="233">
        <v>0</v>
      </c>
      <c r="FY162" s="233"/>
      <c r="FZ162" s="232">
        <v>93482.890303185035</v>
      </c>
      <c r="GA162" s="234">
        <v>88324.78721488094</v>
      </c>
      <c r="GB162" s="234">
        <v>8282.3119883040927</v>
      </c>
      <c r="GC162" s="235"/>
      <c r="GD162" s="235"/>
      <c r="GE162" s="235"/>
      <c r="GF162" s="235">
        <v>0</v>
      </c>
      <c r="GG162" s="235">
        <v>0</v>
      </c>
      <c r="GH162" s="235">
        <v>0</v>
      </c>
      <c r="GI162" s="235">
        <v>0</v>
      </c>
      <c r="GJ162" s="235">
        <v>0</v>
      </c>
      <c r="GK162" s="234">
        <v>-319.64249999999998</v>
      </c>
      <c r="GL162" s="234">
        <v>-2804.5663999999997</v>
      </c>
      <c r="GM162" s="235"/>
      <c r="GN162" s="235">
        <v>0</v>
      </c>
      <c r="GO162" s="235">
        <v>0</v>
      </c>
      <c r="GP162" s="235"/>
      <c r="GQ162" s="234">
        <v>93482.890303185035</v>
      </c>
      <c r="GR162" s="236">
        <v>88324.78721488094</v>
      </c>
      <c r="GS162" s="236">
        <v>8282.3119883040927</v>
      </c>
      <c r="GT162" s="237"/>
      <c r="GU162" s="237"/>
      <c r="GV162" s="237"/>
      <c r="GW162" s="237">
        <v>0</v>
      </c>
      <c r="GX162" s="237">
        <v>0</v>
      </c>
      <c r="GY162" s="237">
        <v>0</v>
      </c>
      <c r="GZ162" s="237">
        <v>0</v>
      </c>
      <c r="HA162" s="237">
        <v>0</v>
      </c>
      <c r="HB162" s="236">
        <v>-319.64249999999998</v>
      </c>
      <c r="HC162" s="236">
        <v>-2804.5663999999997</v>
      </c>
      <c r="HD162" s="237"/>
      <c r="HE162" s="237">
        <v>0</v>
      </c>
      <c r="HF162" s="237">
        <v>0</v>
      </c>
      <c r="HG162" s="237"/>
      <c r="HH162" s="236">
        <v>93482.890303185035</v>
      </c>
      <c r="HJ162" s="281">
        <f t="shared" si="20"/>
        <v>1177395.1204967003</v>
      </c>
      <c r="HK162" s="282">
        <f t="shared" si="21"/>
        <v>0</v>
      </c>
      <c r="HL162" s="282">
        <f t="shared" si="22"/>
        <v>0</v>
      </c>
      <c r="HM162" s="282">
        <f t="shared" si="23"/>
        <v>-3835.7099999999996</v>
      </c>
      <c r="HN162" s="282">
        <f t="shared" si="24"/>
        <v>-33654.796799999996</v>
      </c>
      <c r="HO162" s="282">
        <f t="shared" si="25"/>
        <v>-4100</v>
      </c>
      <c r="HP162" s="282">
        <f t="shared" si="26"/>
        <v>0</v>
      </c>
      <c r="HQ162" s="283">
        <f t="shared" si="27"/>
        <v>0</v>
      </c>
      <c r="HR162" s="263"/>
      <c r="HS162" s="277">
        <v>63102</v>
      </c>
      <c r="HT162" s="278">
        <v>0</v>
      </c>
      <c r="HU162" s="278">
        <v>122316</v>
      </c>
      <c r="HV162" s="278">
        <v>400</v>
      </c>
      <c r="HW162" s="278">
        <v>0</v>
      </c>
      <c r="HX162" s="278">
        <v>8730.92</v>
      </c>
      <c r="HY162" s="278">
        <v>35860</v>
      </c>
      <c r="HZ162" s="279">
        <v>0</v>
      </c>
      <c r="IA162" s="278"/>
      <c r="IB162" s="280">
        <f t="shared" si="28"/>
        <v>1407804.0404967002</v>
      </c>
      <c r="ID162" s="280">
        <f t="shared" si="29"/>
        <v>-41590.506799999996</v>
      </c>
      <c r="IF162" s="280"/>
      <c r="IH162" s="280"/>
      <c r="IJ162" s="280">
        <v>0</v>
      </c>
      <c r="IL162" s="280">
        <v>5347.6373684210448</v>
      </c>
      <c r="IN162" s="280">
        <v>161212.66333333333</v>
      </c>
    </row>
    <row r="163" spans="1:248">
      <c r="A163" s="244">
        <v>2474</v>
      </c>
      <c r="B163" s="141">
        <v>131672</v>
      </c>
      <c r="C163" s="141" t="s">
        <v>715</v>
      </c>
      <c r="D163" s="141" t="s">
        <v>511</v>
      </c>
      <c r="E163" s="226" t="s">
        <v>341</v>
      </c>
      <c r="F163" s="245" t="s">
        <v>923</v>
      </c>
      <c r="H163" s="227">
        <v>2087162.7430941744</v>
      </c>
      <c r="I163" s="227">
        <v>-10554.47</v>
      </c>
      <c r="J163" s="227">
        <v>-33857.500800000002</v>
      </c>
      <c r="K163" s="227">
        <v>2042750.7722941744</v>
      </c>
      <c r="M163" s="228">
        <v>173930.22859118119</v>
      </c>
      <c r="N163" s="228">
        <v>0</v>
      </c>
      <c r="O163" s="229"/>
      <c r="P163" s="229"/>
      <c r="Q163" s="229"/>
      <c r="R163" s="229">
        <v>0</v>
      </c>
      <c r="S163" s="229"/>
      <c r="T163" s="229">
        <v>0</v>
      </c>
      <c r="U163" s="229">
        <v>0</v>
      </c>
      <c r="V163" s="229"/>
      <c r="W163" s="228">
        <v>-879.53916666666657</v>
      </c>
      <c r="X163" s="228">
        <v>-2821.4584</v>
      </c>
      <c r="Y163" s="229">
        <v>-789.25</v>
      </c>
      <c r="Z163" s="229">
        <v>0</v>
      </c>
      <c r="AA163" s="229">
        <v>0</v>
      </c>
      <c r="AB163" s="229"/>
      <c r="AC163" s="228">
        <v>169439.98102451453</v>
      </c>
      <c r="AD163" s="230">
        <v>173930.22859118119</v>
      </c>
      <c r="AE163" s="230">
        <v>0</v>
      </c>
      <c r="AF163" s="231"/>
      <c r="AG163" s="231"/>
      <c r="AH163" s="231"/>
      <c r="AI163" s="231">
        <v>0</v>
      </c>
      <c r="AJ163" s="231"/>
      <c r="AK163" s="231">
        <v>0</v>
      </c>
      <c r="AL163" s="231">
        <v>0</v>
      </c>
      <c r="AM163" s="231"/>
      <c r="AN163" s="230">
        <v>-879.53916666666657</v>
      </c>
      <c r="AO163" s="230">
        <v>-2821.4584</v>
      </c>
      <c r="AP163" s="231">
        <v>-789.25</v>
      </c>
      <c r="AQ163" s="231">
        <v>0</v>
      </c>
      <c r="AR163" s="231">
        <v>0</v>
      </c>
      <c r="AS163" s="231"/>
      <c r="AT163" s="230">
        <v>169439.98102451453</v>
      </c>
      <c r="AU163" s="232">
        <v>173930.22859118119</v>
      </c>
      <c r="AV163" s="232">
        <v>0</v>
      </c>
      <c r="AW163" s="233"/>
      <c r="AX163" s="233"/>
      <c r="AY163" s="233"/>
      <c r="AZ163" s="233">
        <v>0</v>
      </c>
      <c r="BA163" s="233"/>
      <c r="BB163" s="233">
        <v>0</v>
      </c>
      <c r="BC163" s="233">
        <v>0</v>
      </c>
      <c r="BD163" s="233"/>
      <c r="BE163" s="232">
        <v>-879.53916666666657</v>
      </c>
      <c r="BF163" s="232">
        <v>-2821.4584</v>
      </c>
      <c r="BG163" s="233">
        <v>-789.25</v>
      </c>
      <c r="BH163" s="233">
        <v>0</v>
      </c>
      <c r="BI163" s="233">
        <v>0</v>
      </c>
      <c r="BJ163" s="233"/>
      <c r="BK163" s="232">
        <v>169439.98102451453</v>
      </c>
      <c r="BL163" s="234">
        <v>173930.22859118119</v>
      </c>
      <c r="BM163" s="234">
        <v>0</v>
      </c>
      <c r="BN163" s="235"/>
      <c r="BO163" s="235"/>
      <c r="BP163" s="235"/>
      <c r="BQ163" s="235">
        <v>0</v>
      </c>
      <c r="BR163" s="235">
        <v>0</v>
      </c>
      <c r="BS163" s="235">
        <v>0</v>
      </c>
      <c r="BT163" s="235">
        <v>0</v>
      </c>
      <c r="BU163" s="235">
        <v>0</v>
      </c>
      <c r="BV163" s="234">
        <v>-879.53916666666657</v>
      </c>
      <c r="BW163" s="234">
        <v>-2821.4584</v>
      </c>
      <c r="BX163" s="235">
        <v>-789.25</v>
      </c>
      <c r="BY163" s="235">
        <v>0</v>
      </c>
      <c r="BZ163" s="235">
        <v>0</v>
      </c>
      <c r="CA163" s="235"/>
      <c r="CB163" s="234">
        <v>169439.98102451453</v>
      </c>
      <c r="CC163" s="236">
        <v>173930.22859118119</v>
      </c>
      <c r="CD163" s="236">
        <v>0</v>
      </c>
      <c r="CE163" s="237"/>
      <c r="CF163" s="237"/>
      <c r="CG163" s="237"/>
      <c r="CH163" s="237">
        <v>0</v>
      </c>
      <c r="CI163" s="237">
        <v>0</v>
      </c>
      <c r="CJ163" s="237">
        <v>0</v>
      </c>
      <c r="CK163" s="237">
        <v>0</v>
      </c>
      <c r="CL163" s="237">
        <v>0</v>
      </c>
      <c r="CM163" s="236">
        <v>-879.53916666666657</v>
      </c>
      <c r="CN163" s="236">
        <v>-2821.4584</v>
      </c>
      <c r="CO163" s="237">
        <v>-789.25</v>
      </c>
      <c r="CP163" s="237">
        <v>0</v>
      </c>
      <c r="CQ163" s="237">
        <v>0</v>
      </c>
      <c r="CR163" s="237"/>
      <c r="CS163" s="236">
        <v>169439.98102451453</v>
      </c>
      <c r="CT163" s="238">
        <v>173930.22859118119</v>
      </c>
      <c r="CU163" s="238">
        <v>0</v>
      </c>
      <c r="CV163" s="239"/>
      <c r="CW163" s="239"/>
      <c r="CX163" s="239"/>
      <c r="CY163" s="239">
        <v>0</v>
      </c>
      <c r="CZ163" s="239">
        <v>0</v>
      </c>
      <c r="DA163" s="239">
        <v>0</v>
      </c>
      <c r="DB163" s="239">
        <v>0</v>
      </c>
      <c r="DC163" s="239">
        <v>0</v>
      </c>
      <c r="DD163" s="238">
        <v>-879.53916666666657</v>
      </c>
      <c r="DE163" s="238">
        <v>-2821.4584</v>
      </c>
      <c r="DF163" s="239">
        <v>-789.25</v>
      </c>
      <c r="DG163" s="239">
        <v>0</v>
      </c>
      <c r="DH163" s="239">
        <v>0</v>
      </c>
      <c r="DI163" s="239"/>
      <c r="DJ163" s="238">
        <v>169439.98102451453</v>
      </c>
      <c r="DK163" s="240">
        <v>173930.22859118119</v>
      </c>
      <c r="DL163" s="240">
        <v>0</v>
      </c>
      <c r="DM163" s="241"/>
      <c r="DN163" s="241"/>
      <c r="DO163" s="241"/>
      <c r="DP163" s="241">
        <v>0</v>
      </c>
      <c r="DQ163" s="241">
        <v>0</v>
      </c>
      <c r="DR163" s="241">
        <v>0</v>
      </c>
      <c r="DS163" s="241">
        <v>0</v>
      </c>
      <c r="DT163" s="241">
        <v>0</v>
      </c>
      <c r="DU163" s="240">
        <v>-879.53916666666657</v>
      </c>
      <c r="DV163" s="240">
        <v>-2821.4584</v>
      </c>
      <c r="DW163" s="241">
        <v>-789.25</v>
      </c>
      <c r="DX163" s="241">
        <v>0</v>
      </c>
      <c r="DY163" s="241">
        <v>0</v>
      </c>
      <c r="DZ163" s="241"/>
      <c r="EA163" s="240">
        <v>169439.98102451453</v>
      </c>
      <c r="EB163" s="242">
        <v>173930.22859118119</v>
      </c>
      <c r="EC163" s="242">
        <v>0</v>
      </c>
      <c r="ED163" s="243"/>
      <c r="EE163" s="243"/>
      <c r="EF163" s="243"/>
      <c r="EG163" s="243">
        <v>0</v>
      </c>
      <c r="EH163" s="243">
        <v>0</v>
      </c>
      <c r="EI163" s="243">
        <v>0</v>
      </c>
      <c r="EJ163" s="243">
        <v>0</v>
      </c>
      <c r="EK163" s="243">
        <v>0</v>
      </c>
      <c r="EL163" s="242">
        <v>-879.53916666666657</v>
      </c>
      <c r="EM163" s="242">
        <v>-2821.4584</v>
      </c>
      <c r="EN163" s="243">
        <v>-3946.25</v>
      </c>
      <c r="EO163" s="243">
        <v>0</v>
      </c>
      <c r="EP163" s="243">
        <v>0</v>
      </c>
      <c r="EQ163" s="243"/>
      <c r="ER163" s="242">
        <v>166282.98102451453</v>
      </c>
      <c r="ES163" s="230">
        <v>173930.22859118119</v>
      </c>
      <c r="ET163" s="230">
        <v>0</v>
      </c>
      <c r="EU163" s="231"/>
      <c r="EV163" s="231"/>
      <c r="EW163" s="231"/>
      <c r="EX163" s="231">
        <v>0</v>
      </c>
      <c r="EY163" s="231">
        <v>0</v>
      </c>
      <c r="EZ163" s="231">
        <v>0</v>
      </c>
      <c r="FA163" s="231">
        <v>0</v>
      </c>
      <c r="FB163" s="231">
        <v>0</v>
      </c>
      <c r="FC163" s="230">
        <v>-879.53916666666657</v>
      </c>
      <c r="FD163" s="230">
        <v>-2821.4584</v>
      </c>
      <c r="FE163" s="231"/>
      <c r="FF163" s="231">
        <v>0</v>
      </c>
      <c r="FG163" s="231">
        <v>0</v>
      </c>
      <c r="FH163" s="231"/>
      <c r="FI163" s="230">
        <v>170229.23102451453</v>
      </c>
      <c r="FJ163" s="232">
        <v>173930.22859118119</v>
      </c>
      <c r="FK163" s="232">
        <v>0</v>
      </c>
      <c r="FL163" s="233"/>
      <c r="FM163" s="233"/>
      <c r="FN163" s="233"/>
      <c r="FO163" s="233">
        <v>0</v>
      </c>
      <c r="FP163" s="233">
        <v>0</v>
      </c>
      <c r="FQ163" s="233">
        <v>0</v>
      </c>
      <c r="FR163" s="233">
        <v>0</v>
      </c>
      <c r="FS163" s="233">
        <v>0</v>
      </c>
      <c r="FT163" s="232">
        <v>-879.53916666666657</v>
      </c>
      <c r="FU163" s="232">
        <v>-2821.4584</v>
      </c>
      <c r="FV163" s="233"/>
      <c r="FW163" s="233">
        <v>0</v>
      </c>
      <c r="FX163" s="233">
        <v>0</v>
      </c>
      <c r="FY163" s="233"/>
      <c r="FZ163" s="232">
        <v>170229.23102451453</v>
      </c>
      <c r="GA163" s="234">
        <v>173930.22859118119</v>
      </c>
      <c r="GB163" s="234">
        <v>0</v>
      </c>
      <c r="GC163" s="235"/>
      <c r="GD163" s="235"/>
      <c r="GE163" s="235"/>
      <c r="GF163" s="235">
        <v>0</v>
      </c>
      <c r="GG163" s="235">
        <v>0</v>
      </c>
      <c r="GH163" s="235">
        <v>0</v>
      </c>
      <c r="GI163" s="235">
        <v>0</v>
      </c>
      <c r="GJ163" s="235">
        <v>0</v>
      </c>
      <c r="GK163" s="234">
        <v>-879.53916666666657</v>
      </c>
      <c r="GL163" s="234">
        <v>-2821.4584</v>
      </c>
      <c r="GM163" s="235"/>
      <c r="GN163" s="235">
        <v>0</v>
      </c>
      <c r="GO163" s="235">
        <v>0</v>
      </c>
      <c r="GP163" s="235"/>
      <c r="GQ163" s="234">
        <v>170229.23102451453</v>
      </c>
      <c r="GR163" s="236">
        <v>173930.22859118119</v>
      </c>
      <c r="GS163" s="236">
        <v>0</v>
      </c>
      <c r="GT163" s="237"/>
      <c r="GU163" s="237"/>
      <c r="GV163" s="237"/>
      <c r="GW163" s="237">
        <v>0</v>
      </c>
      <c r="GX163" s="237">
        <v>0</v>
      </c>
      <c r="GY163" s="237">
        <v>0</v>
      </c>
      <c r="GZ163" s="237">
        <v>0</v>
      </c>
      <c r="HA163" s="237">
        <v>0</v>
      </c>
      <c r="HB163" s="236">
        <v>-879.53916666666657</v>
      </c>
      <c r="HC163" s="236">
        <v>-2821.4584</v>
      </c>
      <c r="HD163" s="237"/>
      <c r="HE163" s="237">
        <v>0</v>
      </c>
      <c r="HF163" s="237">
        <v>0</v>
      </c>
      <c r="HG163" s="237"/>
      <c r="HH163" s="236">
        <v>170229.23102451453</v>
      </c>
      <c r="HJ163" s="281">
        <f t="shared" si="20"/>
        <v>2087162.743094174</v>
      </c>
      <c r="HK163" s="282">
        <f t="shared" si="21"/>
        <v>0</v>
      </c>
      <c r="HL163" s="282">
        <f t="shared" si="22"/>
        <v>0</v>
      </c>
      <c r="HM163" s="282">
        <f t="shared" si="23"/>
        <v>-10554.470000000001</v>
      </c>
      <c r="HN163" s="282">
        <f t="shared" si="24"/>
        <v>-33857.500800000002</v>
      </c>
      <c r="HO163" s="282">
        <f t="shared" si="25"/>
        <v>-9471</v>
      </c>
      <c r="HP163" s="282">
        <f t="shared" si="26"/>
        <v>0</v>
      </c>
      <c r="HQ163" s="283">
        <f t="shared" si="27"/>
        <v>0</v>
      </c>
      <c r="HR163" s="263"/>
      <c r="HS163" s="277">
        <v>123304</v>
      </c>
      <c r="HT163" s="278">
        <v>0</v>
      </c>
      <c r="HU163" s="278">
        <v>158376</v>
      </c>
      <c r="HV163" s="278">
        <v>3256.93</v>
      </c>
      <c r="HW163" s="278">
        <v>0</v>
      </c>
      <c r="HX163" s="278">
        <v>3767.7099999999991</v>
      </c>
      <c r="HY163" s="278">
        <v>72834</v>
      </c>
      <c r="HZ163" s="279">
        <v>8668.75</v>
      </c>
      <c r="IA163" s="278"/>
      <c r="IB163" s="280">
        <f t="shared" si="28"/>
        <v>2457370.1330941743</v>
      </c>
      <c r="ID163" s="280">
        <f t="shared" si="29"/>
        <v>-53882.970800000003</v>
      </c>
      <c r="IF163" s="280"/>
      <c r="IH163" s="280"/>
      <c r="IJ163" s="280">
        <v>0</v>
      </c>
      <c r="IL163" s="280">
        <v>0</v>
      </c>
      <c r="IN163" s="280">
        <v>36937.919999999998</v>
      </c>
    </row>
    <row r="164" spans="1:248">
      <c r="A164" s="244">
        <v>3317</v>
      </c>
      <c r="B164" s="141">
        <v>103421</v>
      </c>
      <c r="C164" s="141" t="s">
        <v>716</v>
      </c>
      <c r="D164" s="141" t="s">
        <v>512</v>
      </c>
      <c r="E164" s="226" t="s">
        <v>341</v>
      </c>
      <c r="F164" s="245" t="s">
        <v>923</v>
      </c>
      <c r="H164" s="227">
        <v>1185582.2919365007</v>
      </c>
      <c r="I164" s="227">
        <v>-4863.58</v>
      </c>
      <c r="J164" s="227">
        <v>-5246.9642000000003</v>
      </c>
      <c r="K164" s="227">
        <v>1175471.7477365006</v>
      </c>
      <c r="M164" s="228">
        <v>98798.52432804172</v>
      </c>
      <c r="N164" s="228">
        <v>5731.9016666666657</v>
      </c>
      <c r="O164" s="229"/>
      <c r="P164" s="229"/>
      <c r="Q164" s="229"/>
      <c r="R164" s="229">
        <v>0</v>
      </c>
      <c r="S164" s="229"/>
      <c r="T164" s="229">
        <v>0</v>
      </c>
      <c r="U164" s="229">
        <v>0</v>
      </c>
      <c r="V164" s="229"/>
      <c r="W164" s="228">
        <v>-405.29833333333335</v>
      </c>
      <c r="X164" s="228">
        <v>-437.2470166666667</v>
      </c>
      <c r="Y164" s="229">
        <v>0</v>
      </c>
      <c r="Z164" s="229">
        <v>0</v>
      </c>
      <c r="AA164" s="229">
        <v>0</v>
      </c>
      <c r="AB164" s="229"/>
      <c r="AC164" s="228">
        <v>103687.88064470839</v>
      </c>
      <c r="AD164" s="230">
        <v>98798.52432804172</v>
      </c>
      <c r="AE164" s="230">
        <v>5731.9016666666657</v>
      </c>
      <c r="AF164" s="231"/>
      <c r="AG164" s="231"/>
      <c r="AH164" s="231"/>
      <c r="AI164" s="231">
        <v>0</v>
      </c>
      <c r="AJ164" s="231"/>
      <c r="AK164" s="231">
        <v>0</v>
      </c>
      <c r="AL164" s="231">
        <v>0</v>
      </c>
      <c r="AM164" s="231"/>
      <c r="AN164" s="230">
        <v>-405.29833333333335</v>
      </c>
      <c r="AO164" s="230">
        <v>-437.2470166666667</v>
      </c>
      <c r="AP164" s="231">
        <v>0</v>
      </c>
      <c r="AQ164" s="231">
        <v>0</v>
      </c>
      <c r="AR164" s="231">
        <v>0</v>
      </c>
      <c r="AS164" s="231"/>
      <c r="AT164" s="230">
        <v>103687.88064470839</v>
      </c>
      <c r="AU164" s="232">
        <v>98798.52432804172</v>
      </c>
      <c r="AV164" s="232">
        <v>5731.9016666666657</v>
      </c>
      <c r="AW164" s="233"/>
      <c r="AX164" s="233"/>
      <c r="AY164" s="233"/>
      <c r="AZ164" s="233">
        <v>0</v>
      </c>
      <c r="BA164" s="233"/>
      <c r="BB164" s="233">
        <v>0</v>
      </c>
      <c r="BC164" s="233">
        <v>0</v>
      </c>
      <c r="BD164" s="233"/>
      <c r="BE164" s="232">
        <v>-405.29833333333335</v>
      </c>
      <c r="BF164" s="232">
        <v>-437.2470166666667</v>
      </c>
      <c r="BG164" s="233">
        <v>0</v>
      </c>
      <c r="BH164" s="233">
        <v>0</v>
      </c>
      <c r="BI164" s="233">
        <v>0</v>
      </c>
      <c r="BJ164" s="233"/>
      <c r="BK164" s="232">
        <v>103687.88064470839</v>
      </c>
      <c r="BL164" s="234">
        <v>98798.52432804172</v>
      </c>
      <c r="BM164" s="234">
        <v>7035.4549999999981</v>
      </c>
      <c r="BN164" s="235"/>
      <c r="BO164" s="235"/>
      <c r="BP164" s="235"/>
      <c r="BQ164" s="235">
        <v>0</v>
      </c>
      <c r="BR164" s="235">
        <v>0</v>
      </c>
      <c r="BS164" s="235">
        <v>0</v>
      </c>
      <c r="BT164" s="235">
        <v>0</v>
      </c>
      <c r="BU164" s="235">
        <v>0</v>
      </c>
      <c r="BV164" s="234">
        <v>-405.29833333333335</v>
      </c>
      <c r="BW164" s="234">
        <v>-437.2470166666667</v>
      </c>
      <c r="BX164" s="235">
        <v>0</v>
      </c>
      <c r="BY164" s="235">
        <v>0</v>
      </c>
      <c r="BZ164" s="235">
        <v>0</v>
      </c>
      <c r="CA164" s="235"/>
      <c r="CB164" s="234">
        <v>104991.43397804172</v>
      </c>
      <c r="CC164" s="236">
        <v>98798.52432804172</v>
      </c>
      <c r="CD164" s="236">
        <v>7035.4549999999981</v>
      </c>
      <c r="CE164" s="237"/>
      <c r="CF164" s="237"/>
      <c r="CG164" s="237"/>
      <c r="CH164" s="237">
        <v>0</v>
      </c>
      <c r="CI164" s="237">
        <v>0</v>
      </c>
      <c r="CJ164" s="237">
        <v>0</v>
      </c>
      <c r="CK164" s="237">
        <v>0</v>
      </c>
      <c r="CL164" s="237">
        <v>0</v>
      </c>
      <c r="CM164" s="236">
        <v>-405.29833333333335</v>
      </c>
      <c r="CN164" s="236">
        <v>-437.2470166666667</v>
      </c>
      <c r="CO164" s="237">
        <v>0</v>
      </c>
      <c r="CP164" s="237">
        <v>0</v>
      </c>
      <c r="CQ164" s="237">
        <v>0</v>
      </c>
      <c r="CR164" s="237"/>
      <c r="CS164" s="236">
        <v>104991.43397804172</v>
      </c>
      <c r="CT164" s="238">
        <v>98798.52432804172</v>
      </c>
      <c r="CU164" s="238">
        <v>7035.4549999999981</v>
      </c>
      <c r="CV164" s="239"/>
      <c r="CW164" s="239"/>
      <c r="CX164" s="239"/>
      <c r="CY164" s="239">
        <v>0</v>
      </c>
      <c r="CZ164" s="239">
        <v>0</v>
      </c>
      <c r="DA164" s="239">
        <v>0</v>
      </c>
      <c r="DB164" s="239">
        <v>0</v>
      </c>
      <c r="DC164" s="239">
        <v>0</v>
      </c>
      <c r="DD164" s="238">
        <v>-405.29833333333335</v>
      </c>
      <c r="DE164" s="238">
        <v>-437.2470166666667</v>
      </c>
      <c r="DF164" s="239">
        <v>0</v>
      </c>
      <c r="DG164" s="239">
        <v>0</v>
      </c>
      <c r="DH164" s="239">
        <v>0</v>
      </c>
      <c r="DI164" s="239"/>
      <c r="DJ164" s="238">
        <v>104991.43397804172</v>
      </c>
      <c r="DK164" s="240">
        <v>98798.52432804172</v>
      </c>
      <c r="DL164" s="240">
        <v>7035.4549999999981</v>
      </c>
      <c r="DM164" s="241"/>
      <c r="DN164" s="241"/>
      <c r="DO164" s="241"/>
      <c r="DP164" s="241">
        <v>0</v>
      </c>
      <c r="DQ164" s="241">
        <v>0</v>
      </c>
      <c r="DR164" s="241">
        <v>0</v>
      </c>
      <c r="DS164" s="241">
        <v>0</v>
      </c>
      <c r="DT164" s="241">
        <v>0</v>
      </c>
      <c r="DU164" s="240">
        <v>-405.29833333333335</v>
      </c>
      <c r="DV164" s="240">
        <v>-437.2470166666667</v>
      </c>
      <c r="DW164" s="241">
        <v>0</v>
      </c>
      <c r="DX164" s="241">
        <v>0</v>
      </c>
      <c r="DY164" s="241">
        <v>0</v>
      </c>
      <c r="DZ164" s="241"/>
      <c r="EA164" s="240">
        <v>104991.43397804172</v>
      </c>
      <c r="EB164" s="242">
        <v>98798.52432804172</v>
      </c>
      <c r="EC164" s="242">
        <v>8950.5426315789518</v>
      </c>
      <c r="ED164" s="243"/>
      <c r="EE164" s="243"/>
      <c r="EF164" s="243"/>
      <c r="EG164" s="243">
        <v>0</v>
      </c>
      <c r="EH164" s="243">
        <v>0</v>
      </c>
      <c r="EI164" s="243">
        <v>0</v>
      </c>
      <c r="EJ164" s="243">
        <v>0</v>
      </c>
      <c r="EK164" s="243">
        <v>0</v>
      </c>
      <c r="EL164" s="242">
        <v>-405.29833333333335</v>
      </c>
      <c r="EM164" s="242">
        <v>-437.2470166666667</v>
      </c>
      <c r="EN164" s="243">
        <v>0</v>
      </c>
      <c r="EO164" s="243">
        <v>0</v>
      </c>
      <c r="EP164" s="243">
        <v>0</v>
      </c>
      <c r="EQ164" s="243"/>
      <c r="ER164" s="242">
        <v>106906.52160962067</v>
      </c>
      <c r="ES164" s="230">
        <v>98798.52432804172</v>
      </c>
      <c r="ET164" s="230">
        <v>7035.4549999999981</v>
      </c>
      <c r="EU164" s="231"/>
      <c r="EV164" s="231"/>
      <c r="EW164" s="231"/>
      <c r="EX164" s="231">
        <v>0</v>
      </c>
      <c r="EY164" s="231">
        <v>0</v>
      </c>
      <c r="EZ164" s="231">
        <v>0</v>
      </c>
      <c r="FA164" s="231">
        <v>0</v>
      </c>
      <c r="FB164" s="231">
        <v>0</v>
      </c>
      <c r="FC164" s="230">
        <v>-405.29833333333335</v>
      </c>
      <c r="FD164" s="230">
        <v>-437.2470166666667</v>
      </c>
      <c r="FE164" s="231"/>
      <c r="FF164" s="231">
        <v>0</v>
      </c>
      <c r="FG164" s="231">
        <v>0</v>
      </c>
      <c r="FH164" s="231"/>
      <c r="FI164" s="230">
        <v>104991.43397804172</v>
      </c>
      <c r="FJ164" s="232">
        <v>98798.52432804172</v>
      </c>
      <c r="FK164" s="232">
        <v>7035.4549999999981</v>
      </c>
      <c r="FL164" s="233"/>
      <c r="FM164" s="233"/>
      <c r="FN164" s="233"/>
      <c r="FO164" s="233">
        <v>0</v>
      </c>
      <c r="FP164" s="233">
        <v>0</v>
      </c>
      <c r="FQ164" s="233">
        <v>0</v>
      </c>
      <c r="FR164" s="233">
        <v>0</v>
      </c>
      <c r="FS164" s="233">
        <v>0</v>
      </c>
      <c r="FT164" s="232">
        <v>-405.29833333333335</v>
      </c>
      <c r="FU164" s="232">
        <v>-437.2470166666667</v>
      </c>
      <c r="FV164" s="233"/>
      <c r="FW164" s="233">
        <v>0</v>
      </c>
      <c r="FX164" s="233">
        <v>0</v>
      </c>
      <c r="FY164" s="233"/>
      <c r="FZ164" s="232">
        <v>104991.43397804172</v>
      </c>
      <c r="GA164" s="234">
        <v>98798.52432804172</v>
      </c>
      <c r="GB164" s="234">
        <v>7035.4549999999981</v>
      </c>
      <c r="GC164" s="235"/>
      <c r="GD164" s="235"/>
      <c r="GE164" s="235"/>
      <c r="GF164" s="235">
        <v>0</v>
      </c>
      <c r="GG164" s="235">
        <v>0</v>
      </c>
      <c r="GH164" s="235">
        <v>0</v>
      </c>
      <c r="GI164" s="235">
        <v>0</v>
      </c>
      <c r="GJ164" s="235">
        <v>0</v>
      </c>
      <c r="GK164" s="234">
        <v>-405.29833333333335</v>
      </c>
      <c r="GL164" s="234">
        <v>-437.2470166666667</v>
      </c>
      <c r="GM164" s="235"/>
      <c r="GN164" s="235">
        <v>0</v>
      </c>
      <c r="GO164" s="235">
        <v>0</v>
      </c>
      <c r="GP164" s="235"/>
      <c r="GQ164" s="234">
        <v>104991.43397804172</v>
      </c>
      <c r="GR164" s="236">
        <v>98798.52432804172</v>
      </c>
      <c r="GS164" s="236">
        <v>7035.4549999999981</v>
      </c>
      <c r="GT164" s="237"/>
      <c r="GU164" s="237"/>
      <c r="GV164" s="237"/>
      <c r="GW164" s="237">
        <v>0</v>
      </c>
      <c r="GX164" s="237">
        <v>0</v>
      </c>
      <c r="GY164" s="237">
        <v>0</v>
      </c>
      <c r="GZ164" s="237">
        <v>0</v>
      </c>
      <c r="HA164" s="237">
        <v>0</v>
      </c>
      <c r="HB164" s="236">
        <v>-405.29833333333335</v>
      </c>
      <c r="HC164" s="236">
        <v>-437.2470166666667</v>
      </c>
      <c r="HD164" s="237"/>
      <c r="HE164" s="237">
        <v>0</v>
      </c>
      <c r="HF164" s="237">
        <v>0</v>
      </c>
      <c r="HG164" s="237"/>
      <c r="HH164" s="236">
        <v>104991.43397804172</v>
      </c>
      <c r="HJ164" s="281">
        <f t="shared" si="20"/>
        <v>1272417.22956808</v>
      </c>
      <c r="HK164" s="282">
        <f t="shared" si="21"/>
        <v>0</v>
      </c>
      <c r="HL164" s="282">
        <f t="shared" si="22"/>
        <v>0</v>
      </c>
      <c r="HM164" s="282">
        <f t="shared" si="23"/>
        <v>-4863.579999999999</v>
      </c>
      <c r="HN164" s="282">
        <f t="shared" si="24"/>
        <v>-5246.9642000000003</v>
      </c>
      <c r="HO164" s="282">
        <f t="shared" si="25"/>
        <v>0</v>
      </c>
      <c r="HP164" s="282">
        <f t="shared" si="26"/>
        <v>0</v>
      </c>
      <c r="HQ164" s="283">
        <f t="shared" si="27"/>
        <v>0</v>
      </c>
      <c r="HR164" s="263"/>
      <c r="HS164" s="277">
        <v>68457</v>
      </c>
      <c r="HT164" s="278">
        <v>0</v>
      </c>
      <c r="HU164" s="278">
        <v>102381</v>
      </c>
      <c r="HV164" s="278">
        <v>2056.9299999999998</v>
      </c>
      <c r="HW164" s="278">
        <v>0</v>
      </c>
      <c r="HX164" s="278">
        <v>8781.17</v>
      </c>
      <c r="HY164" s="278">
        <v>40056</v>
      </c>
      <c r="HZ164" s="279">
        <v>0</v>
      </c>
      <c r="IA164" s="278"/>
      <c r="IB164" s="280">
        <f t="shared" si="28"/>
        <v>1494149.3295680799</v>
      </c>
      <c r="ID164" s="280">
        <f t="shared" si="29"/>
        <v>-10110.5442</v>
      </c>
      <c r="IF164" s="280"/>
      <c r="IH164" s="280"/>
      <c r="IJ164" s="280">
        <v>0</v>
      </c>
      <c r="IL164" s="280">
        <v>4405.0499999999956</v>
      </c>
      <c r="IN164" s="280">
        <v>30616.74</v>
      </c>
    </row>
    <row r="165" spans="1:248">
      <c r="A165" s="244">
        <v>1023</v>
      </c>
      <c r="B165" s="141">
        <v>103136</v>
      </c>
      <c r="C165" s="141" t="s">
        <v>717</v>
      </c>
      <c r="D165" s="141" t="s">
        <v>513</v>
      </c>
      <c r="E165" s="226" t="s">
        <v>786</v>
      </c>
      <c r="F165" s="245" t="s">
        <v>923</v>
      </c>
      <c r="H165" s="227">
        <v>0</v>
      </c>
      <c r="I165" s="227">
        <v>0</v>
      </c>
      <c r="J165" s="227">
        <v>0</v>
      </c>
      <c r="K165" s="227">
        <v>0</v>
      </c>
      <c r="M165" s="228">
        <v>0</v>
      </c>
      <c r="N165" s="228">
        <v>39079.798071314952</v>
      </c>
      <c r="O165" s="229"/>
      <c r="P165" s="229"/>
      <c r="Q165" s="229"/>
      <c r="R165" s="229">
        <v>0</v>
      </c>
      <c r="S165" s="229"/>
      <c r="T165" s="229">
        <v>0</v>
      </c>
      <c r="U165" s="229">
        <v>0</v>
      </c>
      <c r="V165" s="229"/>
      <c r="W165" s="228">
        <v>0</v>
      </c>
      <c r="X165" s="228">
        <v>0</v>
      </c>
      <c r="Y165" s="229">
        <v>-274.3125</v>
      </c>
      <c r="Z165" s="229">
        <v>0</v>
      </c>
      <c r="AA165" s="229">
        <v>0</v>
      </c>
      <c r="AB165" s="229"/>
      <c r="AC165" s="228">
        <v>38805.485571314952</v>
      </c>
      <c r="AD165" s="230">
        <v>0</v>
      </c>
      <c r="AE165" s="230">
        <v>39079.798071314952</v>
      </c>
      <c r="AF165" s="231"/>
      <c r="AG165" s="231"/>
      <c r="AH165" s="231"/>
      <c r="AI165" s="231">
        <v>0</v>
      </c>
      <c r="AJ165" s="231"/>
      <c r="AK165" s="231">
        <v>0</v>
      </c>
      <c r="AL165" s="231">
        <v>0</v>
      </c>
      <c r="AM165" s="231"/>
      <c r="AN165" s="230">
        <v>0</v>
      </c>
      <c r="AO165" s="230">
        <v>0</v>
      </c>
      <c r="AP165" s="231">
        <v>-274.3125</v>
      </c>
      <c r="AQ165" s="231">
        <v>0</v>
      </c>
      <c r="AR165" s="231">
        <v>0</v>
      </c>
      <c r="AS165" s="231"/>
      <c r="AT165" s="230">
        <v>38805.485571314952</v>
      </c>
      <c r="AU165" s="232">
        <v>0</v>
      </c>
      <c r="AV165" s="232">
        <v>39079.798071314952</v>
      </c>
      <c r="AW165" s="233"/>
      <c r="AX165" s="233"/>
      <c r="AY165" s="233"/>
      <c r="AZ165" s="233">
        <v>0</v>
      </c>
      <c r="BA165" s="233"/>
      <c r="BB165" s="233">
        <v>0</v>
      </c>
      <c r="BC165" s="233">
        <v>0</v>
      </c>
      <c r="BD165" s="233"/>
      <c r="BE165" s="232">
        <v>0</v>
      </c>
      <c r="BF165" s="232">
        <v>0</v>
      </c>
      <c r="BG165" s="233">
        <v>-274.3125</v>
      </c>
      <c r="BH165" s="233">
        <v>0</v>
      </c>
      <c r="BI165" s="233">
        <v>0</v>
      </c>
      <c r="BJ165" s="233"/>
      <c r="BK165" s="232">
        <v>38805.485571314952</v>
      </c>
      <c r="BL165" s="234">
        <v>0</v>
      </c>
      <c r="BM165" s="234">
        <v>46802.952865117237</v>
      </c>
      <c r="BN165" s="235"/>
      <c r="BO165" s="235"/>
      <c r="BP165" s="235"/>
      <c r="BQ165" s="235">
        <v>0</v>
      </c>
      <c r="BR165" s="235">
        <v>0</v>
      </c>
      <c r="BS165" s="235">
        <v>0</v>
      </c>
      <c r="BT165" s="235">
        <v>505.55555555555554</v>
      </c>
      <c r="BU165" s="235">
        <v>0</v>
      </c>
      <c r="BV165" s="234">
        <v>0</v>
      </c>
      <c r="BW165" s="234">
        <v>0</v>
      </c>
      <c r="BX165" s="235">
        <v>-274.3125</v>
      </c>
      <c r="BY165" s="235">
        <v>0</v>
      </c>
      <c r="BZ165" s="235">
        <v>0</v>
      </c>
      <c r="CA165" s="235"/>
      <c r="CB165" s="234">
        <v>47034.195920672792</v>
      </c>
      <c r="CC165" s="236">
        <v>0</v>
      </c>
      <c r="CD165" s="236">
        <v>46802.952865117237</v>
      </c>
      <c r="CE165" s="237"/>
      <c r="CF165" s="237"/>
      <c r="CG165" s="237"/>
      <c r="CH165" s="237">
        <v>0</v>
      </c>
      <c r="CI165" s="237">
        <v>0</v>
      </c>
      <c r="CJ165" s="237">
        <v>0</v>
      </c>
      <c r="CK165" s="237">
        <v>505.55555555555554</v>
      </c>
      <c r="CL165" s="237">
        <v>0</v>
      </c>
      <c r="CM165" s="236">
        <v>0</v>
      </c>
      <c r="CN165" s="236">
        <v>0</v>
      </c>
      <c r="CO165" s="237">
        <v>-274.3125</v>
      </c>
      <c r="CP165" s="237">
        <v>0</v>
      </c>
      <c r="CQ165" s="237">
        <v>0</v>
      </c>
      <c r="CR165" s="237"/>
      <c r="CS165" s="236">
        <v>47034.195920672792</v>
      </c>
      <c r="CT165" s="238">
        <v>0</v>
      </c>
      <c r="CU165" s="238">
        <v>46802.952865117237</v>
      </c>
      <c r="CV165" s="239"/>
      <c r="CW165" s="239"/>
      <c r="CX165" s="239"/>
      <c r="CY165" s="239">
        <v>0</v>
      </c>
      <c r="CZ165" s="239">
        <v>0</v>
      </c>
      <c r="DA165" s="239">
        <v>0</v>
      </c>
      <c r="DB165" s="239">
        <v>505.55555555555554</v>
      </c>
      <c r="DC165" s="239">
        <v>0</v>
      </c>
      <c r="DD165" s="238">
        <v>0</v>
      </c>
      <c r="DE165" s="238">
        <v>0</v>
      </c>
      <c r="DF165" s="239">
        <v>-274.3125</v>
      </c>
      <c r="DG165" s="239">
        <v>0</v>
      </c>
      <c r="DH165" s="239">
        <v>0</v>
      </c>
      <c r="DI165" s="239"/>
      <c r="DJ165" s="238">
        <v>47034.195920672792</v>
      </c>
      <c r="DK165" s="240">
        <v>0</v>
      </c>
      <c r="DL165" s="240">
        <v>46802.952865117237</v>
      </c>
      <c r="DM165" s="241"/>
      <c r="DN165" s="241"/>
      <c r="DO165" s="241"/>
      <c r="DP165" s="241">
        <v>0</v>
      </c>
      <c r="DQ165" s="241">
        <v>0</v>
      </c>
      <c r="DR165" s="241">
        <v>0</v>
      </c>
      <c r="DS165" s="241">
        <v>505.55555555555554</v>
      </c>
      <c r="DT165" s="241">
        <v>0</v>
      </c>
      <c r="DU165" s="240">
        <v>0</v>
      </c>
      <c r="DV165" s="240">
        <v>0</v>
      </c>
      <c r="DW165" s="241">
        <v>-274.3125</v>
      </c>
      <c r="DX165" s="241">
        <v>0</v>
      </c>
      <c r="DY165" s="241">
        <v>0</v>
      </c>
      <c r="DZ165" s="241"/>
      <c r="EA165" s="240">
        <v>47034.195920672792</v>
      </c>
      <c r="EB165" s="242">
        <v>0</v>
      </c>
      <c r="EC165" s="242">
        <v>159283.86449855342</v>
      </c>
      <c r="ED165" s="243"/>
      <c r="EE165" s="243"/>
      <c r="EF165" s="243"/>
      <c r="EG165" s="243">
        <v>0</v>
      </c>
      <c r="EH165" s="243">
        <v>0</v>
      </c>
      <c r="EI165" s="243">
        <v>0</v>
      </c>
      <c r="EJ165" s="243">
        <v>4954.4444444444443</v>
      </c>
      <c r="EK165" s="243">
        <v>0</v>
      </c>
      <c r="EL165" s="242">
        <v>0</v>
      </c>
      <c r="EM165" s="242">
        <v>0</v>
      </c>
      <c r="EN165" s="243">
        <v>-1371.5625</v>
      </c>
      <c r="EO165" s="243">
        <v>0</v>
      </c>
      <c r="EP165" s="243">
        <v>0</v>
      </c>
      <c r="EQ165" s="243"/>
      <c r="ER165" s="242">
        <v>162866.74644299786</v>
      </c>
      <c r="ES165" s="230">
        <v>0</v>
      </c>
      <c r="ET165" s="230">
        <v>46802.952865117237</v>
      </c>
      <c r="EU165" s="231"/>
      <c r="EV165" s="231"/>
      <c r="EW165" s="231"/>
      <c r="EX165" s="231">
        <v>0</v>
      </c>
      <c r="EY165" s="231">
        <v>0</v>
      </c>
      <c r="EZ165" s="231">
        <v>0</v>
      </c>
      <c r="FA165" s="231">
        <v>505.55555555555554</v>
      </c>
      <c r="FB165" s="231">
        <v>0</v>
      </c>
      <c r="FC165" s="230">
        <v>0</v>
      </c>
      <c r="FD165" s="230">
        <v>0</v>
      </c>
      <c r="FE165" s="231"/>
      <c r="FF165" s="231">
        <v>0</v>
      </c>
      <c r="FG165" s="231">
        <v>0</v>
      </c>
      <c r="FH165" s="231"/>
      <c r="FI165" s="230">
        <v>47308.508420672792</v>
      </c>
      <c r="FJ165" s="232">
        <v>0</v>
      </c>
      <c r="FK165" s="232">
        <v>-58188.785207081455</v>
      </c>
      <c r="FL165" s="233"/>
      <c r="FM165" s="233"/>
      <c r="FN165" s="233"/>
      <c r="FO165" s="233">
        <v>0</v>
      </c>
      <c r="FP165" s="233">
        <v>0</v>
      </c>
      <c r="FQ165" s="233">
        <v>0</v>
      </c>
      <c r="FR165" s="233">
        <v>505.55555555555554</v>
      </c>
      <c r="FS165" s="233">
        <v>0</v>
      </c>
      <c r="FT165" s="232">
        <v>0</v>
      </c>
      <c r="FU165" s="232">
        <v>0</v>
      </c>
      <c r="FV165" s="233"/>
      <c r="FW165" s="233">
        <v>0</v>
      </c>
      <c r="FX165" s="233">
        <v>0</v>
      </c>
      <c r="FY165" s="233"/>
      <c r="FZ165" s="232">
        <v>-57683.2296515259</v>
      </c>
      <c r="GA165" s="234">
        <v>0</v>
      </c>
      <c r="GB165" s="234">
        <v>25804.605250677501</v>
      </c>
      <c r="GC165" s="235"/>
      <c r="GD165" s="235"/>
      <c r="GE165" s="235"/>
      <c r="GF165" s="235">
        <v>0</v>
      </c>
      <c r="GG165" s="235">
        <v>0</v>
      </c>
      <c r="GH165" s="235">
        <v>0</v>
      </c>
      <c r="GI165" s="235">
        <v>505.55555555555554</v>
      </c>
      <c r="GJ165" s="235">
        <v>0</v>
      </c>
      <c r="GK165" s="234">
        <v>0</v>
      </c>
      <c r="GL165" s="234">
        <v>0</v>
      </c>
      <c r="GM165" s="235"/>
      <c r="GN165" s="235">
        <v>0</v>
      </c>
      <c r="GO165" s="235">
        <v>0</v>
      </c>
      <c r="GP165" s="235"/>
      <c r="GQ165" s="234">
        <v>26310.160806233056</v>
      </c>
      <c r="GR165" s="236">
        <v>0</v>
      </c>
      <c r="GS165" s="236">
        <v>25804.605250677501</v>
      </c>
      <c r="GT165" s="237"/>
      <c r="GU165" s="237"/>
      <c r="GV165" s="237"/>
      <c r="GW165" s="237">
        <v>0</v>
      </c>
      <c r="GX165" s="237">
        <v>0</v>
      </c>
      <c r="GY165" s="237">
        <v>0</v>
      </c>
      <c r="GZ165" s="237">
        <v>505.55555555555554</v>
      </c>
      <c r="HA165" s="237">
        <v>0</v>
      </c>
      <c r="HB165" s="236">
        <v>0</v>
      </c>
      <c r="HC165" s="236">
        <v>0</v>
      </c>
      <c r="HD165" s="237"/>
      <c r="HE165" s="237">
        <v>0</v>
      </c>
      <c r="HF165" s="237">
        <v>0</v>
      </c>
      <c r="HG165" s="237"/>
      <c r="HH165" s="236">
        <v>26310.160806233056</v>
      </c>
      <c r="HJ165" s="281">
        <f t="shared" si="20"/>
        <v>521428.76833235793</v>
      </c>
      <c r="HK165" s="282">
        <f t="shared" si="21"/>
        <v>0</v>
      </c>
      <c r="HL165" s="282">
        <f t="shared" si="22"/>
        <v>8998.8888888888869</v>
      </c>
      <c r="HM165" s="282">
        <f t="shared" si="23"/>
        <v>0</v>
      </c>
      <c r="HN165" s="282">
        <f t="shared" si="24"/>
        <v>0</v>
      </c>
      <c r="HO165" s="282">
        <f t="shared" si="25"/>
        <v>-3291.75</v>
      </c>
      <c r="HP165" s="282">
        <f t="shared" si="26"/>
        <v>0</v>
      </c>
      <c r="HQ165" s="283">
        <f t="shared" si="27"/>
        <v>0</v>
      </c>
      <c r="HR165" s="263"/>
      <c r="HS165" s="277">
        <v>0</v>
      </c>
      <c r="HT165" s="278">
        <v>0</v>
      </c>
      <c r="HU165" s="278">
        <v>0</v>
      </c>
      <c r="HV165" s="278">
        <v>0</v>
      </c>
      <c r="HW165" s="278">
        <v>0</v>
      </c>
      <c r="HX165" s="278">
        <v>0</v>
      </c>
      <c r="HY165" s="278">
        <v>0</v>
      </c>
      <c r="HZ165" s="279">
        <v>4573.75</v>
      </c>
      <c r="IA165" s="278"/>
      <c r="IB165" s="280">
        <f t="shared" si="28"/>
        <v>535001.40722124686</v>
      </c>
      <c r="ID165" s="280">
        <f t="shared" si="29"/>
        <v>-3291.75</v>
      </c>
      <c r="IF165" s="280"/>
      <c r="IH165" s="280"/>
      <c r="IJ165" s="280">
        <v>0</v>
      </c>
      <c r="IL165" s="280">
        <v>17470.32</v>
      </c>
      <c r="IN165" s="280">
        <v>29843.83</v>
      </c>
    </row>
    <row r="166" spans="1:248">
      <c r="A166" s="244">
        <v>3352</v>
      </c>
      <c r="B166" s="141">
        <v>103444</v>
      </c>
      <c r="C166" s="141" t="s">
        <v>718</v>
      </c>
      <c r="D166" s="141" t="s">
        <v>514</v>
      </c>
      <c r="E166" s="226" t="s">
        <v>341</v>
      </c>
      <c r="F166" s="245" t="s">
        <v>923</v>
      </c>
      <c r="H166" s="227">
        <v>1025584.8460053614</v>
      </c>
      <c r="I166" s="227">
        <v>-4663.0200000000004</v>
      </c>
      <c r="J166" s="227">
        <v>-7207.9606000000003</v>
      </c>
      <c r="K166" s="227">
        <v>1013713.8654053614</v>
      </c>
      <c r="M166" s="228">
        <v>85465.403833780118</v>
      </c>
      <c r="N166" s="228">
        <v>6004.020833333333</v>
      </c>
      <c r="O166" s="229"/>
      <c r="P166" s="229"/>
      <c r="Q166" s="229"/>
      <c r="R166" s="229">
        <v>0</v>
      </c>
      <c r="S166" s="229"/>
      <c r="T166" s="229">
        <v>0</v>
      </c>
      <c r="U166" s="229">
        <v>0</v>
      </c>
      <c r="V166" s="229"/>
      <c r="W166" s="228">
        <v>-388.58500000000004</v>
      </c>
      <c r="X166" s="228">
        <v>-600.6633833333334</v>
      </c>
      <c r="Y166" s="229">
        <v>-428.3125</v>
      </c>
      <c r="Z166" s="229">
        <v>0</v>
      </c>
      <c r="AA166" s="229">
        <v>0</v>
      </c>
      <c r="AB166" s="229"/>
      <c r="AC166" s="228">
        <v>90051.863783780107</v>
      </c>
      <c r="AD166" s="230">
        <v>85465.403833780118</v>
      </c>
      <c r="AE166" s="230">
        <v>6004.020833333333</v>
      </c>
      <c r="AF166" s="231"/>
      <c r="AG166" s="231"/>
      <c r="AH166" s="231"/>
      <c r="AI166" s="231">
        <v>0</v>
      </c>
      <c r="AJ166" s="231"/>
      <c r="AK166" s="231">
        <v>0</v>
      </c>
      <c r="AL166" s="231">
        <v>0</v>
      </c>
      <c r="AM166" s="231"/>
      <c r="AN166" s="230">
        <v>-388.58500000000004</v>
      </c>
      <c r="AO166" s="230">
        <v>-600.6633833333334</v>
      </c>
      <c r="AP166" s="231">
        <v>-428.3125</v>
      </c>
      <c r="AQ166" s="231">
        <v>0</v>
      </c>
      <c r="AR166" s="231">
        <v>0</v>
      </c>
      <c r="AS166" s="231"/>
      <c r="AT166" s="230">
        <v>90051.863783780107</v>
      </c>
      <c r="AU166" s="232">
        <v>85465.403833780118</v>
      </c>
      <c r="AV166" s="232">
        <v>6004.020833333333</v>
      </c>
      <c r="AW166" s="233"/>
      <c r="AX166" s="233"/>
      <c r="AY166" s="233"/>
      <c r="AZ166" s="233">
        <v>0</v>
      </c>
      <c r="BA166" s="233"/>
      <c r="BB166" s="233">
        <v>0</v>
      </c>
      <c r="BC166" s="233">
        <v>0</v>
      </c>
      <c r="BD166" s="233"/>
      <c r="BE166" s="232">
        <v>-388.58500000000004</v>
      </c>
      <c r="BF166" s="232">
        <v>-600.6633833333334</v>
      </c>
      <c r="BG166" s="233">
        <v>-428.3125</v>
      </c>
      <c r="BH166" s="233">
        <v>0</v>
      </c>
      <c r="BI166" s="233">
        <v>0</v>
      </c>
      <c r="BJ166" s="233"/>
      <c r="BK166" s="232">
        <v>90051.863783780107</v>
      </c>
      <c r="BL166" s="234">
        <v>85465.403833780118</v>
      </c>
      <c r="BM166" s="234">
        <v>7141.1819444444436</v>
      </c>
      <c r="BN166" s="235"/>
      <c r="BO166" s="235"/>
      <c r="BP166" s="235"/>
      <c r="BQ166" s="235">
        <v>0</v>
      </c>
      <c r="BR166" s="235">
        <v>0</v>
      </c>
      <c r="BS166" s="235">
        <v>0</v>
      </c>
      <c r="BT166" s="235">
        <v>0</v>
      </c>
      <c r="BU166" s="235">
        <v>0</v>
      </c>
      <c r="BV166" s="234">
        <v>-388.58500000000004</v>
      </c>
      <c r="BW166" s="234">
        <v>-600.6633833333334</v>
      </c>
      <c r="BX166" s="235">
        <v>-428.3125</v>
      </c>
      <c r="BY166" s="235">
        <v>0</v>
      </c>
      <c r="BZ166" s="235">
        <v>0</v>
      </c>
      <c r="CA166" s="235"/>
      <c r="CB166" s="234">
        <v>91189.024894891219</v>
      </c>
      <c r="CC166" s="236">
        <v>85465.403833780118</v>
      </c>
      <c r="CD166" s="236">
        <v>7141.1819444444436</v>
      </c>
      <c r="CE166" s="237"/>
      <c r="CF166" s="237"/>
      <c r="CG166" s="237"/>
      <c r="CH166" s="237">
        <v>0</v>
      </c>
      <c r="CI166" s="237">
        <v>0</v>
      </c>
      <c r="CJ166" s="237">
        <v>0</v>
      </c>
      <c r="CK166" s="237">
        <v>0</v>
      </c>
      <c r="CL166" s="237">
        <v>0</v>
      </c>
      <c r="CM166" s="236">
        <v>-388.58500000000004</v>
      </c>
      <c r="CN166" s="236">
        <v>-600.6633833333334</v>
      </c>
      <c r="CO166" s="237">
        <v>-428.3125</v>
      </c>
      <c r="CP166" s="237">
        <v>0</v>
      </c>
      <c r="CQ166" s="237">
        <v>0</v>
      </c>
      <c r="CR166" s="237"/>
      <c r="CS166" s="236">
        <v>91189.024894891219</v>
      </c>
      <c r="CT166" s="238">
        <v>85465.403833780118</v>
      </c>
      <c r="CU166" s="238">
        <v>7141.1819444444436</v>
      </c>
      <c r="CV166" s="239"/>
      <c r="CW166" s="239"/>
      <c r="CX166" s="239"/>
      <c r="CY166" s="239">
        <v>0</v>
      </c>
      <c r="CZ166" s="239">
        <v>0</v>
      </c>
      <c r="DA166" s="239">
        <v>0</v>
      </c>
      <c r="DB166" s="239">
        <v>0</v>
      </c>
      <c r="DC166" s="239">
        <v>0</v>
      </c>
      <c r="DD166" s="238">
        <v>-388.58500000000004</v>
      </c>
      <c r="DE166" s="238">
        <v>-600.6633833333334</v>
      </c>
      <c r="DF166" s="239">
        <v>-428.3125</v>
      </c>
      <c r="DG166" s="239">
        <v>0</v>
      </c>
      <c r="DH166" s="239">
        <v>0</v>
      </c>
      <c r="DI166" s="239"/>
      <c r="DJ166" s="238">
        <v>91189.024894891219</v>
      </c>
      <c r="DK166" s="240">
        <v>85465.403833780118</v>
      </c>
      <c r="DL166" s="240">
        <v>7141.1819444444436</v>
      </c>
      <c r="DM166" s="241"/>
      <c r="DN166" s="241"/>
      <c r="DO166" s="241"/>
      <c r="DP166" s="241">
        <v>0</v>
      </c>
      <c r="DQ166" s="241">
        <v>0</v>
      </c>
      <c r="DR166" s="241">
        <v>0</v>
      </c>
      <c r="DS166" s="241">
        <v>0</v>
      </c>
      <c r="DT166" s="241">
        <v>0</v>
      </c>
      <c r="DU166" s="240">
        <v>-388.58500000000004</v>
      </c>
      <c r="DV166" s="240">
        <v>-600.6633833333334</v>
      </c>
      <c r="DW166" s="241">
        <v>-428.3125</v>
      </c>
      <c r="DX166" s="241">
        <v>0</v>
      </c>
      <c r="DY166" s="241">
        <v>0</v>
      </c>
      <c r="DZ166" s="241"/>
      <c r="EA166" s="240">
        <v>91189.024894891219</v>
      </c>
      <c r="EB166" s="242">
        <v>85465.403833780118</v>
      </c>
      <c r="EC166" s="242">
        <v>1409.2923976608172</v>
      </c>
      <c r="ED166" s="243"/>
      <c r="EE166" s="243"/>
      <c r="EF166" s="243"/>
      <c r="EG166" s="243">
        <v>0</v>
      </c>
      <c r="EH166" s="243">
        <v>0</v>
      </c>
      <c r="EI166" s="243">
        <v>0</v>
      </c>
      <c r="EJ166" s="243">
        <v>0</v>
      </c>
      <c r="EK166" s="243">
        <v>0</v>
      </c>
      <c r="EL166" s="242">
        <v>-388.58500000000004</v>
      </c>
      <c r="EM166" s="242">
        <v>-600.6633833333334</v>
      </c>
      <c r="EN166" s="243">
        <v>-2141.5625</v>
      </c>
      <c r="EO166" s="243">
        <v>0</v>
      </c>
      <c r="EP166" s="243">
        <v>0</v>
      </c>
      <c r="EQ166" s="243"/>
      <c r="ER166" s="242">
        <v>83743.885348107593</v>
      </c>
      <c r="ES166" s="230">
        <v>85465.403833780118</v>
      </c>
      <c r="ET166" s="230">
        <v>7141.1819444444436</v>
      </c>
      <c r="EU166" s="231"/>
      <c r="EV166" s="231"/>
      <c r="EW166" s="231"/>
      <c r="EX166" s="231">
        <v>0</v>
      </c>
      <c r="EY166" s="231">
        <v>0</v>
      </c>
      <c r="EZ166" s="231">
        <v>0</v>
      </c>
      <c r="FA166" s="231">
        <v>0</v>
      </c>
      <c r="FB166" s="231">
        <v>0</v>
      </c>
      <c r="FC166" s="230">
        <v>-388.58500000000004</v>
      </c>
      <c r="FD166" s="230">
        <v>-600.6633833333334</v>
      </c>
      <c r="FE166" s="231"/>
      <c r="FF166" s="231">
        <v>0</v>
      </c>
      <c r="FG166" s="231">
        <v>0</v>
      </c>
      <c r="FH166" s="231"/>
      <c r="FI166" s="230">
        <v>91617.337394891219</v>
      </c>
      <c r="FJ166" s="232">
        <v>85465.403833780118</v>
      </c>
      <c r="FK166" s="232">
        <v>7141.1819444444436</v>
      </c>
      <c r="FL166" s="233"/>
      <c r="FM166" s="233"/>
      <c r="FN166" s="233"/>
      <c r="FO166" s="233">
        <v>0</v>
      </c>
      <c r="FP166" s="233">
        <v>0</v>
      </c>
      <c r="FQ166" s="233">
        <v>0</v>
      </c>
      <c r="FR166" s="233">
        <v>0</v>
      </c>
      <c r="FS166" s="233">
        <v>0</v>
      </c>
      <c r="FT166" s="232">
        <v>-388.58500000000004</v>
      </c>
      <c r="FU166" s="232">
        <v>-600.6633833333334</v>
      </c>
      <c r="FV166" s="233"/>
      <c r="FW166" s="233">
        <v>0</v>
      </c>
      <c r="FX166" s="233">
        <v>0</v>
      </c>
      <c r="FY166" s="233"/>
      <c r="FZ166" s="232">
        <v>91617.337394891219</v>
      </c>
      <c r="GA166" s="234">
        <v>85465.403833780118</v>
      </c>
      <c r="GB166" s="234">
        <v>7141.1819444444436</v>
      </c>
      <c r="GC166" s="235"/>
      <c r="GD166" s="235"/>
      <c r="GE166" s="235"/>
      <c r="GF166" s="235">
        <v>0</v>
      </c>
      <c r="GG166" s="235">
        <v>0</v>
      </c>
      <c r="GH166" s="235">
        <v>0</v>
      </c>
      <c r="GI166" s="235">
        <v>0</v>
      </c>
      <c r="GJ166" s="235">
        <v>0</v>
      </c>
      <c r="GK166" s="234">
        <v>-388.58500000000004</v>
      </c>
      <c r="GL166" s="234">
        <v>-600.6633833333334</v>
      </c>
      <c r="GM166" s="235"/>
      <c r="GN166" s="235">
        <v>0</v>
      </c>
      <c r="GO166" s="235">
        <v>0</v>
      </c>
      <c r="GP166" s="235"/>
      <c r="GQ166" s="234">
        <v>91617.337394891219</v>
      </c>
      <c r="GR166" s="236">
        <v>85465.403833780118</v>
      </c>
      <c r="GS166" s="236">
        <v>7141.1819444444436</v>
      </c>
      <c r="GT166" s="237"/>
      <c r="GU166" s="237"/>
      <c r="GV166" s="237"/>
      <c r="GW166" s="237">
        <v>0</v>
      </c>
      <c r="GX166" s="237">
        <v>0</v>
      </c>
      <c r="GY166" s="237">
        <v>0</v>
      </c>
      <c r="GZ166" s="237">
        <v>0</v>
      </c>
      <c r="HA166" s="237">
        <v>0</v>
      </c>
      <c r="HB166" s="236">
        <v>-388.58500000000004</v>
      </c>
      <c r="HC166" s="236">
        <v>-600.6633833333334</v>
      </c>
      <c r="HD166" s="237"/>
      <c r="HE166" s="237">
        <v>0</v>
      </c>
      <c r="HF166" s="237">
        <v>0</v>
      </c>
      <c r="HG166" s="237"/>
      <c r="HH166" s="236">
        <v>91617.337394891219</v>
      </c>
      <c r="HJ166" s="281">
        <f t="shared" si="20"/>
        <v>1108752.0464585775</v>
      </c>
      <c r="HK166" s="282">
        <f t="shared" si="21"/>
        <v>0</v>
      </c>
      <c r="HL166" s="282">
        <f t="shared" si="22"/>
        <v>0</v>
      </c>
      <c r="HM166" s="282">
        <f t="shared" si="23"/>
        <v>-4663.0200000000004</v>
      </c>
      <c r="HN166" s="282">
        <f t="shared" si="24"/>
        <v>-7207.9606000000013</v>
      </c>
      <c r="HO166" s="282">
        <f t="shared" si="25"/>
        <v>-5139.75</v>
      </c>
      <c r="HP166" s="282">
        <f t="shared" si="26"/>
        <v>0</v>
      </c>
      <c r="HQ166" s="283">
        <f t="shared" si="27"/>
        <v>0</v>
      </c>
      <c r="HR166" s="263"/>
      <c r="HS166" s="277">
        <v>60244</v>
      </c>
      <c r="HT166" s="278">
        <v>0</v>
      </c>
      <c r="HU166" s="278">
        <v>73260</v>
      </c>
      <c r="HV166" s="278">
        <v>1913.8599999999997</v>
      </c>
      <c r="HW166" s="278">
        <v>0</v>
      </c>
      <c r="HX166" s="278">
        <v>1528.33</v>
      </c>
      <c r="HY166" s="278">
        <v>43038</v>
      </c>
      <c r="HZ166" s="279">
        <v>0</v>
      </c>
      <c r="IA166" s="278"/>
      <c r="IB166" s="280">
        <f t="shared" si="28"/>
        <v>1288736.2364585777</v>
      </c>
      <c r="ID166" s="280">
        <f t="shared" si="29"/>
        <v>-17010.730600000003</v>
      </c>
      <c r="IF166" s="280"/>
      <c r="IH166" s="280"/>
      <c r="IJ166" s="280">
        <v>0</v>
      </c>
      <c r="IL166" s="280">
        <v>6616.3900000000094</v>
      </c>
      <c r="IN166" s="280">
        <v>35080.176666666666</v>
      </c>
    </row>
    <row r="167" spans="1:248">
      <c r="A167" s="244">
        <v>2005</v>
      </c>
      <c r="B167" s="141">
        <v>134098</v>
      </c>
      <c r="C167" s="141" t="s">
        <v>719</v>
      </c>
      <c r="D167" s="141" t="s">
        <v>515</v>
      </c>
      <c r="E167" s="226" t="s">
        <v>341</v>
      </c>
      <c r="F167" s="245" t="s">
        <v>923</v>
      </c>
      <c r="H167" s="227">
        <v>2950729.6639999999</v>
      </c>
      <c r="I167" s="227">
        <v>-15743.960000000001</v>
      </c>
      <c r="J167" s="227">
        <v>-55649.663999999997</v>
      </c>
      <c r="K167" s="227">
        <v>2879336.04</v>
      </c>
      <c r="M167" s="228">
        <v>245894.13866666667</v>
      </c>
      <c r="N167" s="228">
        <v>10046.19605263158</v>
      </c>
      <c r="O167" s="229"/>
      <c r="P167" s="229"/>
      <c r="Q167" s="229"/>
      <c r="R167" s="229">
        <v>0</v>
      </c>
      <c r="S167" s="229"/>
      <c r="T167" s="229">
        <v>0</v>
      </c>
      <c r="U167" s="229">
        <v>0</v>
      </c>
      <c r="V167" s="229"/>
      <c r="W167" s="228">
        <v>-1311.9966666666667</v>
      </c>
      <c r="X167" s="228">
        <v>-4637.4719999999998</v>
      </c>
      <c r="Y167" s="229">
        <v>-1562.1375</v>
      </c>
      <c r="Z167" s="229">
        <v>0</v>
      </c>
      <c r="AA167" s="229">
        <v>0</v>
      </c>
      <c r="AB167" s="229"/>
      <c r="AC167" s="228">
        <v>248428.72855263154</v>
      </c>
      <c r="AD167" s="230">
        <v>245894.13866666667</v>
      </c>
      <c r="AE167" s="230">
        <v>10046.19605263158</v>
      </c>
      <c r="AF167" s="231"/>
      <c r="AG167" s="231"/>
      <c r="AH167" s="231"/>
      <c r="AI167" s="231">
        <v>0</v>
      </c>
      <c r="AJ167" s="231"/>
      <c r="AK167" s="231">
        <v>0</v>
      </c>
      <c r="AL167" s="231">
        <v>0</v>
      </c>
      <c r="AM167" s="231"/>
      <c r="AN167" s="230">
        <v>-1311.9966666666667</v>
      </c>
      <c r="AO167" s="230">
        <v>-4637.4719999999998</v>
      </c>
      <c r="AP167" s="231">
        <v>-1562.1375</v>
      </c>
      <c r="AQ167" s="231">
        <v>0</v>
      </c>
      <c r="AR167" s="231">
        <v>0</v>
      </c>
      <c r="AS167" s="231"/>
      <c r="AT167" s="230">
        <v>248428.72855263154</v>
      </c>
      <c r="AU167" s="232">
        <v>245894.13866666667</v>
      </c>
      <c r="AV167" s="232">
        <v>10046.19605263158</v>
      </c>
      <c r="AW167" s="233"/>
      <c r="AX167" s="233"/>
      <c r="AY167" s="233"/>
      <c r="AZ167" s="233">
        <v>0</v>
      </c>
      <c r="BA167" s="233"/>
      <c r="BB167" s="233">
        <v>0</v>
      </c>
      <c r="BC167" s="233">
        <v>0</v>
      </c>
      <c r="BD167" s="233"/>
      <c r="BE167" s="232">
        <v>-1311.9966666666667</v>
      </c>
      <c r="BF167" s="232">
        <v>-4637.4719999999998</v>
      </c>
      <c r="BG167" s="233">
        <v>-1562.1375</v>
      </c>
      <c r="BH167" s="233">
        <v>0</v>
      </c>
      <c r="BI167" s="233">
        <v>0</v>
      </c>
      <c r="BJ167" s="233"/>
      <c r="BK167" s="232">
        <v>248428.72855263154</v>
      </c>
      <c r="BL167" s="234">
        <v>245894.13866666667</v>
      </c>
      <c r="BM167" s="234">
        <v>7101.8999824561415</v>
      </c>
      <c r="BN167" s="235"/>
      <c r="BO167" s="235"/>
      <c r="BP167" s="235"/>
      <c r="BQ167" s="235">
        <v>0</v>
      </c>
      <c r="BR167" s="235">
        <v>6000</v>
      </c>
      <c r="BS167" s="235">
        <v>0</v>
      </c>
      <c r="BT167" s="235">
        <v>0</v>
      </c>
      <c r="BU167" s="235">
        <v>11053.918615384617</v>
      </c>
      <c r="BV167" s="234">
        <v>-1311.9966666666667</v>
      </c>
      <c r="BW167" s="234">
        <v>-4637.4719999999998</v>
      </c>
      <c r="BX167" s="235">
        <v>-1562.1375</v>
      </c>
      <c r="BY167" s="235">
        <v>0</v>
      </c>
      <c r="BZ167" s="235">
        <v>0</v>
      </c>
      <c r="CA167" s="235"/>
      <c r="CB167" s="234">
        <v>262538.35109784076</v>
      </c>
      <c r="CC167" s="236">
        <v>245894.13866666667</v>
      </c>
      <c r="CD167" s="236">
        <v>7101.8999824561415</v>
      </c>
      <c r="CE167" s="237"/>
      <c r="CF167" s="237"/>
      <c r="CG167" s="237"/>
      <c r="CH167" s="237">
        <v>0</v>
      </c>
      <c r="CI167" s="237">
        <v>1500</v>
      </c>
      <c r="CJ167" s="237">
        <v>0</v>
      </c>
      <c r="CK167" s="237">
        <v>0</v>
      </c>
      <c r="CL167" s="237">
        <v>2763.4796538461542</v>
      </c>
      <c r="CM167" s="236">
        <v>-1311.9966666666667</v>
      </c>
      <c r="CN167" s="236">
        <v>-4637.4719999999998</v>
      </c>
      <c r="CO167" s="237">
        <v>-1562.1375</v>
      </c>
      <c r="CP167" s="237">
        <v>0</v>
      </c>
      <c r="CQ167" s="237">
        <v>0</v>
      </c>
      <c r="CR167" s="237"/>
      <c r="CS167" s="236">
        <v>249747.91213630227</v>
      </c>
      <c r="CT167" s="238">
        <v>245894.13866666667</v>
      </c>
      <c r="CU167" s="238">
        <v>7101.8999824561415</v>
      </c>
      <c r="CV167" s="239"/>
      <c r="CW167" s="239"/>
      <c r="CX167" s="239"/>
      <c r="CY167" s="239">
        <v>0</v>
      </c>
      <c r="CZ167" s="239">
        <v>1500</v>
      </c>
      <c r="DA167" s="239">
        <v>0</v>
      </c>
      <c r="DB167" s="239">
        <v>0</v>
      </c>
      <c r="DC167" s="239">
        <v>2763.4796538461542</v>
      </c>
      <c r="DD167" s="238">
        <v>-1311.9966666666667</v>
      </c>
      <c r="DE167" s="238">
        <v>-4637.4719999999998</v>
      </c>
      <c r="DF167" s="239">
        <v>-1562.1375</v>
      </c>
      <c r="DG167" s="239">
        <v>0</v>
      </c>
      <c r="DH167" s="239">
        <v>0</v>
      </c>
      <c r="DI167" s="239"/>
      <c r="DJ167" s="238">
        <v>249747.91213630227</v>
      </c>
      <c r="DK167" s="240">
        <v>245894.13866666667</v>
      </c>
      <c r="DL167" s="240">
        <v>7101.8999824561415</v>
      </c>
      <c r="DM167" s="241"/>
      <c r="DN167" s="241"/>
      <c r="DO167" s="241"/>
      <c r="DP167" s="241">
        <v>0</v>
      </c>
      <c r="DQ167" s="241">
        <v>1500</v>
      </c>
      <c r="DR167" s="241">
        <v>0</v>
      </c>
      <c r="DS167" s="241">
        <v>0</v>
      </c>
      <c r="DT167" s="241">
        <v>2763.4796538461542</v>
      </c>
      <c r="DU167" s="240">
        <v>-1311.9966666666667</v>
      </c>
      <c r="DV167" s="240">
        <v>-4637.4719999999998</v>
      </c>
      <c r="DW167" s="241">
        <v>-1562.1375</v>
      </c>
      <c r="DX167" s="241">
        <v>0</v>
      </c>
      <c r="DY167" s="241">
        <v>0</v>
      </c>
      <c r="DZ167" s="241"/>
      <c r="EA167" s="240">
        <v>249747.91213630227</v>
      </c>
      <c r="EB167" s="242">
        <v>245894.13866666667</v>
      </c>
      <c r="EC167" s="242">
        <v>3675.2843859649056</v>
      </c>
      <c r="ED167" s="243"/>
      <c r="EE167" s="243"/>
      <c r="EF167" s="243"/>
      <c r="EG167" s="243">
        <v>0</v>
      </c>
      <c r="EH167" s="243">
        <v>1500</v>
      </c>
      <c r="EI167" s="243">
        <v>0</v>
      </c>
      <c r="EJ167" s="243">
        <v>0</v>
      </c>
      <c r="EK167" s="243">
        <v>2763.4796538461542</v>
      </c>
      <c r="EL167" s="242">
        <v>-1311.9966666666667</v>
      </c>
      <c r="EM167" s="242">
        <v>-4637.4719999999998</v>
      </c>
      <c r="EN167" s="243">
        <v>-7810.6874999999973</v>
      </c>
      <c r="EO167" s="243">
        <v>0</v>
      </c>
      <c r="EP167" s="243">
        <v>0</v>
      </c>
      <c r="EQ167" s="243"/>
      <c r="ER167" s="242">
        <v>240072.74653981105</v>
      </c>
      <c r="ES167" s="230">
        <v>245894.13866666667</v>
      </c>
      <c r="ET167" s="230">
        <v>7101.8999824561415</v>
      </c>
      <c r="EU167" s="231"/>
      <c r="EV167" s="231"/>
      <c r="EW167" s="231"/>
      <c r="EX167" s="231">
        <v>0</v>
      </c>
      <c r="EY167" s="231">
        <v>1500</v>
      </c>
      <c r="EZ167" s="231">
        <v>0</v>
      </c>
      <c r="FA167" s="231">
        <v>0</v>
      </c>
      <c r="FB167" s="231">
        <v>2763.4796538461542</v>
      </c>
      <c r="FC167" s="230">
        <v>-1311.9966666666667</v>
      </c>
      <c r="FD167" s="230">
        <v>-4637.4719999999998</v>
      </c>
      <c r="FE167" s="231"/>
      <c r="FF167" s="231">
        <v>0</v>
      </c>
      <c r="FG167" s="231">
        <v>0</v>
      </c>
      <c r="FH167" s="231"/>
      <c r="FI167" s="230">
        <v>251310.04963630228</v>
      </c>
      <c r="FJ167" s="232">
        <v>245894.13866666667</v>
      </c>
      <c r="FK167" s="232">
        <v>7101.8999824561415</v>
      </c>
      <c r="FL167" s="233"/>
      <c r="FM167" s="233"/>
      <c r="FN167" s="233"/>
      <c r="FO167" s="233">
        <v>0</v>
      </c>
      <c r="FP167" s="233">
        <v>1500</v>
      </c>
      <c r="FQ167" s="233">
        <v>0</v>
      </c>
      <c r="FR167" s="233">
        <v>0</v>
      </c>
      <c r="FS167" s="233">
        <v>2763.4796538461542</v>
      </c>
      <c r="FT167" s="232">
        <v>-1311.9966666666667</v>
      </c>
      <c r="FU167" s="232">
        <v>-4637.4719999999998</v>
      </c>
      <c r="FV167" s="233"/>
      <c r="FW167" s="233">
        <v>0</v>
      </c>
      <c r="FX167" s="233">
        <v>0</v>
      </c>
      <c r="FY167" s="233"/>
      <c r="FZ167" s="232">
        <v>251310.04963630228</v>
      </c>
      <c r="GA167" s="234">
        <v>245894.13866666667</v>
      </c>
      <c r="GB167" s="234">
        <v>7101.8999824561415</v>
      </c>
      <c r="GC167" s="235"/>
      <c r="GD167" s="235"/>
      <c r="GE167" s="235"/>
      <c r="GF167" s="235">
        <v>0</v>
      </c>
      <c r="GG167" s="235">
        <v>1500</v>
      </c>
      <c r="GH167" s="235">
        <v>0</v>
      </c>
      <c r="GI167" s="235">
        <v>0</v>
      </c>
      <c r="GJ167" s="235">
        <v>2763.4796538461542</v>
      </c>
      <c r="GK167" s="234">
        <v>-1311.9966666666667</v>
      </c>
      <c r="GL167" s="234">
        <v>-4637.4719999999998</v>
      </c>
      <c r="GM167" s="235"/>
      <c r="GN167" s="235">
        <v>0</v>
      </c>
      <c r="GO167" s="235">
        <v>0</v>
      </c>
      <c r="GP167" s="235"/>
      <c r="GQ167" s="234">
        <v>251310.04963630228</v>
      </c>
      <c r="GR167" s="236">
        <v>245894.13866666667</v>
      </c>
      <c r="GS167" s="236">
        <v>7101.8999824561415</v>
      </c>
      <c r="GT167" s="237"/>
      <c r="GU167" s="237"/>
      <c r="GV167" s="237"/>
      <c r="GW167" s="237">
        <v>0</v>
      </c>
      <c r="GX167" s="237">
        <v>1500</v>
      </c>
      <c r="GY167" s="237">
        <v>0</v>
      </c>
      <c r="GZ167" s="237">
        <v>0</v>
      </c>
      <c r="HA167" s="237">
        <v>2763.4796538461542</v>
      </c>
      <c r="HB167" s="236">
        <v>-1311.9966666666667</v>
      </c>
      <c r="HC167" s="236">
        <v>-4637.4719999999998</v>
      </c>
      <c r="HD167" s="237"/>
      <c r="HE167" s="237">
        <v>0</v>
      </c>
      <c r="HF167" s="237">
        <v>0</v>
      </c>
      <c r="HG167" s="237"/>
      <c r="HH167" s="236">
        <v>251310.04963630228</v>
      </c>
      <c r="HJ167" s="281">
        <f t="shared" si="20"/>
        <v>3063918.4521929817</v>
      </c>
      <c r="HK167" s="282">
        <f t="shared" si="21"/>
        <v>0</v>
      </c>
      <c r="HL167" s="282">
        <f t="shared" si="22"/>
        <v>33161.755846153843</v>
      </c>
      <c r="HM167" s="282">
        <f t="shared" si="23"/>
        <v>-15743.959999999997</v>
      </c>
      <c r="HN167" s="282">
        <f t="shared" si="24"/>
        <v>-55649.664000000012</v>
      </c>
      <c r="HO167" s="282">
        <f t="shared" si="25"/>
        <v>-18745.649999999998</v>
      </c>
      <c r="HP167" s="282">
        <f t="shared" si="26"/>
        <v>0</v>
      </c>
      <c r="HQ167" s="283">
        <f t="shared" si="27"/>
        <v>0</v>
      </c>
      <c r="HR167" s="263"/>
      <c r="HS167" s="277">
        <v>165954</v>
      </c>
      <c r="HT167" s="278">
        <v>0</v>
      </c>
      <c r="HU167" s="278">
        <v>160110</v>
      </c>
      <c r="HV167" s="278">
        <v>0</v>
      </c>
      <c r="HW167" s="278">
        <v>0</v>
      </c>
      <c r="HX167" s="278">
        <v>11434.19</v>
      </c>
      <c r="HY167" s="278">
        <v>96391</v>
      </c>
      <c r="HZ167" s="279">
        <v>11285.5</v>
      </c>
      <c r="IA167" s="278"/>
      <c r="IB167" s="280">
        <f t="shared" si="28"/>
        <v>3542254.8980391356</v>
      </c>
      <c r="ID167" s="280">
        <f t="shared" si="29"/>
        <v>-90139.274000000005</v>
      </c>
      <c r="IF167" s="280"/>
      <c r="IH167" s="280"/>
      <c r="IJ167" s="280">
        <v>0</v>
      </c>
      <c r="IL167" s="280">
        <v>4559.7157894736838</v>
      </c>
      <c r="IN167" s="280">
        <v>45490.83</v>
      </c>
    </row>
    <row r="168" spans="1:248">
      <c r="A168" s="244">
        <v>2115</v>
      </c>
      <c r="B168" s="141">
        <v>103221</v>
      </c>
      <c r="C168" s="141" t="s">
        <v>721</v>
      </c>
      <c r="D168" s="141" t="s">
        <v>517</v>
      </c>
      <c r="E168" s="226" t="s">
        <v>341</v>
      </c>
      <c r="F168" s="245" t="s">
        <v>923</v>
      </c>
      <c r="H168" s="227">
        <v>1667287.4365330394</v>
      </c>
      <c r="I168" s="227">
        <v>-7495.93</v>
      </c>
      <c r="J168" s="227">
        <v>-41869.747199999998</v>
      </c>
      <c r="K168" s="227">
        <v>1617921.7593330394</v>
      </c>
      <c r="M168" s="228">
        <v>138940.61971108662</v>
      </c>
      <c r="N168" s="228">
        <v>11709.901388888889</v>
      </c>
      <c r="O168" s="229"/>
      <c r="P168" s="229"/>
      <c r="Q168" s="229"/>
      <c r="R168" s="229">
        <v>0</v>
      </c>
      <c r="S168" s="229"/>
      <c r="T168" s="229">
        <v>0</v>
      </c>
      <c r="U168" s="229">
        <v>0</v>
      </c>
      <c r="V168" s="229"/>
      <c r="W168" s="228">
        <v>-624.66083333333336</v>
      </c>
      <c r="X168" s="228">
        <v>-3489.1455999999998</v>
      </c>
      <c r="Y168" s="229">
        <v>-428.3125</v>
      </c>
      <c r="Z168" s="229">
        <v>0</v>
      </c>
      <c r="AA168" s="229">
        <v>0</v>
      </c>
      <c r="AB168" s="229"/>
      <c r="AC168" s="228">
        <v>146108.40216664219</v>
      </c>
      <c r="AD168" s="230">
        <v>138940.61971108662</v>
      </c>
      <c r="AE168" s="230">
        <v>11709.901388888889</v>
      </c>
      <c r="AF168" s="231"/>
      <c r="AG168" s="231"/>
      <c r="AH168" s="231"/>
      <c r="AI168" s="231">
        <v>0</v>
      </c>
      <c r="AJ168" s="231"/>
      <c r="AK168" s="231">
        <v>0</v>
      </c>
      <c r="AL168" s="231">
        <v>0</v>
      </c>
      <c r="AM168" s="231"/>
      <c r="AN168" s="230">
        <v>-624.66083333333336</v>
      </c>
      <c r="AO168" s="230">
        <v>-3489.1455999999998</v>
      </c>
      <c r="AP168" s="231">
        <v>-428.3125</v>
      </c>
      <c r="AQ168" s="231">
        <v>0</v>
      </c>
      <c r="AR168" s="231">
        <v>0</v>
      </c>
      <c r="AS168" s="231"/>
      <c r="AT168" s="230">
        <v>146108.40216664219</v>
      </c>
      <c r="AU168" s="232">
        <v>138940.61971108662</v>
      </c>
      <c r="AV168" s="232">
        <v>11709.901388888889</v>
      </c>
      <c r="AW168" s="233"/>
      <c r="AX168" s="233"/>
      <c r="AY168" s="233"/>
      <c r="AZ168" s="233">
        <v>0</v>
      </c>
      <c r="BA168" s="233"/>
      <c r="BB168" s="233">
        <v>0</v>
      </c>
      <c r="BC168" s="233">
        <v>0</v>
      </c>
      <c r="BD168" s="233"/>
      <c r="BE168" s="232">
        <v>-624.66083333333336</v>
      </c>
      <c r="BF168" s="232">
        <v>-3489.1455999999998</v>
      </c>
      <c r="BG168" s="233">
        <v>-428.3125</v>
      </c>
      <c r="BH168" s="233">
        <v>0</v>
      </c>
      <c r="BI168" s="233">
        <v>0</v>
      </c>
      <c r="BJ168" s="233"/>
      <c r="BK168" s="232">
        <v>146108.40216664219</v>
      </c>
      <c r="BL168" s="234">
        <v>138940.61971108662</v>
      </c>
      <c r="BM168" s="234">
        <v>11774.432870370363</v>
      </c>
      <c r="BN168" s="235"/>
      <c r="BO168" s="235"/>
      <c r="BP168" s="235"/>
      <c r="BQ168" s="235">
        <v>0</v>
      </c>
      <c r="BR168" s="235">
        <v>0</v>
      </c>
      <c r="BS168" s="235">
        <v>0</v>
      </c>
      <c r="BT168" s="235">
        <v>0</v>
      </c>
      <c r="BU168" s="235">
        <v>0</v>
      </c>
      <c r="BV168" s="234">
        <v>-624.66083333333336</v>
      </c>
      <c r="BW168" s="234">
        <v>-3489.1455999999998</v>
      </c>
      <c r="BX168" s="235">
        <v>-428.3125</v>
      </c>
      <c r="BY168" s="235">
        <v>0</v>
      </c>
      <c r="BZ168" s="235">
        <v>0</v>
      </c>
      <c r="CA168" s="235"/>
      <c r="CB168" s="234">
        <v>146172.93364812367</v>
      </c>
      <c r="CC168" s="236">
        <v>138940.61971108662</v>
      </c>
      <c r="CD168" s="236">
        <v>11774.432870370363</v>
      </c>
      <c r="CE168" s="237"/>
      <c r="CF168" s="237"/>
      <c r="CG168" s="237"/>
      <c r="CH168" s="237">
        <v>0</v>
      </c>
      <c r="CI168" s="237">
        <v>0</v>
      </c>
      <c r="CJ168" s="237">
        <v>0</v>
      </c>
      <c r="CK168" s="237">
        <v>0</v>
      </c>
      <c r="CL168" s="237">
        <v>0</v>
      </c>
      <c r="CM168" s="236">
        <v>-624.66083333333336</v>
      </c>
      <c r="CN168" s="236">
        <v>-3489.1455999999998</v>
      </c>
      <c r="CO168" s="237">
        <v>-428.3125</v>
      </c>
      <c r="CP168" s="237">
        <v>0</v>
      </c>
      <c r="CQ168" s="237">
        <v>0</v>
      </c>
      <c r="CR168" s="237"/>
      <c r="CS168" s="236">
        <v>146172.93364812367</v>
      </c>
      <c r="CT168" s="238">
        <v>138940.61971108662</v>
      </c>
      <c r="CU168" s="238">
        <v>11774.432870370363</v>
      </c>
      <c r="CV168" s="239"/>
      <c r="CW168" s="239"/>
      <c r="CX168" s="239"/>
      <c r="CY168" s="239">
        <v>0</v>
      </c>
      <c r="CZ168" s="239">
        <v>0</v>
      </c>
      <c r="DA168" s="239">
        <v>0</v>
      </c>
      <c r="DB168" s="239">
        <v>0</v>
      </c>
      <c r="DC168" s="239">
        <v>0</v>
      </c>
      <c r="DD168" s="238">
        <v>-624.66083333333336</v>
      </c>
      <c r="DE168" s="238">
        <v>-3489.1455999999998</v>
      </c>
      <c r="DF168" s="239">
        <v>-428.3125</v>
      </c>
      <c r="DG168" s="239">
        <v>0</v>
      </c>
      <c r="DH168" s="239">
        <v>0</v>
      </c>
      <c r="DI168" s="239"/>
      <c r="DJ168" s="238">
        <v>146172.93364812367</v>
      </c>
      <c r="DK168" s="240">
        <v>138940.61971108662</v>
      </c>
      <c r="DL168" s="240">
        <v>11774.432870370363</v>
      </c>
      <c r="DM168" s="241"/>
      <c r="DN168" s="241"/>
      <c r="DO168" s="241"/>
      <c r="DP168" s="241">
        <v>0</v>
      </c>
      <c r="DQ168" s="241">
        <v>0</v>
      </c>
      <c r="DR168" s="241">
        <v>0</v>
      </c>
      <c r="DS168" s="241">
        <v>0</v>
      </c>
      <c r="DT168" s="241">
        <v>0</v>
      </c>
      <c r="DU168" s="240">
        <v>-624.66083333333336</v>
      </c>
      <c r="DV168" s="240">
        <v>-3489.1455999999998</v>
      </c>
      <c r="DW168" s="241">
        <v>-428.3125</v>
      </c>
      <c r="DX168" s="241">
        <v>0</v>
      </c>
      <c r="DY168" s="241">
        <v>0</v>
      </c>
      <c r="DZ168" s="241"/>
      <c r="EA168" s="240">
        <v>146172.93364812367</v>
      </c>
      <c r="EB168" s="242">
        <v>138940.61971108662</v>
      </c>
      <c r="EC168" s="242">
        <v>7753.1629629629606</v>
      </c>
      <c r="ED168" s="243"/>
      <c r="EE168" s="243"/>
      <c r="EF168" s="243"/>
      <c r="EG168" s="243">
        <v>0</v>
      </c>
      <c r="EH168" s="243">
        <v>0</v>
      </c>
      <c r="EI168" s="243">
        <v>0</v>
      </c>
      <c r="EJ168" s="243">
        <v>0</v>
      </c>
      <c r="EK168" s="243">
        <v>0</v>
      </c>
      <c r="EL168" s="242">
        <v>-624.66083333333336</v>
      </c>
      <c r="EM168" s="242">
        <v>-3489.1455999999998</v>
      </c>
      <c r="EN168" s="243">
        <v>-2141.5625</v>
      </c>
      <c r="EO168" s="243">
        <v>0</v>
      </c>
      <c r="EP168" s="243">
        <v>0</v>
      </c>
      <c r="EQ168" s="243"/>
      <c r="ER168" s="242">
        <v>140438.41374071626</v>
      </c>
      <c r="ES168" s="230">
        <v>138940.61971108662</v>
      </c>
      <c r="ET168" s="230">
        <v>11774.432870370363</v>
      </c>
      <c r="EU168" s="231"/>
      <c r="EV168" s="231"/>
      <c r="EW168" s="231"/>
      <c r="EX168" s="231">
        <v>0</v>
      </c>
      <c r="EY168" s="231">
        <v>0</v>
      </c>
      <c r="EZ168" s="231">
        <v>0</v>
      </c>
      <c r="FA168" s="231">
        <v>0</v>
      </c>
      <c r="FB168" s="231">
        <v>0</v>
      </c>
      <c r="FC168" s="230">
        <v>-624.66083333333336</v>
      </c>
      <c r="FD168" s="230">
        <v>-3489.1455999999998</v>
      </c>
      <c r="FE168" s="231"/>
      <c r="FF168" s="231">
        <v>0</v>
      </c>
      <c r="FG168" s="231">
        <v>0</v>
      </c>
      <c r="FH168" s="231"/>
      <c r="FI168" s="230">
        <v>146601.24614812367</v>
      </c>
      <c r="FJ168" s="232">
        <v>138940.61971108662</v>
      </c>
      <c r="FK168" s="232">
        <v>11774.432870370363</v>
      </c>
      <c r="FL168" s="233"/>
      <c r="FM168" s="233"/>
      <c r="FN168" s="233"/>
      <c r="FO168" s="233">
        <v>0</v>
      </c>
      <c r="FP168" s="233">
        <v>0</v>
      </c>
      <c r="FQ168" s="233">
        <v>0</v>
      </c>
      <c r="FR168" s="233">
        <v>0</v>
      </c>
      <c r="FS168" s="233">
        <v>0</v>
      </c>
      <c r="FT168" s="232">
        <v>-624.66083333333336</v>
      </c>
      <c r="FU168" s="232">
        <v>-3489.1455999999998</v>
      </c>
      <c r="FV168" s="233"/>
      <c r="FW168" s="233">
        <v>0</v>
      </c>
      <c r="FX168" s="233">
        <v>0</v>
      </c>
      <c r="FY168" s="233"/>
      <c r="FZ168" s="232">
        <v>146601.24614812367</v>
      </c>
      <c r="GA168" s="234">
        <v>138940.61971108662</v>
      </c>
      <c r="GB168" s="234">
        <v>11774.432870370363</v>
      </c>
      <c r="GC168" s="235"/>
      <c r="GD168" s="235"/>
      <c r="GE168" s="235"/>
      <c r="GF168" s="235">
        <v>0</v>
      </c>
      <c r="GG168" s="235">
        <v>0</v>
      </c>
      <c r="GH168" s="235">
        <v>0</v>
      </c>
      <c r="GI168" s="235">
        <v>0</v>
      </c>
      <c r="GJ168" s="235">
        <v>0</v>
      </c>
      <c r="GK168" s="234">
        <v>-624.66083333333336</v>
      </c>
      <c r="GL168" s="234">
        <v>-3489.1455999999998</v>
      </c>
      <c r="GM168" s="235"/>
      <c r="GN168" s="235">
        <v>0</v>
      </c>
      <c r="GO168" s="235">
        <v>0</v>
      </c>
      <c r="GP168" s="235"/>
      <c r="GQ168" s="234">
        <v>146601.24614812367</v>
      </c>
      <c r="GR168" s="236">
        <v>138940.61971108662</v>
      </c>
      <c r="GS168" s="236">
        <v>11774.432870370363</v>
      </c>
      <c r="GT168" s="237"/>
      <c r="GU168" s="237"/>
      <c r="GV168" s="237"/>
      <c r="GW168" s="237">
        <v>0</v>
      </c>
      <c r="GX168" s="237">
        <v>0</v>
      </c>
      <c r="GY168" s="237">
        <v>0</v>
      </c>
      <c r="GZ168" s="237">
        <v>0</v>
      </c>
      <c r="HA168" s="237">
        <v>0</v>
      </c>
      <c r="HB168" s="236">
        <v>-624.66083333333336</v>
      </c>
      <c r="HC168" s="236">
        <v>-3489.1455999999998</v>
      </c>
      <c r="HD168" s="237"/>
      <c r="HE168" s="237">
        <v>0</v>
      </c>
      <c r="HF168" s="237">
        <v>0</v>
      </c>
      <c r="HG168" s="237"/>
      <c r="HH168" s="236">
        <v>146601.24614812367</v>
      </c>
      <c r="HJ168" s="281">
        <f t="shared" si="20"/>
        <v>1819337.469958965</v>
      </c>
      <c r="HK168" s="282">
        <f t="shared" si="21"/>
        <v>0</v>
      </c>
      <c r="HL168" s="282">
        <f t="shared" si="22"/>
        <v>0</v>
      </c>
      <c r="HM168" s="282">
        <f t="shared" si="23"/>
        <v>-7495.93</v>
      </c>
      <c r="HN168" s="282">
        <f t="shared" si="24"/>
        <v>-41869.747199999998</v>
      </c>
      <c r="HO168" s="282">
        <f t="shared" si="25"/>
        <v>-5139.75</v>
      </c>
      <c r="HP168" s="282">
        <f t="shared" si="26"/>
        <v>0</v>
      </c>
      <c r="HQ168" s="283">
        <f t="shared" si="27"/>
        <v>0</v>
      </c>
      <c r="HR168" s="263"/>
      <c r="HS168" s="277">
        <v>104209</v>
      </c>
      <c r="HT168" s="278">
        <v>0</v>
      </c>
      <c r="HU168" s="278">
        <v>173646</v>
      </c>
      <c r="HV168" s="278">
        <v>6742.57</v>
      </c>
      <c r="HW168" s="278">
        <v>0</v>
      </c>
      <c r="HX168" s="278">
        <v>13807.210000000001</v>
      </c>
      <c r="HY168" s="278">
        <v>49496</v>
      </c>
      <c r="HZ168" s="279">
        <v>7598.88</v>
      </c>
      <c r="IA168" s="278"/>
      <c r="IB168" s="280">
        <f t="shared" si="28"/>
        <v>2174837.1299589644</v>
      </c>
      <c r="ID168" s="280">
        <f t="shared" si="29"/>
        <v>-54505.427199999998</v>
      </c>
      <c r="IF168" s="280"/>
      <c r="IH168" s="280"/>
      <c r="IJ168" s="280">
        <v>0</v>
      </c>
      <c r="IL168" s="280">
        <v>14971.703333333337</v>
      </c>
      <c r="IN168" s="280">
        <v>61884.9</v>
      </c>
    </row>
    <row r="169" spans="1:248">
      <c r="A169" s="244">
        <v>2441</v>
      </c>
      <c r="B169" s="141">
        <v>103368</v>
      </c>
      <c r="C169" s="141" t="s">
        <v>722</v>
      </c>
      <c r="D169" s="141" t="s">
        <v>518</v>
      </c>
      <c r="E169" s="226" t="s">
        <v>341</v>
      </c>
      <c r="F169" s="245" t="s">
        <v>923</v>
      </c>
      <c r="H169" s="227">
        <v>2014176.8443588982</v>
      </c>
      <c r="I169" s="227">
        <v>-8599.01</v>
      </c>
      <c r="J169" s="227">
        <v>-14333.984700000001</v>
      </c>
      <c r="K169" s="227">
        <v>1991243.8496588983</v>
      </c>
      <c r="M169" s="228">
        <v>167848.07036324151</v>
      </c>
      <c r="N169" s="228">
        <v>5776.6078124999995</v>
      </c>
      <c r="O169" s="229"/>
      <c r="P169" s="229"/>
      <c r="Q169" s="229"/>
      <c r="R169" s="229">
        <v>0</v>
      </c>
      <c r="S169" s="229"/>
      <c r="T169" s="229">
        <v>0</v>
      </c>
      <c r="U169" s="229">
        <v>0</v>
      </c>
      <c r="V169" s="229"/>
      <c r="W169" s="228">
        <v>-716.58416666666665</v>
      </c>
      <c r="X169" s="228">
        <v>-1194.4987250000001</v>
      </c>
      <c r="Y169" s="229">
        <v>-789.25</v>
      </c>
      <c r="Z169" s="229">
        <v>0</v>
      </c>
      <c r="AA169" s="229">
        <v>0</v>
      </c>
      <c r="AB169" s="229"/>
      <c r="AC169" s="228">
        <v>170924.34528407484</v>
      </c>
      <c r="AD169" s="230">
        <v>167848.07036324151</v>
      </c>
      <c r="AE169" s="230">
        <v>5776.6078124999995</v>
      </c>
      <c r="AF169" s="231"/>
      <c r="AG169" s="231"/>
      <c r="AH169" s="231"/>
      <c r="AI169" s="231">
        <v>0</v>
      </c>
      <c r="AJ169" s="231"/>
      <c r="AK169" s="231">
        <v>0</v>
      </c>
      <c r="AL169" s="231">
        <v>0</v>
      </c>
      <c r="AM169" s="231"/>
      <c r="AN169" s="230">
        <v>-716.58416666666665</v>
      </c>
      <c r="AO169" s="230">
        <v>-1194.4987250000001</v>
      </c>
      <c r="AP169" s="231">
        <v>-789.25</v>
      </c>
      <c r="AQ169" s="231">
        <v>0</v>
      </c>
      <c r="AR169" s="231">
        <v>0</v>
      </c>
      <c r="AS169" s="231"/>
      <c r="AT169" s="230">
        <v>170924.34528407484</v>
      </c>
      <c r="AU169" s="232">
        <v>167848.07036324151</v>
      </c>
      <c r="AV169" s="232">
        <v>5776.6078124999995</v>
      </c>
      <c r="AW169" s="233"/>
      <c r="AX169" s="233"/>
      <c r="AY169" s="233"/>
      <c r="AZ169" s="233">
        <v>0</v>
      </c>
      <c r="BA169" s="233"/>
      <c r="BB169" s="233">
        <v>0</v>
      </c>
      <c r="BC169" s="233">
        <v>0</v>
      </c>
      <c r="BD169" s="233"/>
      <c r="BE169" s="232">
        <v>-716.58416666666665</v>
      </c>
      <c r="BF169" s="232">
        <v>-1194.4987250000001</v>
      </c>
      <c r="BG169" s="233">
        <v>-789.25</v>
      </c>
      <c r="BH169" s="233">
        <v>0</v>
      </c>
      <c r="BI169" s="233">
        <v>0</v>
      </c>
      <c r="BJ169" s="233"/>
      <c r="BK169" s="232">
        <v>170924.34528407484</v>
      </c>
      <c r="BL169" s="234">
        <v>167848.07036324151</v>
      </c>
      <c r="BM169" s="234">
        <v>6301.0529513888887</v>
      </c>
      <c r="BN169" s="235"/>
      <c r="BO169" s="235"/>
      <c r="BP169" s="235"/>
      <c r="BQ169" s="235">
        <v>0</v>
      </c>
      <c r="BR169" s="235">
        <v>0</v>
      </c>
      <c r="BS169" s="235">
        <v>0</v>
      </c>
      <c r="BT169" s="235">
        <v>0</v>
      </c>
      <c r="BU169" s="235">
        <v>0</v>
      </c>
      <c r="BV169" s="234">
        <v>-716.58416666666665</v>
      </c>
      <c r="BW169" s="234">
        <v>-1194.4987250000001</v>
      </c>
      <c r="BX169" s="235">
        <v>-789.25</v>
      </c>
      <c r="BY169" s="235">
        <v>0</v>
      </c>
      <c r="BZ169" s="235">
        <v>0</v>
      </c>
      <c r="CA169" s="235"/>
      <c r="CB169" s="234">
        <v>171448.79042296371</v>
      </c>
      <c r="CC169" s="236">
        <v>167848.07036324151</v>
      </c>
      <c r="CD169" s="236">
        <v>6301.0529513888887</v>
      </c>
      <c r="CE169" s="237"/>
      <c r="CF169" s="237"/>
      <c r="CG169" s="237"/>
      <c r="CH169" s="237">
        <v>0</v>
      </c>
      <c r="CI169" s="237">
        <v>0</v>
      </c>
      <c r="CJ169" s="237">
        <v>0</v>
      </c>
      <c r="CK169" s="237">
        <v>0</v>
      </c>
      <c r="CL169" s="237">
        <v>0</v>
      </c>
      <c r="CM169" s="236">
        <v>-716.58416666666665</v>
      </c>
      <c r="CN169" s="236">
        <v>-1194.4987250000001</v>
      </c>
      <c r="CO169" s="237">
        <v>-789.25</v>
      </c>
      <c r="CP169" s="237">
        <v>0</v>
      </c>
      <c r="CQ169" s="237">
        <v>0</v>
      </c>
      <c r="CR169" s="237"/>
      <c r="CS169" s="236">
        <v>171448.79042296371</v>
      </c>
      <c r="CT169" s="238">
        <v>167848.07036324151</v>
      </c>
      <c r="CU169" s="238">
        <v>6301.0529513888887</v>
      </c>
      <c r="CV169" s="239"/>
      <c r="CW169" s="239"/>
      <c r="CX169" s="239"/>
      <c r="CY169" s="239">
        <v>0</v>
      </c>
      <c r="CZ169" s="239">
        <v>0</v>
      </c>
      <c r="DA169" s="239">
        <v>0</v>
      </c>
      <c r="DB169" s="239">
        <v>0</v>
      </c>
      <c r="DC169" s="239">
        <v>0</v>
      </c>
      <c r="DD169" s="238">
        <v>-716.58416666666665</v>
      </c>
      <c r="DE169" s="238">
        <v>-1194.4987250000001</v>
      </c>
      <c r="DF169" s="239">
        <v>-789.25</v>
      </c>
      <c r="DG169" s="239">
        <v>0</v>
      </c>
      <c r="DH169" s="239">
        <v>0</v>
      </c>
      <c r="DI169" s="239"/>
      <c r="DJ169" s="238">
        <v>171448.79042296371</v>
      </c>
      <c r="DK169" s="240">
        <v>167848.07036324151</v>
      </c>
      <c r="DL169" s="240">
        <v>6301.0529513888887</v>
      </c>
      <c r="DM169" s="241"/>
      <c r="DN169" s="241"/>
      <c r="DO169" s="241"/>
      <c r="DP169" s="241">
        <v>0</v>
      </c>
      <c r="DQ169" s="241">
        <v>0</v>
      </c>
      <c r="DR169" s="241">
        <v>0</v>
      </c>
      <c r="DS169" s="241">
        <v>0</v>
      </c>
      <c r="DT169" s="241">
        <v>0</v>
      </c>
      <c r="DU169" s="240">
        <v>-716.58416666666665</v>
      </c>
      <c r="DV169" s="240">
        <v>-1194.4987250000001</v>
      </c>
      <c r="DW169" s="241">
        <v>-789.25</v>
      </c>
      <c r="DX169" s="241">
        <v>0</v>
      </c>
      <c r="DY169" s="241">
        <v>0</v>
      </c>
      <c r="DZ169" s="241"/>
      <c r="EA169" s="240">
        <v>171448.79042296371</v>
      </c>
      <c r="EB169" s="242">
        <v>167848.07036324151</v>
      </c>
      <c r="EC169" s="242">
        <v>14490.27361111111</v>
      </c>
      <c r="ED169" s="243"/>
      <c r="EE169" s="243"/>
      <c r="EF169" s="243"/>
      <c r="EG169" s="243">
        <v>0</v>
      </c>
      <c r="EH169" s="243">
        <v>0</v>
      </c>
      <c r="EI169" s="243">
        <v>0</v>
      </c>
      <c r="EJ169" s="243">
        <v>0</v>
      </c>
      <c r="EK169" s="243">
        <v>0</v>
      </c>
      <c r="EL169" s="242">
        <v>-716.58416666666665</v>
      </c>
      <c r="EM169" s="242">
        <v>-1194.4987250000001</v>
      </c>
      <c r="EN169" s="243">
        <v>-3946.25</v>
      </c>
      <c r="EO169" s="243">
        <v>0</v>
      </c>
      <c r="EP169" s="243">
        <v>0</v>
      </c>
      <c r="EQ169" s="243"/>
      <c r="ER169" s="242">
        <v>176481.01108268593</v>
      </c>
      <c r="ES169" s="230">
        <v>167848.07036324151</v>
      </c>
      <c r="ET169" s="230">
        <v>6301.0529513888887</v>
      </c>
      <c r="EU169" s="231"/>
      <c r="EV169" s="231"/>
      <c r="EW169" s="231"/>
      <c r="EX169" s="231">
        <v>0</v>
      </c>
      <c r="EY169" s="231">
        <v>0</v>
      </c>
      <c r="EZ169" s="231">
        <v>0</v>
      </c>
      <c r="FA169" s="231">
        <v>0</v>
      </c>
      <c r="FB169" s="231">
        <v>0</v>
      </c>
      <c r="FC169" s="230">
        <v>-716.58416666666665</v>
      </c>
      <c r="FD169" s="230">
        <v>-1194.4987250000001</v>
      </c>
      <c r="FE169" s="231"/>
      <c r="FF169" s="231">
        <v>0</v>
      </c>
      <c r="FG169" s="231">
        <v>0</v>
      </c>
      <c r="FH169" s="231"/>
      <c r="FI169" s="230">
        <v>172238.04042296371</v>
      </c>
      <c r="FJ169" s="232">
        <v>167848.07036324151</v>
      </c>
      <c r="FK169" s="232">
        <v>6301.0529513888887</v>
      </c>
      <c r="FL169" s="233"/>
      <c r="FM169" s="233"/>
      <c r="FN169" s="233"/>
      <c r="FO169" s="233">
        <v>0</v>
      </c>
      <c r="FP169" s="233">
        <v>0</v>
      </c>
      <c r="FQ169" s="233">
        <v>0</v>
      </c>
      <c r="FR169" s="233">
        <v>0</v>
      </c>
      <c r="FS169" s="233">
        <v>0</v>
      </c>
      <c r="FT169" s="232">
        <v>-716.58416666666665</v>
      </c>
      <c r="FU169" s="232">
        <v>-1194.4987250000001</v>
      </c>
      <c r="FV169" s="233"/>
      <c r="FW169" s="233">
        <v>0</v>
      </c>
      <c r="FX169" s="233">
        <v>0</v>
      </c>
      <c r="FY169" s="233"/>
      <c r="FZ169" s="232">
        <v>172238.04042296371</v>
      </c>
      <c r="GA169" s="234">
        <v>167848.07036324151</v>
      </c>
      <c r="GB169" s="234">
        <v>6301.0529513888887</v>
      </c>
      <c r="GC169" s="235"/>
      <c r="GD169" s="235"/>
      <c r="GE169" s="235"/>
      <c r="GF169" s="235">
        <v>0</v>
      </c>
      <c r="GG169" s="235">
        <v>0</v>
      </c>
      <c r="GH169" s="235">
        <v>0</v>
      </c>
      <c r="GI169" s="235">
        <v>0</v>
      </c>
      <c r="GJ169" s="235">
        <v>0</v>
      </c>
      <c r="GK169" s="234">
        <v>-716.58416666666665</v>
      </c>
      <c r="GL169" s="234">
        <v>-1194.4987250000001</v>
      </c>
      <c r="GM169" s="235"/>
      <c r="GN169" s="235">
        <v>0</v>
      </c>
      <c r="GO169" s="235">
        <v>0</v>
      </c>
      <c r="GP169" s="235"/>
      <c r="GQ169" s="234">
        <v>172238.04042296371</v>
      </c>
      <c r="GR169" s="236">
        <v>167848.07036324151</v>
      </c>
      <c r="GS169" s="236">
        <v>6301.0529513888887</v>
      </c>
      <c r="GT169" s="237"/>
      <c r="GU169" s="237"/>
      <c r="GV169" s="237"/>
      <c r="GW169" s="237">
        <v>0</v>
      </c>
      <c r="GX169" s="237">
        <v>0</v>
      </c>
      <c r="GY169" s="237">
        <v>0</v>
      </c>
      <c r="GZ169" s="237">
        <v>0</v>
      </c>
      <c r="HA169" s="237">
        <v>0</v>
      </c>
      <c r="HB169" s="236">
        <v>-716.58416666666665</v>
      </c>
      <c r="HC169" s="236">
        <v>-1194.4987250000001</v>
      </c>
      <c r="HD169" s="237"/>
      <c r="HE169" s="237">
        <v>0</v>
      </c>
      <c r="HF169" s="237">
        <v>0</v>
      </c>
      <c r="HG169" s="237"/>
      <c r="HH169" s="236">
        <v>172238.04042296371</v>
      </c>
      <c r="HJ169" s="281">
        <f t="shared" si="20"/>
        <v>2104420.8800186208</v>
      </c>
      <c r="HK169" s="282">
        <f t="shared" si="21"/>
        <v>0</v>
      </c>
      <c r="HL169" s="282">
        <f t="shared" si="22"/>
        <v>0</v>
      </c>
      <c r="HM169" s="282">
        <f t="shared" si="23"/>
        <v>-8599.01</v>
      </c>
      <c r="HN169" s="282">
        <f t="shared" si="24"/>
        <v>-14333.984699999999</v>
      </c>
      <c r="HO169" s="282">
        <f t="shared" si="25"/>
        <v>-9471</v>
      </c>
      <c r="HP169" s="282">
        <f t="shared" si="26"/>
        <v>0</v>
      </c>
      <c r="HQ169" s="283">
        <f t="shared" si="27"/>
        <v>0</v>
      </c>
      <c r="HR169" s="263"/>
      <c r="HS169" s="277">
        <v>121928</v>
      </c>
      <c r="HT169" s="278">
        <v>0</v>
      </c>
      <c r="HU169" s="278">
        <v>215046</v>
      </c>
      <c r="HV169" s="278">
        <v>1742.57</v>
      </c>
      <c r="HW169" s="278">
        <v>0</v>
      </c>
      <c r="HX169" s="278">
        <v>4770.8300000000017</v>
      </c>
      <c r="HY169" s="278">
        <v>47061</v>
      </c>
      <c r="HZ169" s="279">
        <v>8030.88</v>
      </c>
      <c r="IA169" s="278"/>
      <c r="IB169" s="280">
        <f t="shared" si="28"/>
        <v>2503000.1600186205</v>
      </c>
      <c r="ID169" s="280">
        <f t="shared" si="29"/>
        <v>-32403.994699999999</v>
      </c>
      <c r="IF169" s="280"/>
      <c r="IH169" s="280"/>
      <c r="IJ169" s="280">
        <v>0</v>
      </c>
      <c r="IL169" s="280">
        <v>8015.5150000000122</v>
      </c>
      <c r="IN169" s="280">
        <v>57113.853333333325</v>
      </c>
    </row>
    <row r="170" spans="1:248">
      <c r="A170" s="244">
        <v>2321</v>
      </c>
      <c r="B170" s="141">
        <v>103339</v>
      </c>
      <c r="C170" s="141" t="s">
        <v>723</v>
      </c>
      <c r="D170" s="141" t="s">
        <v>519</v>
      </c>
      <c r="E170" s="226" t="s">
        <v>341</v>
      </c>
      <c r="F170" s="245" t="s">
        <v>923</v>
      </c>
      <c r="H170" s="227">
        <v>1162561.3975010291</v>
      </c>
      <c r="I170" s="227">
        <v>-4612.88</v>
      </c>
      <c r="J170" s="227">
        <v>-15754.468000000001</v>
      </c>
      <c r="K170" s="227">
        <v>1142194.0495010291</v>
      </c>
      <c r="M170" s="228">
        <v>96880.116458419085</v>
      </c>
      <c r="N170" s="228">
        <v>0</v>
      </c>
      <c r="O170" s="229"/>
      <c r="P170" s="229"/>
      <c r="Q170" s="229"/>
      <c r="R170" s="229">
        <v>0</v>
      </c>
      <c r="S170" s="229"/>
      <c r="T170" s="229">
        <v>0</v>
      </c>
      <c r="U170" s="229">
        <v>0</v>
      </c>
      <c r="V170" s="229"/>
      <c r="W170" s="228">
        <v>-384.40666666666669</v>
      </c>
      <c r="X170" s="228">
        <v>-1312.8723333333335</v>
      </c>
      <c r="Y170" s="229">
        <v>-428.3125</v>
      </c>
      <c r="Z170" s="229">
        <v>0</v>
      </c>
      <c r="AA170" s="229">
        <v>0</v>
      </c>
      <c r="AB170" s="229"/>
      <c r="AC170" s="228">
        <v>94754.52495841909</v>
      </c>
      <c r="AD170" s="230">
        <v>96880.116458419085</v>
      </c>
      <c r="AE170" s="230">
        <v>0</v>
      </c>
      <c r="AF170" s="231"/>
      <c r="AG170" s="231"/>
      <c r="AH170" s="231"/>
      <c r="AI170" s="231">
        <v>0</v>
      </c>
      <c r="AJ170" s="231"/>
      <c r="AK170" s="231">
        <v>0</v>
      </c>
      <c r="AL170" s="231">
        <v>0</v>
      </c>
      <c r="AM170" s="231"/>
      <c r="AN170" s="230">
        <v>-384.40666666666669</v>
      </c>
      <c r="AO170" s="230">
        <v>-1312.8723333333335</v>
      </c>
      <c r="AP170" s="231">
        <v>-428.3125</v>
      </c>
      <c r="AQ170" s="231">
        <v>0</v>
      </c>
      <c r="AR170" s="231">
        <v>0</v>
      </c>
      <c r="AS170" s="231"/>
      <c r="AT170" s="230">
        <v>94754.52495841909</v>
      </c>
      <c r="AU170" s="232">
        <v>96880.116458419085</v>
      </c>
      <c r="AV170" s="232">
        <v>0</v>
      </c>
      <c r="AW170" s="233"/>
      <c r="AX170" s="233"/>
      <c r="AY170" s="233"/>
      <c r="AZ170" s="233">
        <v>0</v>
      </c>
      <c r="BA170" s="233"/>
      <c r="BB170" s="233">
        <v>0</v>
      </c>
      <c r="BC170" s="233">
        <v>0</v>
      </c>
      <c r="BD170" s="233"/>
      <c r="BE170" s="232">
        <v>-384.40666666666669</v>
      </c>
      <c r="BF170" s="232">
        <v>-1312.8723333333335</v>
      </c>
      <c r="BG170" s="233">
        <v>-428.3125</v>
      </c>
      <c r="BH170" s="233">
        <v>0</v>
      </c>
      <c r="BI170" s="233">
        <v>0</v>
      </c>
      <c r="BJ170" s="233"/>
      <c r="BK170" s="232">
        <v>94754.52495841909</v>
      </c>
      <c r="BL170" s="234">
        <v>96880.116458419085</v>
      </c>
      <c r="BM170" s="234">
        <v>0</v>
      </c>
      <c r="BN170" s="235"/>
      <c r="BO170" s="235"/>
      <c r="BP170" s="235"/>
      <c r="BQ170" s="235">
        <v>0</v>
      </c>
      <c r="BR170" s="235">
        <v>0</v>
      </c>
      <c r="BS170" s="235">
        <v>0</v>
      </c>
      <c r="BT170" s="235">
        <v>0</v>
      </c>
      <c r="BU170" s="235">
        <v>0</v>
      </c>
      <c r="BV170" s="234">
        <v>-384.40666666666669</v>
      </c>
      <c r="BW170" s="234">
        <v>-1312.8723333333335</v>
      </c>
      <c r="BX170" s="235">
        <v>-428.3125</v>
      </c>
      <c r="BY170" s="235">
        <v>0</v>
      </c>
      <c r="BZ170" s="235">
        <v>0</v>
      </c>
      <c r="CA170" s="235"/>
      <c r="CB170" s="234">
        <v>94754.52495841909</v>
      </c>
      <c r="CC170" s="236">
        <v>96880.116458419085</v>
      </c>
      <c r="CD170" s="236">
        <v>0</v>
      </c>
      <c r="CE170" s="237"/>
      <c r="CF170" s="237"/>
      <c r="CG170" s="237"/>
      <c r="CH170" s="237">
        <v>0</v>
      </c>
      <c r="CI170" s="237">
        <v>0</v>
      </c>
      <c r="CJ170" s="237">
        <v>0</v>
      </c>
      <c r="CK170" s="237">
        <v>0</v>
      </c>
      <c r="CL170" s="237">
        <v>0</v>
      </c>
      <c r="CM170" s="236">
        <v>-384.40666666666669</v>
      </c>
      <c r="CN170" s="236">
        <v>-1312.8723333333335</v>
      </c>
      <c r="CO170" s="237">
        <v>-428.3125</v>
      </c>
      <c r="CP170" s="237">
        <v>0</v>
      </c>
      <c r="CQ170" s="237">
        <v>0</v>
      </c>
      <c r="CR170" s="237"/>
      <c r="CS170" s="236">
        <v>94754.52495841909</v>
      </c>
      <c r="CT170" s="238">
        <v>96880.116458419085</v>
      </c>
      <c r="CU170" s="238">
        <v>0</v>
      </c>
      <c r="CV170" s="239"/>
      <c r="CW170" s="239"/>
      <c r="CX170" s="239"/>
      <c r="CY170" s="239">
        <v>0</v>
      </c>
      <c r="CZ170" s="239">
        <v>0</v>
      </c>
      <c r="DA170" s="239">
        <v>0</v>
      </c>
      <c r="DB170" s="239">
        <v>0</v>
      </c>
      <c r="DC170" s="239">
        <v>0</v>
      </c>
      <c r="DD170" s="238">
        <v>-384.40666666666669</v>
      </c>
      <c r="DE170" s="238">
        <v>-1312.8723333333335</v>
      </c>
      <c r="DF170" s="239">
        <v>-428.3125</v>
      </c>
      <c r="DG170" s="239">
        <v>0</v>
      </c>
      <c r="DH170" s="239">
        <v>0</v>
      </c>
      <c r="DI170" s="239"/>
      <c r="DJ170" s="238">
        <v>94754.52495841909</v>
      </c>
      <c r="DK170" s="240">
        <v>96880.116458419085</v>
      </c>
      <c r="DL170" s="240">
        <v>0</v>
      </c>
      <c r="DM170" s="241"/>
      <c r="DN170" s="241"/>
      <c r="DO170" s="241"/>
      <c r="DP170" s="241">
        <v>0</v>
      </c>
      <c r="DQ170" s="241">
        <v>0</v>
      </c>
      <c r="DR170" s="241">
        <v>0</v>
      </c>
      <c r="DS170" s="241">
        <v>0</v>
      </c>
      <c r="DT170" s="241">
        <v>0</v>
      </c>
      <c r="DU170" s="240">
        <v>-384.40666666666669</v>
      </c>
      <c r="DV170" s="240">
        <v>-1312.8723333333335</v>
      </c>
      <c r="DW170" s="241">
        <v>-428.3125</v>
      </c>
      <c r="DX170" s="241">
        <v>0</v>
      </c>
      <c r="DY170" s="241">
        <v>0</v>
      </c>
      <c r="DZ170" s="241"/>
      <c r="EA170" s="240">
        <v>94754.52495841909</v>
      </c>
      <c r="EB170" s="242">
        <v>96880.116458419085</v>
      </c>
      <c r="EC170" s="242">
        <v>0</v>
      </c>
      <c r="ED170" s="243"/>
      <c r="EE170" s="243"/>
      <c r="EF170" s="243"/>
      <c r="EG170" s="243">
        <v>0</v>
      </c>
      <c r="EH170" s="243">
        <v>0</v>
      </c>
      <c r="EI170" s="243">
        <v>0</v>
      </c>
      <c r="EJ170" s="243">
        <v>0</v>
      </c>
      <c r="EK170" s="243">
        <v>0</v>
      </c>
      <c r="EL170" s="242">
        <v>-384.40666666666669</v>
      </c>
      <c r="EM170" s="242">
        <v>-1312.8723333333335</v>
      </c>
      <c r="EN170" s="243">
        <v>-2141.5625</v>
      </c>
      <c r="EO170" s="243">
        <v>0</v>
      </c>
      <c r="EP170" s="243">
        <v>0</v>
      </c>
      <c r="EQ170" s="243"/>
      <c r="ER170" s="242">
        <v>93041.27495841909</v>
      </c>
      <c r="ES170" s="230">
        <v>96880.116458419085</v>
      </c>
      <c r="ET170" s="230">
        <v>0</v>
      </c>
      <c r="EU170" s="231"/>
      <c r="EV170" s="231"/>
      <c r="EW170" s="231"/>
      <c r="EX170" s="231">
        <v>0</v>
      </c>
      <c r="EY170" s="231">
        <v>0</v>
      </c>
      <c r="EZ170" s="231">
        <v>0</v>
      </c>
      <c r="FA170" s="231">
        <v>0</v>
      </c>
      <c r="FB170" s="231">
        <v>0</v>
      </c>
      <c r="FC170" s="230">
        <v>-384.40666666666669</v>
      </c>
      <c r="FD170" s="230">
        <v>-1312.8723333333335</v>
      </c>
      <c r="FE170" s="231"/>
      <c r="FF170" s="231">
        <v>0</v>
      </c>
      <c r="FG170" s="231">
        <v>0</v>
      </c>
      <c r="FH170" s="231"/>
      <c r="FI170" s="230">
        <v>95182.83745841909</v>
      </c>
      <c r="FJ170" s="232">
        <v>96880.116458419085</v>
      </c>
      <c r="FK170" s="232">
        <v>0</v>
      </c>
      <c r="FL170" s="233"/>
      <c r="FM170" s="233"/>
      <c r="FN170" s="233"/>
      <c r="FO170" s="233">
        <v>0</v>
      </c>
      <c r="FP170" s="233">
        <v>0</v>
      </c>
      <c r="FQ170" s="233">
        <v>0</v>
      </c>
      <c r="FR170" s="233">
        <v>0</v>
      </c>
      <c r="FS170" s="233">
        <v>0</v>
      </c>
      <c r="FT170" s="232">
        <v>-384.40666666666669</v>
      </c>
      <c r="FU170" s="232">
        <v>-1312.8723333333335</v>
      </c>
      <c r="FV170" s="233"/>
      <c r="FW170" s="233">
        <v>0</v>
      </c>
      <c r="FX170" s="233">
        <v>0</v>
      </c>
      <c r="FY170" s="233"/>
      <c r="FZ170" s="232">
        <v>95182.83745841909</v>
      </c>
      <c r="GA170" s="234">
        <v>96880.116458419085</v>
      </c>
      <c r="GB170" s="234">
        <v>0</v>
      </c>
      <c r="GC170" s="235"/>
      <c r="GD170" s="235"/>
      <c r="GE170" s="235"/>
      <c r="GF170" s="235">
        <v>0</v>
      </c>
      <c r="GG170" s="235">
        <v>0</v>
      </c>
      <c r="GH170" s="235">
        <v>0</v>
      </c>
      <c r="GI170" s="235">
        <v>0</v>
      </c>
      <c r="GJ170" s="235">
        <v>0</v>
      </c>
      <c r="GK170" s="234">
        <v>-384.40666666666669</v>
      </c>
      <c r="GL170" s="234">
        <v>-1312.8723333333335</v>
      </c>
      <c r="GM170" s="235"/>
      <c r="GN170" s="235">
        <v>0</v>
      </c>
      <c r="GO170" s="235">
        <v>0</v>
      </c>
      <c r="GP170" s="235"/>
      <c r="GQ170" s="234">
        <v>95182.83745841909</v>
      </c>
      <c r="GR170" s="236">
        <v>96880.116458419085</v>
      </c>
      <c r="GS170" s="236">
        <v>0</v>
      </c>
      <c r="GT170" s="237"/>
      <c r="GU170" s="237"/>
      <c r="GV170" s="237"/>
      <c r="GW170" s="237">
        <v>0</v>
      </c>
      <c r="GX170" s="237">
        <v>0</v>
      </c>
      <c r="GY170" s="237">
        <v>0</v>
      </c>
      <c r="GZ170" s="237">
        <v>0</v>
      </c>
      <c r="HA170" s="237">
        <v>0</v>
      </c>
      <c r="HB170" s="236">
        <v>-384.40666666666669</v>
      </c>
      <c r="HC170" s="236">
        <v>-1312.8723333333335</v>
      </c>
      <c r="HD170" s="237"/>
      <c r="HE170" s="237">
        <v>0</v>
      </c>
      <c r="HF170" s="237">
        <v>0</v>
      </c>
      <c r="HG170" s="237"/>
      <c r="HH170" s="236">
        <v>95182.83745841909</v>
      </c>
      <c r="HJ170" s="281">
        <f t="shared" si="20"/>
        <v>1162561.3975010291</v>
      </c>
      <c r="HK170" s="282">
        <f t="shared" si="21"/>
        <v>0</v>
      </c>
      <c r="HL170" s="282">
        <f t="shared" si="22"/>
        <v>0</v>
      </c>
      <c r="HM170" s="282">
        <f t="shared" si="23"/>
        <v>-4612.88</v>
      </c>
      <c r="HN170" s="282">
        <f t="shared" si="24"/>
        <v>-15754.467999999999</v>
      </c>
      <c r="HO170" s="282">
        <f t="shared" si="25"/>
        <v>-5139.75</v>
      </c>
      <c r="HP170" s="282">
        <f t="shared" si="26"/>
        <v>0</v>
      </c>
      <c r="HQ170" s="283">
        <f t="shared" si="27"/>
        <v>0</v>
      </c>
      <c r="HR170" s="263"/>
      <c r="HS170" s="277">
        <v>70193</v>
      </c>
      <c r="HT170" s="278">
        <v>0</v>
      </c>
      <c r="HU170" s="278">
        <v>131796</v>
      </c>
      <c r="HV170" s="278">
        <v>285.64</v>
      </c>
      <c r="HW170" s="278">
        <v>0</v>
      </c>
      <c r="HX170" s="278">
        <v>8501.7999999999993</v>
      </c>
      <c r="HY170" s="278">
        <v>22071</v>
      </c>
      <c r="HZ170" s="279">
        <v>6081.25</v>
      </c>
      <c r="IA170" s="278"/>
      <c r="IB170" s="280">
        <f t="shared" si="28"/>
        <v>1401490.087501029</v>
      </c>
      <c r="ID170" s="280">
        <f t="shared" si="29"/>
        <v>-25507.097999999998</v>
      </c>
      <c r="IF170" s="280"/>
      <c r="IH170" s="280"/>
      <c r="IJ170" s="280">
        <v>0</v>
      </c>
      <c r="IL170" s="280">
        <v>0</v>
      </c>
      <c r="IN170" s="280">
        <v>85010.31</v>
      </c>
    </row>
    <row r="171" spans="1:248">
      <c r="A171" s="244">
        <v>1024</v>
      </c>
      <c r="B171" s="141">
        <v>103137</v>
      </c>
      <c r="C171" s="141" t="s">
        <v>724</v>
      </c>
      <c r="D171" s="141" t="s">
        <v>520</v>
      </c>
      <c r="E171" s="226" t="s">
        <v>786</v>
      </c>
      <c r="F171" s="245" t="s">
        <v>923</v>
      </c>
      <c r="H171" s="227">
        <v>0</v>
      </c>
      <c r="I171" s="227">
        <v>0</v>
      </c>
      <c r="J171" s="227">
        <v>0</v>
      </c>
      <c r="K171" s="227">
        <v>0</v>
      </c>
      <c r="M171" s="228">
        <v>0</v>
      </c>
      <c r="N171" s="228">
        <v>44922.499315372494</v>
      </c>
      <c r="O171" s="229"/>
      <c r="P171" s="229"/>
      <c r="Q171" s="229"/>
      <c r="R171" s="229">
        <v>0</v>
      </c>
      <c r="S171" s="229"/>
      <c r="T171" s="229">
        <v>0</v>
      </c>
      <c r="U171" s="229">
        <v>0</v>
      </c>
      <c r="V171" s="229"/>
      <c r="W171" s="228">
        <v>0</v>
      </c>
      <c r="X171" s="228">
        <v>0</v>
      </c>
      <c r="Y171" s="229">
        <v>-274.3125</v>
      </c>
      <c r="Z171" s="229">
        <v>0</v>
      </c>
      <c r="AA171" s="229">
        <v>0</v>
      </c>
      <c r="AB171" s="229"/>
      <c r="AC171" s="228">
        <v>44648.186815372494</v>
      </c>
      <c r="AD171" s="230">
        <v>0</v>
      </c>
      <c r="AE171" s="230">
        <v>44922.499315372494</v>
      </c>
      <c r="AF171" s="231"/>
      <c r="AG171" s="231"/>
      <c r="AH171" s="231"/>
      <c r="AI171" s="231">
        <v>0</v>
      </c>
      <c r="AJ171" s="231"/>
      <c r="AK171" s="231">
        <v>0</v>
      </c>
      <c r="AL171" s="231">
        <v>0</v>
      </c>
      <c r="AM171" s="231"/>
      <c r="AN171" s="230">
        <v>0</v>
      </c>
      <c r="AO171" s="230">
        <v>0</v>
      </c>
      <c r="AP171" s="231">
        <v>-274.3125</v>
      </c>
      <c r="AQ171" s="231">
        <v>0</v>
      </c>
      <c r="AR171" s="231">
        <v>0</v>
      </c>
      <c r="AS171" s="231"/>
      <c r="AT171" s="230">
        <v>44648.186815372494</v>
      </c>
      <c r="AU171" s="232">
        <v>0</v>
      </c>
      <c r="AV171" s="232">
        <v>44922.499315372494</v>
      </c>
      <c r="AW171" s="233"/>
      <c r="AX171" s="233"/>
      <c r="AY171" s="233"/>
      <c r="AZ171" s="233">
        <v>0</v>
      </c>
      <c r="BA171" s="233"/>
      <c r="BB171" s="233">
        <v>0</v>
      </c>
      <c r="BC171" s="233">
        <v>0</v>
      </c>
      <c r="BD171" s="233"/>
      <c r="BE171" s="232">
        <v>0</v>
      </c>
      <c r="BF171" s="232">
        <v>0</v>
      </c>
      <c r="BG171" s="233">
        <v>-274.3125</v>
      </c>
      <c r="BH171" s="233">
        <v>0</v>
      </c>
      <c r="BI171" s="233">
        <v>0</v>
      </c>
      <c r="BJ171" s="233"/>
      <c r="BK171" s="232">
        <v>44648.186815372494</v>
      </c>
      <c r="BL171" s="234">
        <v>0</v>
      </c>
      <c r="BM171" s="234">
        <v>55319.989117098048</v>
      </c>
      <c r="BN171" s="235"/>
      <c r="BO171" s="235"/>
      <c r="BP171" s="235"/>
      <c r="BQ171" s="235">
        <v>0</v>
      </c>
      <c r="BR171" s="235">
        <v>0</v>
      </c>
      <c r="BS171" s="235">
        <v>0</v>
      </c>
      <c r="BT171" s="235">
        <v>0</v>
      </c>
      <c r="BU171" s="235">
        <v>0</v>
      </c>
      <c r="BV171" s="234">
        <v>0</v>
      </c>
      <c r="BW171" s="234">
        <v>0</v>
      </c>
      <c r="BX171" s="235">
        <v>-274.3125</v>
      </c>
      <c r="BY171" s="235">
        <v>0</v>
      </c>
      <c r="BZ171" s="235">
        <v>0</v>
      </c>
      <c r="CA171" s="235"/>
      <c r="CB171" s="234">
        <v>55045.676617098048</v>
      </c>
      <c r="CC171" s="236">
        <v>0</v>
      </c>
      <c r="CD171" s="236">
        <v>55319.989117098048</v>
      </c>
      <c r="CE171" s="237"/>
      <c r="CF171" s="237"/>
      <c r="CG171" s="237"/>
      <c r="CH171" s="237">
        <v>0</v>
      </c>
      <c r="CI171" s="237">
        <v>0</v>
      </c>
      <c r="CJ171" s="237">
        <v>0</v>
      </c>
      <c r="CK171" s="237">
        <v>0</v>
      </c>
      <c r="CL171" s="237">
        <v>0</v>
      </c>
      <c r="CM171" s="236">
        <v>0</v>
      </c>
      <c r="CN171" s="236">
        <v>0</v>
      </c>
      <c r="CO171" s="237">
        <v>-274.3125</v>
      </c>
      <c r="CP171" s="237">
        <v>0</v>
      </c>
      <c r="CQ171" s="237">
        <v>0</v>
      </c>
      <c r="CR171" s="237"/>
      <c r="CS171" s="236">
        <v>55045.676617098048</v>
      </c>
      <c r="CT171" s="238">
        <v>0</v>
      </c>
      <c r="CU171" s="238">
        <v>55319.989117098048</v>
      </c>
      <c r="CV171" s="239"/>
      <c r="CW171" s="239"/>
      <c r="CX171" s="239"/>
      <c r="CY171" s="239">
        <v>0</v>
      </c>
      <c r="CZ171" s="239">
        <v>0</v>
      </c>
      <c r="DA171" s="239">
        <v>0</v>
      </c>
      <c r="DB171" s="239">
        <v>0</v>
      </c>
      <c r="DC171" s="239">
        <v>0</v>
      </c>
      <c r="DD171" s="238">
        <v>0</v>
      </c>
      <c r="DE171" s="238">
        <v>0</v>
      </c>
      <c r="DF171" s="239">
        <v>-274.3125</v>
      </c>
      <c r="DG171" s="239">
        <v>0</v>
      </c>
      <c r="DH171" s="239">
        <v>0</v>
      </c>
      <c r="DI171" s="239"/>
      <c r="DJ171" s="238">
        <v>55045.676617098048</v>
      </c>
      <c r="DK171" s="240">
        <v>0</v>
      </c>
      <c r="DL171" s="240">
        <v>55319.989117098048</v>
      </c>
      <c r="DM171" s="241"/>
      <c r="DN171" s="241"/>
      <c r="DO171" s="241"/>
      <c r="DP171" s="241">
        <v>0</v>
      </c>
      <c r="DQ171" s="241">
        <v>0</v>
      </c>
      <c r="DR171" s="241">
        <v>0</v>
      </c>
      <c r="DS171" s="241">
        <v>0</v>
      </c>
      <c r="DT171" s="241">
        <v>0</v>
      </c>
      <c r="DU171" s="240">
        <v>0</v>
      </c>
      <c r="DV171" s="240">
        <v>0</v>
      </c>
      <c r="DW171" s="241">
        <v>-274.3125</v>
      </c>
      <c r="DX171" s="241">
        <v>0</v>
      </c>
      <c r="DY171" s="241">
        <v>0</v>
      </c>
      <c r="DZ171" s="241"/>
      <c r="EA171" s="240">
        <v>55045.676617098048</v>
      </c>
      <c r="EB171" s="242">
        <v>0</v>
      </c>
      <c r="EC171" s="242">
        <v>165230.24372154454</v>
      </c>
      <c r="ED171" s="243"/>
      <c r="EE171" s="243"/>
      <c r="EF171" s="243"/>
      <c r="EG171" s="243">
        <v>0</v>
      </c>
      <c r="EH171" s="243">
        <v>0</v>
      </c>
      <c r="EI171" s="243">
        <v>0</v>
      </c>
      <c r="EJ171" s="243">
        <v>0</v>
      </c>
      <c r="EK171" s="243">
        <v>0</v>
      </c>
      <c r="EL171" s="242">
        <v>0</v>
      </c>
      <c r="EM171" s="242">
        <v>0</v>
      </c>
      <c r="EN171" s="243">
        <v>-1371.5625</v>
      </c>
      <c r="EO171" s="243">
        <v>0</v>
      </c>
      <c r="EP171" s="243">
        <v>0</v>
      </c>
      <c r="EQ171" s="243"/>
      <c r="ER171" s="242">
        <v>163858.68122154454</v>
      </c>
      <c r="ES171" s="230">
        <v>0</v>
      </c>
      <c r="ET171" s="230">
        <v>55319.989117098048</v>
      </c>
      <c r="EU171" s="231"/>
      <c r="EV171" s="231"/>
      <c r="EW171" s="231"/>
      <c r="EX171" s="231">
        <v>0</v>
      </c>
      <c r="EY171" s="231">
        <v>0</v>
      </c>
      <c r="EZ171" s="231">
        <v>0</v>
      </c>
      <c r="FA171" s="231">
        <v>0</v>
      </c>
      <c r="FB171" s="231">
        <v>0</v>
      </c>
      <c r="FC171" s="230">
        <v>0</v>
      </c>
      <c r="FD171" s="230">
        <v>0</v>
      </c>
      <c r="FE171" s="231"/>
      <c r="FF171" s="231">
        <v>0</v>
      </c>
      <c r="FG171" s="231">
        <v>0</v>
      </c>
      <c r="FH171" s="231"/>
      <c r="FI171" s="230">
        <v>55319.989117098048</v>
      </c>
      <c r="FJ171" s="232">
        <v>0</v>
      </c>
      <c r="FK171" s="232">
        <v>-56025.724382224449</v>
      </c>
      <c r="FL171" s="233"/>
      <c r="FM171" s="233"/>
      <c r="FN171" s="233"/>
      <c r="FO171" s="233">
        <v>0</v>
      </c>
      <c r="FP171" s="233">
        <v>0</v>
      </c>
      <c r="FQ171" s="233">
        <v>0</v>
      </c>
      <c r="FR171" s="233">
        <v>0</v>
      </c>
      <c r="FS171" s="233">
        <v>0</v>
      </c>
      <c r="FT171" s="232">
        <v>0</v>
      </c>
      <c r="FU171" s="232">
        <v>0</v>
      </c>
      <c r="FV171" s="233"/>
      <c r="FW171" s="233">
        <v>0</v>
      </c>
      <c r="FX171" s="233">
        <v>0</v>
      </c>
      <c r="FY171" s="233"/>
      <c r="FZ171" s="232">
        <v>-56025.724382224449</v>
      </c>
      <c r="GA171" s="234">
        <v>0</v>
      </c>
      <c r="GB171" s="234">
        <v>33050.846417233552</v>
      </c>
      <c r="GC171" s="235"/>
      <c r="GD171" s="235"/>
      <c r="GE171" s="235"/>
      <c r="GF171" s="235">
        <v>0</v>
      </c>
      <c r="GG171" s="235">
        <v>0</v>
      </c>
      <c r="GH171" s="235">
        <v>0</v>
      </c>
      <c r="GI171" s="235">
        <v>0</v>
      </c>
      <c r="GJ171" s="235">
        <v>0</v>
      </c>
      <c r="GK171" s="234">
        <v>0</v>
      </c>
      <c r="GL171" s="234">
        <v>0</v>
      </c>
      <c r="GM171" s="235"/>
      <c r="GN171" s="235">
        <v>0</v>
      </c>
      <c r="GO171" s="235">
        <v>0</v>
      </c>
      <c r="GP171" s="235"/>
      <c r="GQ171" s="234">
        <v>33050.846417233552</v>
      </c>
      <c r="GR171" s="236">
        <v>0</v>
      </c>
      <c r="GS171" s="236">
        <v>33050.846417233552</v>
      </c>
      <c r="GT171" s="237"/>
      <c r="GU171" s="237"/>
      <c r="GV171" s="237"/>
      <c r="GW171" s="237">
        <v>0</v>
      </c>
      <c r="GX171" s="237">
        <v>0</v>
      </c>
      <c r="GY171" s="237">
        <v>0</v>
      </c>
      <c r="GZ171" s="237">
        <v>0</v>
      </c>
      <c r="HA171" s="237">
        <v>0</v>
      </c>
      <c r="HB171" s="236">
        <v>0</v>
      </c>
      <c r="HC171" s="236">
        <v>0</v>
      </c>
      <c r="HD171" s="237"/>
      <c r="HE171" s="237">
        <v>0</v>
      </c>
      <c r="HF171" s="237">
        <v>0</v>
      </c>
      <c r="HG171" s="237"/>
      <c r="HH171" s="236">
        <v>33050.846417233552</v>
      </c>
      <c r="HJ171" s="281">
        <f t="shared" si="20"/>
        <v>615784.52570539492</v>
      </c>
      <c r="HK171" s="282">
        <f t="shared" si="21"/>
        <v>0</v>
      </c>
      <c r="HL171" s="282">
        <f t="shared" si="22"/>
        <v>0</v>
      </c>
      <c r="HM171" s="282">
        <f t="shared" si="23"/>
        <v>0</v>
      </c>
      <c r="HN171" s="282">
        <f t="shared" si="24"/>
        <v>0</v>
      </c>
      <c r="HO171" s="282">
        <f t="shared" si="25"/>
        <v>-3291.75</v>
      </c>
      <c r="HP171" s="282">
        <f t="shared" si="26"/>
        <v>0</v>
      </c>
      <c r="HQ171" s="283">
        <f t="shared" si="27"/>
        <v>0</v>
      </c>
      <c r="HR171" s="263"/>
      <c r="HS171" s="277">
        <v>0</v>
      </c>
      <c r="HT171" s="278">
        <v>0</v>
      </c>
      <c r="HU171" s="278">
        <v>0</v>
      </c>
      <c r="HV171" s="278">
        <v>0</v>
      </c>
      <c r="HW171" s="278">
        <v>0</v>
      </c>
      <c r="HX171" s="278">
        <v>0</v>
      </c>
      <c r="HY171" s="278">
        <v>0</v>
      </c>
      <c r="HZ171" s="279">
        <v>4681.75</v>
      </c>
      <c r="IA171" s="278"/>
      <c r="IB171" s="280">
        <f t="shared" si="28"/>
        <v>620466.27570539492</v>
      </c>
      <c r="ID171" s="280">
        <f t="shared" si="29"/>
        <v>-3291.75</v>
      </c>
      <c r="IF171" s="280"/>
      <c r="IH171" s="280"/>
      <c r="IJ171" s="280">
        <v>0</v>
      </c>
      <c r="IL171" s="280">
        <v>29110.870000000017</v>
      </c>
      <c r="IN171" s="280">
        <v>1195.56</v>
      </c>
    </row>
    <row r="172" spans="1:248">
      <c r="A172" s="244">
        <v>2004</v>
      </c>
      <c r="B172" s="141">
        <v>134094</v>
      </c>
      <c r="C172" s="141" t="s">
        <v>726</v>
      </c>
      <c r="D172" s="141" t="s">
        <v>522</v>
      </c>
      <c r="E172" s="226" t="s">
        <v>341</v>
      </c>
      <c r="F172" s="245" t="s">
        <v>923</v>
      </c>
      <c r="H172" s="227">
        <v>1690009.5657375534</v>
      </c>
      <c r="I172" s="227">
        <v>-7821.84</v>
      </c>
      <c r="J172" s="227">
        <v>-23631.702000000001</v>
      </c>
      <c r="K172" s="227">
        <v>1658556.0237375533</v>
      </c>
      <c r="M172" s="228">
        <v>140834.13047812946</v>
      </c>
      <c r="N172" s="228">
        <v>4154.7638888888887</v>
      </c>
      <c r="O172" s="229"/>
      <c r="P172" s="229"/>
      <c r="Q172" s="229"/>
      <c r="R172" s="229">
        <v>0</v>
      </c>
      <c r="S172" s="229"/>
      <c r="T172" s="229">
        <v>0</v>
      </c>
      <c r="U172" s="229">
        <v>0</v>
      </c>
      <c r="V172" s="229"/>
      <c r="W172" s="228">
        <v>-651.82000000000005</v>
      </c>
      <c r="X172" s="228">
        <v>-1969.3085000000001</v>
      </c>
      <c r="Y172" s="229">
        <v>-789.25</v>
      </c>
      <c r="Z172" s="229">
        <v>0</v>
      </c>
      <c r="AA172" s="229">
        <v>0</v>
      </c>
      <c r="AB172" s="229"/>
      <c r="AC172" s="228">
        <v>141578.51586701832</v>
      </c>
      <c r="AD172" s="230">
        <v>140834.13047812946</v>
      </c>
      <c r="AE172" s="230">
        <v>4154.7638888888887</v>
      </c>
      <c r="AF172" s="231"/>
      <c r="AG172" s="231"/>
      <c r="AH172" s="231"/>
      <c r="AI172" s="231">
        <v>0</v>
      </c>
      <c r="AJ172" s="231"/>
      <c r="AK172" s="231">
        <v>0</v>
      </c>
      <c r="AL172" s="231">
        <v>0</v>
      </c>
      <c r="AM172" s="231"/>
      <c r="AN172" s="230">
        <v>-651.82000000000005</v>
      </c>
      <c r="AO172" s="230">
        <v>-1969.3085000000001</v>
      </c>
      <c r="AP172" s="231">
        <v>-789.25</v>
      </c>
      <c r="AQ172" s="231">
        <v>0</v>
      </c>
      <c r="AR172" s="231">
        <v>0</v>
      </c>
      <c r="AS172" s="231"/>
      <c r="AT172" s="230">
        <v>141578.51586701832</v>
      </c>
      <c r="AU172" s="232">
        <v>140834.13047812946</v>
      </c>
      <c r="AV172" s="232">
        <v>4154.7638888888887</v>
      </c>
      <c r="AW172" s="233"/>
      <c r="AX172" s="233"/>
      <c r="AY172" s="233"/>
      <c r="AZ172" s="233">
        <v>0</v>
      </c>
      <c r="BA172" s="233"/>
      <c r="BB172" s="233">
        <v>0</v>
      </c>
      <c r="BC172" s="233">
        <v>0</v>
      </c>
      <c r="BD172" s="233"/>
      <c r="BE172" s="232">
        <v>-651.82000000000005</v>
      </c>
      <c r="BF172" s="232">
        <v>-1969.3085000000001</v>
      </c>
      <c r="BG172" s="233">
        <v>-789.25</v>
      </c>
      <c r="BH172" s="233">
        <v>0</v>
      </c>
      <c r="BI172" s="233">
        <v>0</v>
      </c>
      <c r="BJ172" s="233"/>
      <c r="BK172" s="232">
        <v>141578.51586701832</v>
      </c>
      <c r="BL172" s="234">
        <v>140834.13047812946</v>
      </c>
      <c r="BM172" s="234">
        <v>6215.1787037037029</v>
      </c>
      <c r="BN172" s="235"/>
      <c r="BO172" s="235"/>
      <c r="BP172" s="235"/>
      <c r="BQ172" s="235">
        <v>0</v>
      </c>
      <c r="BR172" s="235">
        <v>0</v>
      </c>
      <c r="BS172" s="235">
        <v>0</v>
      </c>
      <c r="BT172" s="235">
        <v>0</v>
      </c>
      <c r="BU172" s="235">
        <v>0</v>
      </c>
      <c r="BV172" s="234">
        <v>-651.82000000000005</v>
      </c>
      <c r="BW172" s="234">
        <v>-1969.3085000000001</v>
      </c>
      <c r="BX172" s="235">
        <v>-789.25</v>
      </c>
      <c r="BY172" s="235">
        <v>0</v>
      </c>
      <c r="BZ172" s="235">
        <v>0</v>
      </c>
      <c r="CA172" s="235"/>
      <c r="CB172" s="234">
        <v>143638.93068183315</v>
      </c>
      <c r="CC172" s="236">
        <v>140834.13047812946</v>
      </c>
      <c r="CD172" s="236">
        <v>6215.1787037037029</v>
      </c>
      <c r="CE172" s="237"/>
      <c r="CF172" s="237"/>
      <c r="CG172" s="237"/>
      <c r="CH172" s="237">
        <v>0</v>
      </c>
      <c r="CI172" s="237">
        <v>0</v>
      </c>
      <c r="CJ172" s="237">
        <v>0</v>
      </c>
      <c r="CK172" s="237">
        <v>0</v>
      </c>
      <c r="CL172" s="237">
        <v>0</v>
      </c>
      <c r="CM172" s="236">
        <v>-651.82000000000005</v>
      </c>
      <c r="CN172" s="236">
        <v>-1969.3085000000001</v>
      </c>
      <c r="CO172" s="237">
        <v>-789.25</v>
      </c>
      <c r="CP172" s="237">
        <v>0</v>
      </c>
      <c r="CQ172" s="237">
        <v>0</v>
      </c>
      <c r="CR172" s="237"/>
      <c r="CS172" s="236">
        <v>143638.93068183315</v>
      </c>
      <c r="CT172" s="238">
        <v>140834.13047812946</v>
      </c>
      <c r="CU172" s="238">
        <v>6215.1787037037029</v>
      </c>
      <c r="CV172" s="239"/>
      <c r="CW172" s="239"/>
      <c r="CX172" s="239"/>
      <c r="CY172" s="239">
        <v>0</v>
      </c>
      <c r="CZ172" s="239">
        <v>0</v>
      </c>
      <c r="DA172" s="239">
        <v>0</v>
      </c>
      <c r="DB172" s="239">
        <v>0</v>
      </c>
      <c r="DC172" s="239">
        <v>0</v>
      </c>
      <c r="DD172" s="238">
        <v>-651.82000000000005</v>
      </c>
      <c r="DE172" s="238">
        <v>-1969.3085000000001</v>
      </c>
      <c r="DF172" s="239">
        <v>-789.25</v>
      </c>
      <c r="DG172" s="239">
        <v>0</v>
      </c>
      <c r="DH172" s="239">
        <v>0</v>
      </c>
      <c r="DI172" s="239"/>
      <c r="DJ172" s="238">
        <v>143638.93068183315</v>
      </c>
      <c r="DK172" s="240">
        <v>140834.13047812946</v>
      </c>
      <c r="DL172" s="240">
        <v>6215.1787037037029</v>
      </c>
      <c r="DM172" s="241"/>
      <c r="DN172" s="241"/>
      <c r="DO172" s="241"/>
      <c r="DP172" s="241">
        <v>0</v>
      </c>
      <c r="DQ172" s="241">
        <v>0</v>
      </c>
      <c r="DR172" s="241">
        <v>0</v>
      </c>
      <c r="DS172" s="241">
        <v>0</v>
      </c>
      <c r="DT172" s="241">
        <v>0</v>
      </c>
      <c r="DU172" s="240">
        <v>-651.82000000000005</v>
      </c>
      <c r="DV172" s="240">
        <v>-1969.3085000000001</v>
      </c>
      <c r="DW172" s="241">
        <v>-789.25</v>
      </c>
      <c r="DX172" s="241">
        <v>0</v>
      </c>
      <c r="DY172" s="241">
        <v>0</v>
      </c>
      <c r="DZ172" s="241"/>
      <c r="EA172" s="240">
        <v>143638.93068183315</v>
      </c>
      <c r="EB172" s="242">
        <v>140834.13047812946</v>
      </c>
      <c r="EC172" s="242">
        <v>-1445.6703703703697</v>
      </c>
      <c r="ED172" s="243"/>
      <c r="EE172" s="243"/>
      <c r="EF172" s="243"/>
      <c r="EG172" s="243">
        <v>0</v>
      </c>
      <c r="EH172" s="243">
        <v>0</v>
      </c>
      <c r="EI172" s="243">
        <v>0</v>
      </c>
      <c r="EJ172" s="243">
        <v>0</v>
      </c>
      <c r="EK172" s="243">
        <v>0</v>
      </c>
      <c r="EL172" s="242">
        <v>-651.82000000000005</v>
      </c>
      <c r="EM172" s="242">
        <v>-1969.3085000000001</v>
      </c>
      <c r="EN172" s="243">
        <v>-3946.25</v>
      </c>
      <c r="EO172" s="243">
        <v>0</v>
      </c>
      <c r="EP172" s="243">
        <v>0</v>
      </c>
      <c r="EQ172" s="243"/>
      <c r="ER172" s="242">
        <v>132821.08160775906</v>
      </c>
      <c r="ES172" s="230">
        <v>140834.13047812946</v>
      </c>
      <c r="ET172" s="230">
        <v>6215.1787037037029</v>
      </c>
      <c r="EU172" s="231"/>
      <c r="EV172" s="231"/>
      <c r="EW172" s="231"/>
      <c r="EX172" s="231">
        <v>0</v>
      </c>
      <c r="EY172" s="231">
        <v>0</v>
      </c>
      <c r="EZ172" s="231">
        <v>0</v>
      </c>
      <c r="FA172" s="231">
        <v>0</v>
      </c>
      <c r="FB172" s="231">
        <v>0</v>
      </c>
      <c r="FC172" s="230">
        <v>-651.82000000000005</v>
      </c>
      <c r="FD172" s="230">
        <v>-1969.3085000000001</v>
      </c>
      <c r="FE172" s="231"/>
      <c r="FF172" s="231">
        <v>0</v>
      </c>
      <c r="FG172" s="231">
        <v>0</v>
      </c>
      <c r="FH172" s="231"/>
      <c r="FI172" s="230">
        <v>144428.18068183315</v>
      </c>
      <c r="FJ172" s="232">
        <v>140834.13047812946</v>
      </c>
      <c r="FK172" s="232">
        <v>6215.1787037037029</v>
      </c>
      <c r="FL172" s="233"/>
      <c r="FM172" s="233"/>
      <c r="FN172" s="233"/>
      <c r="FO172" s="233">
        <v>0</v>
      </c>
      <c r="FP172" s="233">
        <v>0</v>
      </c>
      <c r="FQ172" s="233">
        <v>0</v>
      </c>
      <c r="FR172" s="233">
        <v>0</v>
      </c>
      <c r="FS172" s="233">
        <v>0</v>
      </c>
      <c r="FT172" s="232">
        <v>-651.82000000000005</v>
      </c>
      <c r="FU172" s="232">
        <v>-1969.3085000000001</v>
      </c>
      <c r="FV172" s="233"/>
      <c r="FW172" s="233">
        <v>0</v>
      </c>
      <c r="FX172" s="233">
        <v>0</v>
      </c>
      <c r="FY172" s="233"/>
      <c r="FZ172" s="232">
        <v>144428.18068183315</v>
      </c>
      <c r="GA172" s="234">
        <v>140834.13047812946</v>
      </c>
      <c r="GB172" s="234">
        <v>6215.1787037037029</v>
      </c>
      <c r="GC172" s="235"/>
      <c r="GD172" s="235"/>
      <c r="GE172" s="235"/>
      <c r="GF172" s="235">
        <v>0</v>
      </c>
      <c r="GG172" s="235">
        <v>0</v>
      </c>
      <c r="GH172" s="235">
        <v>0</v>
      </c>
      <c r="GI172" s="235">
        <v>0</v>
      </c>
      <c r="GJ172" s="235">
        <v>0</v>
      </c>
      <c r="GK172" s="234">
        <v>-651.82000000000005</v>
      </c>
      <c r="GL172" s="234">
        <v>-1969.3085000000001</v>
      </c>
      <c r="GM172" s="235"/>
      <c r="GN172" s="235">
        <v>0</v>
      </c>
      <c r="GO172" s="235">
        <v>0</v>
      </c>
      <c r="GP172" s="235"/>
      <c r="GQ172" s="234">
        <v>144428.18068183315</v>
      </c>
      <c r="GR172" s="236">
        <v>140834.13047812946</v>
      </c>
      <c r="GS172" s="236">
        <v>6215.1787037037029</v>
      </c>
      <c r="GT172" s="237"/>
      <c r="GU172" s="237"/>
      <c r="GV172" s="237"/>
      <c r="GW172" s="237">
        <v>0</v>
      </c>
      <c r="GX172" s="237">
        <v>0</v>
      </c>
      <c r="GY172" s="237">
        <v>0</v>
      </c>
      <c r="GZ172" s="237">
        <v>0</v>
      </c>
      <c r="HA172" s="237">
        <v>0</v>
      </c>
      <c r="HB172" s="236">
        <v>-651.82000000000005</v>
      </c>
      <c r="HC172" s="236">
        <v>-1969.3085000000001</v>
      </c>
      <c r="HD172" s="237"/>
      <c r="HE172" s="237">
        <v>0</v>
      </c>
      <c r="HF172" s="237">
        <v>0</v>
      </c>
      <c r="HG172" s="237"/>
      <c r="HH172" s="236">
        <v>144428.18068183315</v>
      </c>
      <c r="HJ172" s="281">
        <f t="shared" si="20"/>
        <v>1755020.1433301461</v>
      </c>
      <c r="HK172" s="282">
        <f t="shared" si="21"/>
        <v>0</v>
      </c>
      <c r="HL172" s="282">
        <f t="shared" si="22"/>
        <v>0</v>
      </c>
      <c r="HM172" s="282">
        <f t="shared" si="23"/>
        <v>-7821.8399999999992</v>
      </c>
      <c r="HN172" s="282">
        <f t="shared" si="24"/>
        <v>-23631.701999999994</v>
      </c>
      <c r="HO172" s="282">
        <f t="shared" si="25"/>
        <v>-9471</v>
      </c>
      <c r="HP172" s="282">
        <f t="shared" si="26"/>
        <v>0</v>
      </c>
      <c r="HQ172" s="283">
        <f t="shared" si="27"/>
        <v>0</v>
      </c>
      <c r="HR172" s="263"/>
      <c r="HS172" s="277">
        <v>101617</v>
      </c>
      <c r="HT172" s="278">
        <v>0</v>
      </c>
      <c r="HU172" s="278">
        <v>149556</v>
      </c>
      <c r="HV172" s="278">
        <v>400</v>
      </c>
      <c r="HW172" s="278">
        <v>0</v>
      </c>
      <c r="HX172" s="278">
        <v>10910.75</v>
      </c>
      <c r="HY172" s="278">
        <v>56325</v>
      </c>
      <c r="HZ172" s="279">
        <v>7672</v>
      </c>
      <c r="IA172" s="278"/>
      <c r="IB172" s="280">
        <f t="shared" si="28"/>
        <v>2081500.8933301461</v>
      </c>
      <c r="ID172" s="280">
        <f t="shared" si="29"/>
        <v>-40924.541999999994</v>
      </c>
      <c r="IF172" s="280"/>
      <c r="IH172" s="280"/>
      <c r="IJ172" s="280">
        <v>0</v>
      </c>
      <c r="IL172" s="280">
        <v>4270.5266666666739</v>
      </c>
      <c r="IN172" s="280">
        <v>32757.986666666668</v>
      </c>
    </row>
    <row r="173" spans="1:248">
      <c r="A173" s="244">
        <v>3003</v>
      </c>
      <c r="B173" s="141">
        <v>103398</v>
      </c>
      <c r="C173" s="141" t="s">
        <v>728</v>
      </c>
      <c r="D173" s="141" t="s">
        <v>524</v>
      </c>
      <c r="E173" s="226" t="s">
        <v>341</v>
      </c>
      <c r="F173" s="245" t="s">
        <v>923</v>
      </c>
      <c r="H173" s="227">
        <v>1047132.9278401084</v>
      </c>
      <c r="I173" s="227">
        <v>-5239.63</v>
      </c>
      <c r="J173" s="227">
        <v>-49289.702400000002</v>
      </c>
      <c r="K173" s="227">
        <v>992603.59544010845</v>
      </c>
      <c r="M173" s="228">
        <v>87261.077320009033</v>
      </c>
      <c r="N173" s="228">
        <v>0</v>
      </c>
      <c r="O173" s="229"/>
      <c r="P173" s="229"/>
      <c r="Q173" s="229"/>
      <c r="R173" s="229">
        <v>0</v>
      </c>
      <c r="S173" s="229"/>
      <c r="T173" s="229">
        <v>0</v>
      </c>
      <c r="U173" s="229">
        <v>0</v>
      </c>
      <c r="V173" s="229"/>
      <c r="W173" s="228">
        <v>-436.63583333333332</v>
      </c>
      <c r="X173" s="228">
        <v>-4107.4751999999999</v>
      </c>
      <c r="Y173" s="229">
        <v>-428.3125</v>
      </c>
      <c r="Z173" s="229">
        <v>0</v>
      </c>
      <c r="AA173" s="229">
        <v>0</v>
      </c>
      <c r="AB173" s="229"/>
      <c r="AC173" s="228">
        <v>82288.653786675699</v>
      </c>
      <c r="AD173" s="230">
        <v>87261.077320009033</v>
      </c>
      <c r="AE173" s="230">
        <v>0</v>
      </c>
      <c r="AF173" s="231"/>
      <c r="AG173" s="231"/>
      <c r="AH173" s="231"/>
      <c r="AI173" s="231">
        <v>0</v>
      </c>
      <c r="AJ173" s="231"/>
      <c r="AK173" s="231">
        <v>0</v>
      </c>
      <c r="AL173" s="231">
        <v>0</v>
      </c>
      <c r="AM173" s="231"/>
      <c r="AN173" s="230">
        <v>-436.63583333333332</v>
      </c>
      <c r="AO173" s="230">
        <v>-4107.4751999999999</v>
      </c>
      <c r="AP173" s="231">
        <v>-428.3125</v>
      </c>
      <c r="AQ173" s="231">
        <v>0</v>
      </c>
      <c r="AR173" s="231">
        <v>0</v>
      </c>
      <c r="AS173" s="231"/>
      <c r="AT173" s="230">
        <v>82288.653786675699</v>
      </c>
      <c r="AU173" s="232">
        <v>87261.077320009033</v>
      </c>
      <c r="AV173" s="232">
        <v>0</v>
      </c>
      <c r="AW173" s="233"/>
      <c r="AX173" s="233"/>
      <c r="AY173" s="233"/>
      <c r="AZ173" s="233">
        <v>0</v>
      </c>
      <c r="BA173" s="233"/>
      <c r="BB173" s="233">
        <v>0</v>
      </c>
      <c r="BC173" s="233">
        <v>0</v>
      </c>
      <c r="BD173" s="233"/>
      <c r="BE173" s="232">
        <v>-436.63583333333332</v>
      </c>
      <c r="BF173" s="232">
        <v>-4107.4751999999999</v>
      </c>
      <c r="BG173" s="233">
        <v>-428.3125</v>
      </c>
      <c r="BH173" s="233">
        <v>0</v>
      </c>
      <c r="BI173" s="233">
        <v>0</v>
      </c>
      <c r="BJ173" s="233"/>
      <c r="BK173" s="232">
        <v>82288.653786675699</v>
      </c>
      <c r="BL173" s="234">
        <v>87261.077320009033</v>
      </c>
      <c r="BM173" s="234">
        <v>0</v>
      </c>
      <c r="BN173" s="235"/>
      <c r="BO173" s="235"/>
      <c r="BP173" s="235"/>
      <c r="BQ173" s="235">
        <v>0</v>
      </c>
      <c r="BR173" s="235">
        <v>0</v>
      </c>
      <c r="BS173" s="235">
        <v>0</v>
      </c>
      <c r="BT173" s="235">
        <v>0</v>
      </c>
      <c r="BU173" s="235">
        <v>0</v>
      </c>
      <c r="BV173" s="234">
        <v>-436.63583333333332</v>
      </c>
      <c r="BW173" s="234">
        <v>-4107.4751999999999</v>
      </c>
      <c r="BX173" s="235">
        <v>-428.3125</v>
      </c>
      <c r="BY173" s="235">
        <v>0</v>
      </c>
      <c r="BZ173" s="235">
        <v>0</v>
      </c>
      <c r="CA173" s="235"/>
      <c r="CB173" s="234">
        <v>82288.653786675699</v>
      </c>
      <c r="CC173" s="236">
        <v>87261.077320009033</v>
      </c>
      <c r="CD173" s="236">
        <v>0</v>
      </c>
      <c r="CE173" s="237"/>
      <c r="CF173" s="237"/>
      <c r="CG173" s="237"/>
      <c r="CH173" s="237">
        <v>0</v>
      </c>
      <c r="CI173" s="237">
        <v>0</v>
      </c>
      <c r="CJ173" s="237">
        <v>0</v>
      </c>
      <c r="CK173" s="237">
        <v>0</v>
      </c>
      <c r="CL173" s="237">
        <v>0</v>
      </c>
      <c r="CM173" s="236">
        <v>-436.63583333333332</v>
      </c>
      <c r="CN173" s="236">
        <v>-4107.4751999999999</v>
      </c>
      <c r="CO173" s="237">
        <v>-428.3125</v>
      </c>
      <c r="CP173" s="237">
        <v>0</v>
      </c>
      <c r="CQ173" s="237">
        <v>0</v>
      </c>
      <c r="CR173" s="237"/>
      <c r="CS173" s="236">
        <v>82288.653786675699</v>
      </c>
      <c r="CT173" s="238">
        <v>87261.077320009033</v>
      </c>
      <c r="CU173" s="238">
        <v>0</v>
      </c>
      <c r="CV173" s="239"/>
      <c r="CW173" s="239"/>
      <c r="CX173" s="239"/>
      <c r="CY173" s="239">
        <v>0</v>
      </c>
      <c r="CZ173" s="239">
        <v>0</v>
      </c>
      <c r="DA173" s="239">
        <v>0</v>
      </c>
      <c r="DB173" s="239">
        <v>0</v>
      </c>
      <c r="DC173" s="239">
        <v>0</v>
      </c>
      <c r="DD173" s="238">
        <v>-436.63583333333332</v>
      </c>
      <c r="DE173" s="238">
        <v>-4107.4751999999999</v>
      </c>
      <c r="DF173" s="239">
        <v>-428.3125</v>
      </c>
      <c r="DG173" s="239">
        <v>0</v>
      </c>
      <c r="DH173" s="239">
        <v>0</v>
      </c>
      <c r="DI173" s="239"/>
      <c r="DJ173" s="238">
        <v>82288.653786675699</v>
      </c>
      <c r="DK173" s="240">
        <v>87261.077320009033</v>
      </c>
      <c r="DL173" s="240">
        <v>0</v>
      </c>
      <c r="DM173" s="241"/>
      <c r="DN173" s="241"/>
      <c r="DO173" s="241"/>
      <c r="DP173" s="241">
        <v>0</v>
      </c>
      <c r="DQ173" s="241">
        <v>0</v>
      </c>
      <c r="DR173" s="241">
        <v>0</v>
      </c>
      <c r="DS173" s="241">
        <v>0</v>
      </c>
      <c r="DT173" s="241">
        <v>0</v>
      </c>
      <c r="DU173" s="240">
        <v>-436.63583333333332</v>
      </c>
      <c r="DV173" s="240">
        <v>-4107.4751999999999</v>
      </c>
      <c r="DW173" s="241">
        <v>-428.3125</v>
      </c>
      <c r="DX173" s="241">
        <v>0</v>
      </c>
      <c r="DY173" s="241">
        <v>0</v>
      </c>
      <c r="DZ173" s="241"/>
      <c r="EA173" s="240">
        <v>82288.653786675699</v>
      </c>
      <c r="EB173" s="242">
        <v>87261.077320009033</v>
      </c>
      <c r="EC173" s="242">
        <v>0</v>
      </c>
      <c r="ED173" s="243"/>
      <c r="EE173" s="243"/>
      <c r="EF173" s="243"/>
      <c r="EG173" s="243">
        <v>0</v>
      </c>
      <c r="EH173" s="243">
        <v>0</v>
      </c>
      <c r="EI173" s="243">
        <v>0</v>
      </c>
      <c r="EJ173" s="243">
        <v>0</v>
      </c>
      <c r="EK173" s="243">
        <v>0</v>
      </c>
      <c r="EL173" s="242">
        <v>-436.63583333333332</v>
      </c>
      <c r="EM173" s="242">
        <v>-4107.4751999999999</v>
      </c>
      <c r="EN173" s="243">
        <v>-2141.5625</v>
      </c>
      <c r="EO173" s="243">
        <v>0</v>
      </c>
      <c r="EP173" s="243">
        <v>0</v>
      </c>
      <c r="EQ173" s="243"/>
      <c r="ER173" s="242">
        <v>80575.403786675699</v>
      </c>
      <c r="ES173" s="230">
        <v>87261.077320009033</v>
      </c>
      <c r="ET173" s="230">
        <v>0</v>
      </c>
      <c r="EU173" s="231"/>
      <c r="EV173" s="231"/>
      <c r="EW173" s="231"/>
      <c r="EX173" s="231">
        <v>0</v>
      </c>
      <c r="EY173" s="231">
        <v>0</v>
      </c>
      <c r="EZ173" s="231">
        <v>0</v>
      </c>
      <c r="FA173" s="231">
        <v>0</v>
      </c>
      <c r="FB173" s="231">
        <v>0</v>
      </c>
      <c r="FC173" s="230">
        <v>-436.63583333333332</v>
      </c>
      <c r="FD173" s="230">
        <v>-4107.4751999999999</v>
      </c>
      <c r="FE173" s="231"/>
      <c r="FF173" s="231">
        <v>0</v>
      </c>
      <c r="FG173" s="231">
        <v>0</v>
      </c>
      <c r="FH173" s="231"/>
      <c r="FI173" s="230">
        <v>82716.966286675699</v>
      </c>
      <c r="FJ173" s="232">
        <v>87261.077320009033</v>
      </c>
      <c r="FK173" s="232">
        <v>0</v>
      </c>
      <c r="FL173" s="233"/>
      <c r="FM173" s="233"/>
      <c r="FN173" s="233"/>
      <c r="FO173" s="233">
        <v>0</v>
      </c>
      <c r="FP173" s="233">
        <v>0</v>
      </c>
      <c r="FQ173" s="233">
        <v>0</v>
      </c>
      <c r="FR173" s="233">
        <v>0</v>
      </c>
      <c r="FS173" s="233">
        <v>0</v>
      </c>
      <c r="FT173" s="232">
        <v>-436.63583333333332</v>
      </c>
      <c r="FU173" s="232">
        <v>-4107.4751999999999</v>
      </c>
      <c r="FV173" s="233"/>
      <c r="FW173" s="233">
        <v>0</v>
      </c>
      <c r="FX173" s="233">
        <v>0</v>
      </c>
      <c r="FY173" s="233"/>
      <c r="FZ173" s="232">
        <v>82716.966286675699</v>
      </c>
      <c r="GA173" s="234">
        <v>87261.077320009033</v>
      </c>
      <c r="GB173" s="234">
        <v>0</v>
      </c>
      <c r="GC173" s="235"/>
      <c r="GD173" s="235"/>
      <c r="GE173" s="235"/>
      <c r="GF173" s="235">
        <v>0</v>
      </c>
      <c r="GG173" s="235">
        <v>0</v>
      </c>
      <c r="GH173" s="235">
        <v>0</v>
      </c>
      <c r="GI173" s="235">
        <v>0</v>
      </c>
      <c r="GJ173" s="235">
        <v>0</v>
      </c>
      <c r="GK173" s="234">
        <v>-436.63583333333332</v>
      </c>
      <c r="GL173" s="234">
        <v>-4107.4751999999999</v>
      </c>
      <c r="GM173" s="235"/>
      <c r="GN173" s="235">
        <v>0</v>
      </c>
      <c r="GO173" s="235">
        <v>0</v>
      </c>
      <c r="GP173" s="235"/>
      <c r="GQ173" s="234">
        <v>82716.966286675699</v>
      </c>
      <c r="GR173" s="236">
        <v>87261.077320009033</v>
      </c>
      <c r="GS173" s="236">
        <v>0</v>
      </c>
      <c r="GT173" s="237"/>
      <c r="GU173" s="237"/>
      <c r="GV173" s="237"/>
      <c r="GW173" s="237">
        <v>0</v>
      </c>
      <c r="GX173" s="237">
        <v>0</v>
      </c>
      <c r="GY173" s="237">
        <v>0</v>
      </c>
      <c r="GZ173" s="237">
        <v>0</v>
      </c>
      <c r="HA173" s="237">
        <v>0</v>
      </c>
      <c r="HB173" s="236">
        <v>-436.63583333333332</v>
      </c>
      <c r="HC173" s="236">
        <v>-4107.4751999999999</v>
      </c>
      <c r="HD173" s="237"/>
      <c r="HE173" s="237">
        <v>0</v>
      </c>
      <c r="HF173" s="237">
        <v>0</v>
      </c>
      <c r="HG173" s="237"/>
      <c r="HH173" s="236">
        <v>82716.966286675699</v>
      </c>
      <c r="HJ173" s="281">
        <f t="shared" si="20"/>
        <v>1047132.9278401082</v>
      </c>
      <c r="HK173" s="282">
        <f t="shared" si="21"/>
        <v>0</v>
      </c>
      <c r="HL173" s="282">
        <f t="shared" si="22"/>
        <v>0</v>
      </c>
      <c r="HM173" s="282">
        <f t="shared" si="23"/>
        <v>-5239.630000000001</v>
      </c>
      <c r="HN173" s="282">
        <f t="shared" si="24"/>
        <v>-49289.702400000002</v>
      </c>
      <c r="HO173" s="282">
        <f t="shared" si="25"/>
        <v>-5139.75</v>
      </c>
      <c r="HP173" s="282">
        <f t="shared" si="26"/>
        <v>0</v>
      </c>
      <c r="HQ173" s="283">
        <f t="shared" si="27"/>
        <v>0</v>
      </c>
      <c r="HR173" s="263"/>
      <c r="HS173" s="277">
        <v>57613</v>
      </c>
      <c r="HT173" s="278">
        <v>0</v>
      </c>
      <c r="HU173" s="278">
        <v>36825</v>
      </c>
      <c r="HV173" s="278">
        <v>3171.29</v>
      </c>
      <c r="HW173" s="278">
        <v>0</v>
      </c>
      <c r="HX173" s="278">
        <v>864.80000000000018</v>
      </c>
      <c r="HY173" s="278">
        <v>52059</v>
      </c>
      <c r="HZ173" s="279">
        <v>0</v>
      </c>
      <c r="IA173" s="278"/>
      <c r="IB173" s="280">
        <f t="shared" si="28"/>
        <v>1197666.0178401081</v>
      </c>
      <c r="ID173" s="280">
        <f t="shared" si="29"/>
        <v>-59669.082399999999</v>
      </c>
      <c r="IF173" s="280"/>
      <c r="IH173" s="280"/>
      <c r="IJ173" s="280">
        <v>0</v>
      </c>
      <c r="IL173" s="280">
        <v>0</v>
      </c>
      <c r="IN173" s="280">
        <v>31581.803333333337</v>
      </c>
    </row>
    <row r="174" spans="1:248">
      <c r="A174" s="244">
        <v>3431</v>
      </c>
      <c r="B174" s="141">
        <v>134774</v>
      </c>
      <c r="C174" s="141" t="s">
        <v>732</v>
      </c>
      <c r="D174" s="141" t="s">
        <v>528</v>
      </c>
      <c r="E174" s="226" t="s">
        <v>341</v>
      </c>
      <c r="F174" s="245" t="s">
        <v>923</v>
      </c>
      <c r="H174" s="227">
        <v>3004878.6179999998</v>
      </c>
      <c r="I174" s="227">
        <v>-15743.960000000001</v>
      </c>
      <c r="J174" s="227">
        <v>-109798.618</v>
      </c>
      <c r="K174" s="227">
        <v>2879336.04</v>
      </c>
      <c r="M174" s="228">
        <v>250406.55149999997</v>
      </c>
      <c r="N174" s="228">
        <v>14529.449999999999</v>
      </c>
      <c r="O174" s="229"/>
      <c r="P174" s="229"/>
      <c r="Q174" s="229"/>
      <c r="R174" s="229">
        <v>0</v>
      </c>
      <c r="S174" s="229"/>
      <c r="T174" s="229">
        <v>0</v>
      </c>
      <c r="U174" s="229">
        <v>0</v>
      </c>
      <c r="V174" s="229"/>
      <c r="W174" s="228">
        <v>-1311.9966666666667</v>
      </c>
      <c r="X174" s="228">
        <v>-9149.8848333333335</v>
      </c>
      <c r="Y174" s="229">
        <v>-1562.1375</v>
      </c>
      <c r="Z174" s="229">
        <v>0</v>
      </c>
      <c r="AA174" s="229">
        <v>0</v>
      </c>
      <c r="AB174" s="229"/>
      <c r="AC174" s="228">
        <v>252911.98249999995</v>
      </c>
      <c r="AD174" s="230">
        <v>250406.55149999997</v>
      </c>
      <c r="AE174" s="230">
        <v>14529.449999999999</v>
      </c>
      <c r="AF174" s="231"/>
      <c r="AG174" s="231"/>
      <c r="AH174" s="231"/>
      <c r="AI174" s="231">
        <v>0</v>
      </c>
      <c r="AJ174" s="231"/>
      <c r="AK174" s="231">
        <v>0</v>
      </c>
      <c r="AL174" s="231">
        <v>0</v>
      </c>
      <c r="AM174" s="231"/>
      <c r="AN174" s="230">
        <v>-1311.9966666666667</v>
      </c>
      <c r="AO174" s="230">
        <v>-9149.8848333333335</v>
      </c>
      <c r="AP174" s="231">
        <v>-1562.1375</v>
      </c>
      <c r="AQ174" s="231">
        <v>0</v>
      </c>
      <c r="AR174" s="231">
        <v>0</v>
      </c>
      <c r="AS174" s="231"/>
      <c r="AT174" s="230">
        <v>252911.98249999995</v>
      </c>
      <c r="AU174" s="232">
        <v>250406.55149999997</v>
      </c>
      <c r="AV174" s="232">
        <v>14529.449999999999</v>
      </c>
      <c r="AW174" s="233"/>
      <c r="AX174" s="233"/>
      <c r="AY174" s="233"/>
      <c r="AZ174" s="233">
        <v>0</v>
      </c>
      <c r="BA174" s="233"/>
      <c r="BB174" s="233">
        <v>0</v>
      </c>
      <c r="BC174" s="233">
        <v>0</v>
      </c>
      <c r="BD174" s="233"/>
      <c r="BE174" s="232">
        <v>-1311.9966666666667</v>
      </c>
      <c r="BF174" s="232">
        <v>-9149.8848333333335</v>
      </c>
      <c r="BG174" s="233">
        <v>-1562.1375</v>
      </c>
      <c r="BH174" s="233">
        <v>0</v>
      </c>
      <c r="BI174" s="233">
        <v>0</v>
      </c>
      <c r="BJ174" s="233"/>
      <c r="BK174" s="232">
        <v>252911.98249999995</v>
      </c>
      <c r="BL174" s="234">
        <v>250406.55149999997</v>
      </c>
      <c r="BM174" s="234">
        <v>15646.55</v>
      </c>
      <c r="BN174" s="235"/>
      <c r="BO174" s="235"/>
      <c r="BP174" s="235"/>
      <c r="BQ174" s="235">
        <v>0</v>
      </c>
      <c r="BR174" s="235">
        <v>0</v>
      </c>
      <c r="BS174" s="235">
        <v>0</v>
      </c>
      <c r="BT174" s="235">
        <v>0</v>
      </c>
      <c r="BU174" s="235">
        <v>0</v>
      </c>
      <c r="BV174" s="234">
        <v>-1311.9966666666667</v>
      </c>
      <c r="BW174" s="234">
        <v>-9149.8848333333335</v>
      </c>
      <c r="BX174" s="235">
        <v>-1562.1375</v>
      </c>
      <c r="BY174" s="235">
        <v>0</v>
      </c>
      <c r="BZ174" s="235">
        <v>0</v>
      </c>
      <c r="CA174" s="235"/>
      <c r="CB174" s="234">
        <v>254029.08249999999</v>
      </c>
      <c r="CC174" s="236">
        <v>250406.55149999997</v>
      </c>
      <c r="CD174" s="236">
        <v>15646.55</v>
      </c>
      <c r="CE174" s="237"/>
      <c r="CF174" s="237"/>
      <c r="CG174" s="237"/>
      <c r="CH174" s="237">
        <v>0</v>
      </c>
      <c r="CI174" s="237">
        <v>0</v>
      </c>
      <c r="CJ174" s="237">
        <v>0</v>
      </c>
      <c r="CK174" s="237">
        <v>0</v>
      </c>
      <c r="CL174" s="237">
        <v>0</v>
      </c>
      <c r="CM174" s="236">
        <v>-1311.9966666666667</v>
      </c>
      <c r="CN174" s="236">
        <v>-9149.8848333333335</v>
      </c>
      <c r="CO174" s="237">
        <v>-1562.1375</v>
      </c>
      <c r="CP174" s="237">
        <v>0</v>
      </c>
      <c r="CQ174" s="237">
        <v>0</v>
      </c>
      <c r="CR174" s="237"/>
      <c r="CS174" s="236">
        <v>254029.08249999999</v>
      </c>
      <c r="CT174" s="238">
        <v>250406.55149999997</v>
      </c>
      <c r="CU174" s="238">
        <v>15646.55</v>
      </c>
      <c r="CV174" s="239"/>
      <c r="CW174" s="239"/>
      <c r="CX174" s="239"/>
      <c r="CY174" s="239">
        <v>0</v>
      </c>
      <c r="CZ174" s="239">
        <v>0</v>
      </c>
      <c r="DA174" s="239">
        <v>0</v>
      </c>
      <c r="DB174" s="239">
        <v>0</v>
      </c>
      <c r="DC174" s="239">
        <v>0</v>
      </c>
      <c r="DD174" s="238">
        <v>-1311.9966666666667</v>
      </c>
      <c r="DE174" s="238">
        <v>-9149.8848333333335</v>
      </c>
      <c r="DF174" s="239">
        <v>-1562.1375</v>
      </c>
      <c r="DG174" s="239">
        <v>0</v>
      </c>
      <c r="DH174" s="239">
        <v>0</v>
      </c>
      <c r="DI174" s="239"/>
      <c r="DJ174" s="238">
        <v>254029.08249999999</v>
      </c>
      <c r="DK174" s="240">
        <v>250406.55149999997</v>
      </c>
      <c r="DL174" s="240">
        <v>15646.55</v>
      </c>
      <c r="DM174" s="241"/>
      <c r="DN174" s="241"/>
      <c r="DO174" s="241"/>
      <c r="DP174" s="241">
        <v>0</v>
      </c>
      <c r="DQ174" s="241">
        <v>0</v>
      </c>
      <c r="DR174" s="241">
        <v>0</v>
      </c>
      <c r="DS174" s="241">
        <v>0</v>
      </c>
      <c r="DT174" s="241">
        <v>0</v>
      </c>
      <c r="DU174" s="240">
        <v>-1311.9966666666667</v>
      </c>
      <c r="DV174" s="240">
        <v>-9149.8848333333335</v>
      </c>
      <c r="DW174" s="241">
        <v>-1562.1375</v>
      </c>
      <c r="DX174" s="241">
        <v>0</v>
      </c>
      <c r="DY174" s="241">
        <v>0</v>
      </c>
      <c r="DZ174" s="241"/>
      <c r="EA174" s="240">
        <v>254029.08249999999</v>
      </c>
      <c r="EB174" s="242">
        <v>250406.55149999997</v>
      </c>
      <c r="EC174" s="242">
        <v>22963.450000000008</v>
      </c>
      <c r="ED174" s="243"/>
      <c r="EE174" s="243"/>
      <c r="EF174" s="243"/>
      <c r="EG174" s="243">
        <v>0</v>
      </c>
      <c r="EH174" s="243">
        <v>0</v>
      </c>
      <c r="EI174" s="243">
        <v>0</v>
      </c>
      <c r="EJ174" s="243">
        <v>0</v>
      </c>
      <c r="EK174" s="243">
        <v>0</v>
      </c>
      <c r="EL174" s="242">
        <v>-1311.9966666666667</v>
      </c>
      <c r="EM174" s="242">
        <v>-9149.8848333333335</v>
      </c>
      <c r="EN174" s="243">
        <v>-7810.6874999999973</v>
      </c>
      <c r="EO174" s="243">
        <v>0</v>
      </c>
      <c r="EP174" s="243">
        <v>0</v>
      </c>
      <c r="EQ174" s="243"/>
      <c r="ER174" s="242">
        <v>255097.4325</v>
      </c>
      <c r="ES174" s="230">
        <v>250406.55149999997</v>
      </c>
      <c r="ET174" s="230">
        <v>15646.55</v>
      </c>
      <c r="EU174" s="231"/>
      <c r="EV174" s="231"/>
      <c r="EW174" s="231"/>
      <c r="EX174" s="231">
        <v>0</v>
      </c>
      <c r="EY174" s="231">
        <v>0</v>
      </c>
      <c r="EZ174" s="231">
        <v>0</v>
      </c>
      <c r="FA174" s="231">
        <v>0</v>
      </c>
      <c r="FB174" s="231">
        <v>0</v>
      </c>
      <c r="FC174" s="230">
        <v>-1311.9966666666667</v>
      </c>
      <c r="FD174" s="230">
        <v>-9149.8848333333335</v>
      </c>
      <c r="FE174" s="231"/>
      <c r="FF174" s="231">
        <v>0</v>
      </c>
      <c r="FG174" s="231">
        <v>0</v>
      </c>
      <c r="FH174" s="231"/>
      <c r="FI174" s="230">
        <v>255591.22</v>
      </c>
      <c r="FJ174" s="232">
        <v>250406.55149999997</v>
      </c>
      <c r="FK174" s="232">
        <v>15646.55</v>
      </c>
      <c r="FL174" s="233"/>
      <c r="FM174" s="233"/>
      <c r="FN174" s="233"/>
      <c r="FO174" s="233">
        <v>0</v>
      </c>
      <c r="FP174" s="233">
        <v>0</v>
      </c>
      <c r="FQ174" s="233">
        <v>0</v>
      </c>
      <c r="FR174" s="233">
        <v>0</v>
      </c>
      <c r="FS174" s="233">
        <v>0</v>
      </c>
      <c r="FT174" s="232">
        <v>-1311.9966666666667</v>
      </c>
      <c r="FU174" s="232">
        <v>-9149.8848333333335</v>
      </c>
      <c r="FV174" s="233"/>
      <c r="FW174" s="233">
        <v>0</v>
      </c>
      <c r="FX174" s="233">
        <v>0</v>
      </c>
      <c r="FY174" s="233"/>
      <c r="FZ174" s="232">
        <v>255591.22</v>
      </c>
      <c r="GA174" s="234">
        <v>250406.55149999997</v>
      </c>
      <c r="GB174" s="234">
        <v>15646.55</v>
      </c>
      <c r="GC174" s="235"/>
      <c r="GD174" s="235"/>
      <c r="GE174" s="235"/>
      <c r="GF174" s="235">
        <v>0</v>
      </c>
      <c r="GG174" s="235">
        <v>0</v>
      </c>
      <c r="GH174" s="235">
        <v>0</v>
      </c>
      <c r="GI174" s="235">
        <v>0</v>
      </c>
      <c r="GJ174" s="235">
        <v>0</v>
      </c>
      <c r="GK174" s="234">
        <v>-1311.9966666666667</v>
      </c>
      <c r="GL174" s="234">
        <v>-9149.8848333333335</v>
      </c>
      <c r="GM174" s="235"/>
      <c r="GN174" s="235">
        <v>0</v>
      </c>
      <c r="GO174" s="235">
        <v>0</v>
      </c>
      <c r="GP174" s="235"/>
      <c r="GQ174" s="234">
        <v>255591.22</v>
      </c>
      <c r="GR174" s="236">
        <v>250406.55149999997</v>
      </c>
      <c r="GS174" s="236">
        <v>15646.55</v>
      </c>
      <c r="GT174" s="237"/>
      <c r="GU174" s="237"/>
      <c r="GV174" s="237"/>
      <c r="GW174" s="237">
        <v>0</v>
      </c>
      <c r="GX174" s="237">
        <v>0</v>
      </c>
      <c r="GY174" s="237">
        <v>0</v>
      </c>
      <c r="GZ174" s="237">
        <v>0</v>
      </c>
      <c r="HA174" s="237">
        <v>0</v>
      </c>
      <c r="HB174" s="236">
        <v>-1311.9966666666667</v>
      </c>
      <c r="HC174" s="236">
        <v>-9149.8848333333335</v>
      </c>
      <c r="HD174" s="237"/>
      <c r="HE174" s="237">
        <v>0</v>
      </c>
      <c r="HF174" s="237">
        <v>0</v>
      </c>
      <c r="HG174" s="237"/>
      <c r="HH174" s="236">
        <v>255591.22</v>
      </c>
      <c r="HJ174" s="281">
        <f t="shared" si="20"/>
        <v>3205545.9579999996</v>
      </c>
      <c r="HK174" s="282">
        <f t="shared" si="21"/>
        <v>0</v>
      </c>
      <c r="HL174" s="282">
        <f t="shared" si="22"/>
        <v>0</v>
      </c>
      <c r="HM174" s="282">
        <f t="shared" si="23"/>
        <v>-15743.959999999997</v>
      </c>
      <c r="HN174" s="282">
        <f t="shared" si="24"/>
        <v>-109798.61799999997</v>
      </c>
      <c r="HO174" s="282">
        <f t="shared" si="25"/>
        <v>-18745.649999999998</v>
      </c>
      <c r="HP174" s="282">
        <f t="shared" si="26"/>
        <v>0</v>
      </c>
      <c r="HQ174" s="283">
        <f t="shared" si="27"/>
        <v>0</v>
      </c>
      <c r="HR174" s="263"/>
      <c r="HS174" s="277">
        <v>162267</v>
      </c>
      <c r="HT174" s="278">
        <v>0</v>
      </c>
      <c r="HU174" s="278">
        <v>131151</v>
      </c>
      <c r="HV174" s="278">
        <v>5656.93</v>
      </c>
      <c r="HW174" s="278">
        <v>0</v>
      </c>
      <c r="HX174" s="278">
        <v>9575</v>
      </c>
      <c r="HY174" s="278">
        <v>128509</v>
      </c>
      <c r="HZ174" s="279">
        <v>11413.75</v>
      </c>
      <c r="IA174" s="278"/>
      <c r="IB174" s="280">
        <f t="shared" si="28"/>
        <v>3654118.6379999998</v>
      </c>
      <c r="ID174" s="280">
        <f t="shared" si="29"/>
        <v>-144288.22799999997</v>
      </c>
      <c r="IF174" s="280"/>
      <c r="IH174" s="280"/>
      <c r="IJ174" s="280">
        <v>0</v>
      </c>
      <c r="IL174" s="280">
        <v>8943.14</v>
      </c>
      <c r="IN174" s="280">
        <v>75478.899999999994</v>
      </c>
    </row>
    <row r="175" spans="1:248">
      <c r="A175" s="244">
        <v>1028</v>
      </c>
      <c r="B175" s="141">
        <v>103141</v>
      </c>
      <c r="C175" s="141" t="s">
        <v>733</v>
      </c>
      <c r="D175" s="141" t="s">
        <v>529</v>
      </c>
      <c r="E175" s="226" t="s">
        <v>786</v>
      </c>
      <c r="F175" s="245" t="s">
        <v>923</v>
      </c>
      <c r="H175" s="227">
        <v>0</v>
      </c>
      <c r="I175" s="227">
        <v>0</v>
      </c>
      <c r="J175" s="227">
        <v>0</v>
      </c>
      <c r="K175" s="227">
        <v>0</v>
      </c>
      <c r="M175" s="228">
        <v>0</v>
      </c>
      <c r="N175" s="228">
        <v>45711.120855194691</v>
      </c>
      <c r="O175" s="229"/>
      <c r="P175" s="229"/>
      <c r="Q175" s="229"/>
      <c r="R175" s="229">
        <v>0</v>
      </c>
      <c r="S175" s="229"/>
      <c r="T175" s="229">
        <v>0</v>
      </c>
      <c r="U175" s="229">
        <v>0</v>
      </c>
      <c r="V175" s="229"/>
      <c r="W175" s="228">
        <v>0</v>
      </c>
      <c r="X175" s="228">
        <v>0</v>
      </c>
      <c r="Y175" s="229">
        <v>-274.3125</v>
      </c>
      <c r="Z175" s="229">
        <v>0</v>
      </c>
      <c r="AA175" s="229">
        <v>0</v>
      </c>
      <c r="AB175" s="229"/>
      <c r="AC175" s="228">
        <v>45436.808355194691</v>
      </c>
      <c r="AD175" s="230">
        <v>0</v>
      </c>
      <c r="AE175" s="230">
        <v>45711.120855194691</v>
      </c>
      <c r="AF175" s="231"/>
      <c r="AG175" s="231"/>
      <c r="AH175" s="231"/>
      <c r="AI175" s="231">
        <v>0</v>
      </c>
      <c r="AJ175" s="231"/>
      <c r="AK175" s="231">
        <v>0</v>
      </c>
      <c r="AL175" s="231">
        <v>0</v>
      </c>
      <c r="AM175" s="231"/>
      <c r="AN175" s="230">
        <v>0</v>
      </c>
      <c r="AO175" s="230">
        <v>0</v>
      </c>
      <c r="AP175" s="231">
        <v>-274.3125</v>
      </c>
      <c r="AQ175" s="231">
        <v>0</v>
      </c>
      <c r="AR175" s="231">
        <v>0</v>
      </c>
      <c r="AS175" s="231"/>
      <c r="AT175" s="230">
        <v>45436.808355194691</v>
      </c>
      <c r="AU175" s="232">
        <v>0</v>
      </c>
      <c r="AV175" s="232">
        <v>45711.120855194691</v>
      </c>
      <c r="AW175" s="233"/>
      <c r="AX175" s="233"/>
      <c r="AY175" s="233"/>
      <c r="AZ175" s="233">
        <v>0</v>
      </c>
      <c r="BA175" s="233"/>
      <c r="BB175" s="233">
        <v>0</v>
      </c>
      <c r="BC175" s="233">
        <v>0</v>
      </c>
      <c r="BD175" s="233"/>
      <c r="BE175" s="232">
        <v>0</v>
      </c>
      <c r="BF175" s="232">
        <v>0</v>
      </c>
      <c r="BG175" s="233">
        <v>-274.3125</v>
      </c>
      <c r="BH175" s="233">
        <v>0</v>
      </c>
      <c r="BI175" s="233">
        <v>0</v>
      </c>
      <c r="BJ175" s="233"/>
      <c r="BK175" s="232">
        <v>45436.808355194691</v>
      </c>
      <c r="BL175" s="234">
        <v>0</v>
      </c>
      <c r="BM175" s="234">
        <v>58026.99378900919</v>
      </c>
      <c r="BN175" s="235"/>
      <c r="BO175" s="235"/>
      <c r="BP175" s="235"/>
      <c r="BQ175" s="235">
        <v>0</v>
      </c>
      <c r="BR175" s="235">
        <v>0</v>
      </c>
      <c r="BS175" s="235">
        <v>0</v>
      </c>
      <c r="BT175" s="235">
        <v>303.33333333333331</v>
      </c>
      <c r="BU175" s="235">
        <v>0</v>
      </c>
      <c r="BV175" s="234">
        <v>0</v>
      </c>
      <c r="BW175" s="234">
        <v>0</v>
      </c>
      <c r="BX175" s="235">
        <v>-274.3125</v>
      </c>
      <c r="BY175" s="235">
        <v>0</v>
      </c>
      <c r="BZ175" s="235">
        <v>0</v>
      </c>
      <c r="CA175" s="235"/>
      <c r="CB175" s="234">
        <v>58056.014622342525</v>
      </c>
      <c r="CC175" s="236">
        <v>0</v>
      </c>
      <c r="CD175" s="236">
        <v>58026.99378900919</v>
      </c>
      <c r="CE175" s="237"/>
      <c r="CF175" s="237"/>
      <c r="CG175" s="237"/>
      <c r="CH175" s="237">
        <v>0</v>
      </c>
      <c r="CI175" s="237">
        <v>0</v>
      </c>
      <c r="CJ175" s="237">
        <v>0</v>
      </c>
      <c r="CK175" s="237">
        <v>303.33333333333331</v>
      </c>
      <c r="CL175" s="237">
        <v>0</v>
      </c>
      <c r="CM175" s="236">
        <v>0</v>
      </c>
      <c r="CN175" s="236">
        <v>0</v>
      </c>
      <c r="CO175" s="237">
        <v>-274.3125</v>
      </c>
      <c r="CP175" s="237">
        <v>0</v>
      </c>
      <c r="CQ175" s="237">
        <v>0</v>
      </c>
      <c r="CR175" s="237"/>
      <c r="CS175" s="236">
        <v>58056.014622342525</v>
      </c>
      <c r="CT175" s="238">
        <v>0</v>
      </c>
      <c r="CU175" s="238">
        <v>58026.99378900919</v>
      </c>
      <c r="CV175" s="239"/>
      <c r="CW175" s="239"/>
      <c r="CX175" s="239"/>
      <c r="CY175" s="239">
        <v>0</v>
      </c>
      <c r="CZ175" s="239">
        <v>0</v>
      </c>
      <c r="DA175" s="239">
        <v>0</v>
      </c>
      <c r="DB175" s="239">
        <v>303.33333333333331</v>
      </c>
      <c r="DC175" s="239">
        <v>0</v>
      </c>
      <c r="DD175" s="238">
        <v>0</v>
      </c>
      <c r="DE175" s="238">
        <v>0</v>
      </c>
      <c r="DF175" s="239">
        <v>-274.3125</v>
      </c>
      <c r="DG175" s="239">
        <v>0</v>
      </c>
      <c r="DH175" s="239">
        <v>0</v>
      </c>
      <c r="DI175" s="239"/>
      <c r="DJ175" s="238">
        <v>58056.014622342525</v>
      </c>
      <c r="DK175" s="240">
        <v>0</v>
      </c>
      <c r="DL175" s="240">
        <v>58026.99378900919</v>
      </c>
      <c r="DM175" s="241"/>
      <c r="DN175" s="241"/>
      <c r="DO175" s="241"/>
      <c r="DP175" s="241">
        <v>0</v>
      </c>
      <c r="DQ175" s="241">
        <v>0</v>
      </c>
      <c r="DR175" s="241">
        <v>0</v>
      </c>
      <c r="DS175" s="241">
        <v>303.33333333333331</v>
      </c>
      <c r="DT175" s="241">
        <v>0</v>
      </c>
      <c r="DU175" s="240">
        <v>0</v>
      </c>
      <c r="DV175" s="240">
        <v>0</v>
      </c>
      <c r="DW175" s="241">
        <v>-274.3125</v>
      </c>
      <c r="DX175" s="241">
        <v>0</v>
      </c>
      <c r="DY175" s="241">
        <v>0</v>
      </c>
      <c r="DZ175" s="241"/>
      <c r="EA175" s="240">
        <v>58056.014622342525</v>
      </c>
      <c r="EB175" s="242">
        <v>0</v>
      </c>
      <c r="EC175" s="242">
        <v>140787.28676987119</v>
      </c>
      <c r="ED175" s="243"/>
      <c r="EE175" s="243"/>
      <c r="EF175" s="243"/>
      <c r="EG175" s="243">
        <v>0</v>
      </c>
      <c r="EH175" s="243">
        <v>0</v>
      </c>
      <c r="EI175" s="243">
        <v>0</v>
      </c>
      <c r="EJ175" s="243">
        <v>606.66666666666674</v>
      </c>
      <c r="EK175" s="243">
        <v>0</v>
      </c>
      <c r="EL175" s="242">
        <v>0</v>
      </c>
      <c r="EM175" s="242">
        <v>0</v>
      </c>
      <c r="EN175" s="243">
        <v>-1371.5625</v>
      </c>
      <c r="EO175" s="243">
        <v>0</v>
      </c>
      <c r="EP175" s="243">
        <v>0</v>
      </c>
      <c r="EQ175" s="243"/>
      <c r="ER175" s="242">
        <v>140022.39093653785</v>
      </c>
      <c r="ES175" s="230">
        <v>0</v>
      </c>
      <c r="ET175" s="230">
        <v>58026.99378900919</v>
      </c>
      <c r="EU175" s="231"/>
      <c r="EV175" s="231"/>
      <c r="EW175" s="231"/>
      <c r="EX175" s="231">
        <v>0</v>
      </c>
      <c r="EY175" s="231">
        <v>0</v>
      </c>
      <c r="EZ175" s="231">
        <v>0</v>
      </c>
      <c r="FA175" s="231">
        <v>303.33333333333331</v>
      </c>
      <c r="FB175" s="231">
        <v>0</v>
      </c>
      <c r="FC175" s="230">
        <v>0</v>
      </c>
      <c r="FD175" s="230">
        <v>0</v>
      </c>
      <c r="FE175" s="231"/>
      <c r="FF175" s="231">
        <v>0</v>
      </c>
      <c r="FG175" s="231">
        <v>0</v>
      </c>
      <c r="FH175" s="231"/>
      <c r="FI175" s="230">
        <v>58330.327122342525</v>
      </c>
      <c r="FJ175" s="232">
        <v>0</v>
      </c>
      <c r="FK175" s="232">
        <v>-61626.706840875748</v>
      </c>
      <c r="FL175" s="233"/>
      <c r="FM175" s="233"/>
      <c r="FN175" s="233"/>
      <c r="FO175" s="233">
        <v>0</v>
      </c>
      <c r="FP175" s="233">
        <v>0</v>
      </c>
      <c r="FQ175" s="233">
        <v>0</v>
      </c>
      <c r="FR175" s="233">
        <v>303.33333333333331</v>
      </c>
      <c r="FS175" s="233">
        <v>0</v>
      </c>
      <c r="FT175" s="232">
        <v>0</v>
      </c>
      <c r="FU175" s="232">
        <v>0</v>
      </c>
      <c r="FV175" s="233"/>
      <c r="FW175" s="233">
        <v>0</v>
      </c>
      <c r="FX175" s="233">
        <v>0</v>
      </c>
      <c r="FY175" s="233"/>
      <c r="FZ175" s="232">
        <v>-61323.373507542412</v>
      </c>
      <c r="GA175" s="234">
        <v>0</v>
      </c>
      <c r="GB175" s="234">
        <v>36561.680077209196</v>
      </c>
      <c r="GC175" s="235"/>
      <c r="GD175" s="235"/>
      <c r="GE175" s="235"/>
      <c r="GF175" s="235">
        <v>0</v>
      </c>
      <c r="GG175" s="235">
        <v>0</v>
      </c>
      <c r="GH175" s="235">
        <v>0</v>
      </c>
      <c r="GI175" s="235">
        <v>303.33333333333331</v>
      </c>
      <c r="GJ175" s="235">
        <v>0</v>
      </c>
      <c r="GK175" s="234">
        <v>0</v>
      </c>
      <c r="GL175" s="234">
        <v>0</v>
      </c>
      <c r="GM175" s="235"/>
      <c r="GN175" s="235">
        <v>0</v>
      </c>
      <c r="GO175" s="235">
        <v>0</v>
      </c>
      <c r="GP175" s="235"/>
      <c r="GQ175" s="234">
        <v>36865.013410542531</v>
      </c>
      <c r="GR175" s="236">
        <v>0</v>
      </c>
      <c r="GS175" s="236">
        <v>34096.253663032199</v>
      </c>
      <c r="GT175" s="237"/>
      <c r="GU175" s="237"/>
      <c r="GV175" s="237"/>
      <c r="GW175" s="237">
        <v>0</v>
      </c>
      <c r="GX175" s="237">
        <v>0</v>
      </c>
      <c r="GY175" s="237">
        <v>0</v>
      </c>
      <c r="GZ175" s="237">
        <v>303.33333333333331</v>
      </c>
      <c r="HA175" s="237">
        <v>0</v>
      </c>
      <c r="HB175" s="236">
        <v>0</v>
      </c>
      <c r="HC175" s="236">
        <v>0</v>
      </c>
      <c r="HD175" s="237"/>
      <c r="HE175" s="237">
        <v>0</v>
      </c>
      <c r="HF175" s="237">
        <v>0</v>
      </c>
      <c r="HG175" s="237"/>
      <c r="HH175" s="236">
        <v>34399.586996365535</v>
      </c>
      <c r="HJ175" s="281">
        <f t="shared" si="20"/>
        <v>598092.82517986686</v>
      </c>
      <c r="HK175" s="282">
        <f t="shared" si="21"/>
        <v>0</v>
      </c>
      <c r="HL175" s="282">
        <f t="shared" si="22"/>
        <v>3033.3333333333339</v>
      </c>
      <c r="HM175" s="282">
        <f t="shared" si="23"/>
        <v>0</v>
      </c>
      <c r="HN175" s="282">
        <f t="shared" si="24"/>
        <v>0</v>
      </c>
      <c r="HO175" s="282">
        <f t="shared" si="25"/>
        <v>-3291.75</v>
      </c>
      <c r="HP175" s="282">
        <f t="shared" si="26"/>
        <v>0</v>
      </c>
      <c r="HQ175" s="283">
        <f t="shared" si="27"/>
        <v>0</v>
      </c>
      <c r="HR175" s="263"/>
      <c r="HS175" s="277">
        <v>0</v>
      </c>
      <c r="HT175" s="278">
        <v>0</v>
      </c>
      <c r="HU175" s="278">
        <v>0</v>
      </c>
      <c r="HV175" s="278">
        <v>200</v>
      </c>
      <c r="HW175" s="278">
        <v>0</v>
      </c>
      <c r="HX175" s="278">
        <v>0</v>
      </c>
      <c r="HY175" s="278">
        <v>0</v>
      </c>
      <c r="HZ175" s="279">
        <v>4762.75</v>
      </c>
      <c r="IA175" s="278"/>
      <c r="IB175" s="280">
        <f t="shared" si="28"/>
        <v>606088.90851320024</v>
      </c>
      <c r="ID175" s="280">
        <f t="shared" si="29"/>
        <v>-3291.75</v>
      </c>
      <c r="IF175" s="280"/>
      <c r="IH175" s="280"/>
      <c r="IJ175" s="280">
        <v>0</v>
      </c>
      <c r="IL175" s="280">
        <v>21005.98</v>
      </c>
      <c r="IN175" s="280">
        <v>6410.8</v>
      </c>
    </row>
    <row r="176" spans="1:248">
      <c r="A176" s="244">
        <v>2149</v>
      </c>
      <c r="B176" s="141">
        <v>103240</v>
      </c>
      <c r="C176" s="141" t="s">
        <v>792</v>
      </c>
      <c r="D176" s="141" t="s">
        <v>793</v>
      </c>
      <c r="E176" s="226" t="s">
        <v>341</v>
      </c>
      <c r="F176" s="245" t="s">
        <v>923</v>
      </c>
      <c r="H176" s="227">
        <v>379817.77753784787</v>
      </c>
      <c r="I176" s="227">
        <v>-3875.4</v>
      </c>
      <c r="J176" s="227">
        <v>-32800.277900000001</v>
      </c>
      <c r="K176" s="227">
        <v>343142.09963784786</v>
      </c>
      <c r="M176" s="228">
        <v>189908.88894999999</v>
      </c>
      <c r="N176" s="228"/>
      <c r="O176" s="229"/>
      <c r="P176" s="229"/>
      <c r="Q176" s="229"/>
      <c r="R176" s="229">
        <v>0</v>
      </c>
      <c r="S176" s="229"/>
      <c r="T176" s="229">
        <v>0</v>
      </c>
      <c r="U176" s="229">
        <v>0</v>
      </c>
      <c r="V176" s="229"/>
      <c r="W176" s="228">
        <v>-775.08083333333332</v>
      </c>
      <c r="X176" s="228">
        <v>-32800.277900000001</v>
      </c>
      <c r="Y176" s="229">
        <v>-131.54166666666666</v>
      </c>
      <c r="Z176" s="229">
        <v>0</v>
      </c>
      <c r="AA176" s="229">
        <v>0</v>
      </c>
      <c r="AB176" s="229"/>
      <c r="AC176" s="228">
        <v>156201.98854999998</v>
      </c>
      <c r="AD176" s="230">
        <v>189908.88894999999</v>
      </c>
      <c r="AE176" s="230"/>
      <c r="AF176" s="231"/>
      <c r="AG176" s="231"/>
      <c r="AH176" s="231"/>
      <c r="AI176" s="231">
        <v>0</v>
      </c>
      <c r="AJ176" s="231"/>
      <c r="AK176" s="231">
        <v>0</v>
      </c>
      <c r="AL176" s="231">
        <v>0</v>
      </c>
      <c r="AM176" s="231"/>
      <c r="AN176" s="230">
        <v>-3100.3191666666667</v>
      </c>
      <c r="AO176" s="230"/>
      <c r="AP176" s="231">
        <v>-1446.9583333333333</v>
      </c>
      <c r="AQ176" s="231">
        <v>0</v>
      </c>
      <c r="AR176" s="231">
        <v>0</v>
      </c>
      <c r="AS176" s="231"/>
      <c r="AT176" s="230">
        <v>185361.61145</v>
      </c>
      <c r="AU176" s="232"/>
      <c r="AV176" s="232"/>
      <c r="AW176" s="233"/>
      <c r="AX176" s="233"/>
      <c r="AY176" s="233"/>
      <c r="AZ176" s="233">
        <v>0</v>
      </c>
      <c r="BA176" s="233"/>
      <c r="BB176" s="233">
        <v>0</v>
      </c>
      <c r="BC176" s="233">
        <v>0</v>
      </c>
      <c r="BD176" s="233"/>
      <c r="BE176" s="232"/>
      <c r="BF176" s="232"/>
      <c r="BG176" s="233"/>
      <c r="BH176" s="233">
        <v>0</v>
      </c>
      <c r="BI176" s="233">
        <v>0</v>
      </c>
      <c r="BJ176" s="233"/>
      <c r="BK176" s="232">
        <v>0</v>
      </c>
      <c r="BL176" s="234"/>
      <c r="BM176" s="234"/>
      <c r="BN176" s="235"/>
      <c r="BO176" s="235"/>
      <c r="BP176" s="235"/>
      <c r="BQ176" s="235">
        <v>0</v>
      </c>
      <c r="BR176" s="235">
        <v>30000</v>
      </c>
      <c r="BS176" s="235">
        <v>0</v>
      </c>
      <c r="BT176" s="235">
        <v>0</v>
      </c>
      <c r="BU176" s="235">
        <v>41791.35</v>
      </c>
      <c r="BV176" s="234"/>
      <c r="BW176" s="234"/>
      <c r="BX176" s="235"/>
      <c r="BY176" s="235"/>
      <c r="BZ176" s="235">
        <v>0</v>
      </c>
      <c r="CA176" s="235"/>
      <c r="CB176" s="234">
        <v>71791.350000000006</v>
      </c>
      <c r="CC176" s="236"/>
      <c r="CD176" s="236"/>
      <c r="CE176" s="237"/>
      <c r="CF176" s="237"/>
      <c r="CG176" s="237"/>
      <c r="CH176" s="237">
        <v>0</v>
      </c>
      <c r="CI176" s="237">
        <v>7500</v>
      </c>
      <c r="CJ176" s="237">
        <v>0</v>
      </c>
      <c r="CK176" s="237">
        <v>0</v>
      </c>
      <c r="CL176" s="237">
        <v>10447.8375</v>
      </c>
      <c r="CM176" s="236"/>
      <c r="CN176" s="236"/>
      <c r="CO176" s="237"/>
      <c r="CP176" s="237"/>
      <c r="CQ176" s="237"/>
      <c r="CR176" s="237"/>
      <c r="CS176" s="236">
        <v>17947.837500000001</v>
      </c>
      <c r="CT176" s="238"/>
      <c r="CU176" s="238"/>
      <c r="CV176" s="239"/>
      <c r="CW176" s="239"/>
      <c r="CX176" s="239"/>
      <c r="CY176" s="239"/>
      <c r="CZ176" s="239">
        <v>7500</v>
      </c>
      <c r="DA176" s="239"/>
      <c r="DB176" s="239"/>
      <c r="DC176" s="239">
        <v>10447.8375</v>
      </c>
      <c r="DD176" s="238"/>
      <c r="DE176" s="238"/>
      <c r="DF176" s="239"/>
      <c r="DG176" s="239"/>
      <c r="DH176" s="239"/>
      <c r="DI176" s="239"/>
      <c r="DJ176" s="238">
        <v>17947.837500000001</v>
      </c>
      <c r="DK176" s="240"/>
      <c r="DL176" s="240"/>
      <c r="DM176" s="241"/>
      <c r="DN176" s="241"/>
      <c r="DO176" s="241"/>
      <c r="DP176" s="241"/>
      <c r="DQ176" s="241">
        <v>7500</v>
      </c>
      <c r="DR176" s="241"/>
      <c r="DS176" s="241"/>
      <c r="DT176" s="241">
        <v>10447.8375</v>
      </c>
      <c r="DU176" s="240"/>
      <c r="DV176" s="240"/>
      <c r="DW176" s="241"/>
      <c r="DX176" s="241"/>
      <c r="DY176" s="241"/>
      <c r="DZ176" s="241"/>
      <c r="EA176" s="240">
        <v>17947.837500000001</v>
      </c>
      <c r="EB176" s="242"/>
      <c r="EC176" s="242">
        <v>0</v>
      </c>
      <c r="ED176" s="243"/>
      <c r="EE176" s="243"/>
      <c r="EF176" s="243"/>
      <c r="EG176" s="243"/>
      <c r="EH176" s="243"/>
      <c r="EI176" s="243"/>
      <c r="EJ176" s="243">
        <v>0</v>
      </c>
      <c r="EK176" s="243">
        <v>0</v>
      </c>
      <c r="EL176" s="242"/>
      <c r="EM176" s="242"/>
      <c r="EN176" s="243"/>
      <c r="EO176" s="243"/>
      <c r="EP176" s="243"/>
      <c r="EQ176" s="243"/>
      <c r="ER176" s="242">
        <v>0</v>
      </c>
      <c r="ES176" s="230"/>
      <c r="ET176" s="230"/>
      <c r="EU176" s="231"/>
      <c r="EV176" s="231"/>
      <c r="EW176" s="231"/>
      <c r="EX176" s="231"/>
      <c r="EY176" s="231"/>
      <c r="EZ176" s="231"/>
      <c r="FA176" s="231"/>
      <c r="FB176" s="231"/>
      <c r="FC176" s="230"/>
      <c r="FD176" s="230"/>
      <c r="FE176" s="231"/>
      <c r="FF176" s="231"/>
      <c r="FG176" s="231">
        <v>0</v>
      </c>
      <c r="FH176" s="231"/>
      <c r="FI176" s="230"/>
      <c r="FJ176" s="232"/>
      <c r="FK176" s="232">
        <v>0</v>
      </c>
      <c r="FL176" s="233"/>
      <c r="FM176" s="233"/>
      <c r="FN176" s="233"/>
      <c r="FO176" s="233"/>
      <c r="FP176" s="233"/>
      <c r="FQ176" s="233"/>
      <c r="FR176" s="233"/>
      <c r="FS176" s="233"/>
      <c r="FT176" s="232"/>
      <c r="FU176" s="232"/>
      <c r="FV176" s="233"/>
      <c r="FW176" s="233">
        <v>0</v>
      </c>
      <c r="FX176" s="233">
        <v>0</v>
      </c>
      <c r="FY176" s="233"/>
      <c r="FZ176" s="232"/>
      <c r="GA176" s="234"/>
      <c r="GB176" s="234">
        <v>0</v>
      </c>
      <c r="GC176" s="235"/>
      <c r="GD176" s="235"/>
      <c r="GE176" s="235"/>
      <c r="GF176" s="235"/>
      <c r="GG176" s="235"/>
      <c r="GH176" s="235"/>
      <c r="GI176" s="235"/>
      <c r="GJ176" s="235"/>
      <c r="GK176" s="234"/>
      <c r="GL176" s="234"/>
      <c r="GM176" s="235"/>
      <c r="GN176" s="235"/>
      <c r="GO176" s="235">
        <v>0</v>
      </c>
      <c r="GP176" s="235"/>
      <c r="GQ176" s="234"/>
      <c r="GR176" s="236"/>
      <c r="GS176" s="236">
        <v>0</v>
      </c>
      <c r="GT176" s="237"/>
      <c r="GU176" s="237"/>
      <c r="GV176" s="237"/>
      <c r="GW176" s="237"/>
      <c r="GX176" s="237"/>
      <c r="GY176" s="237"/>
      <c r="GZ176" s="237"/>
      <c r="HA176" s="237"/>
      <c r="HB176" s="236"/>
      <c r="HC176" s="236"/>
      <c r="HD176" s="237"/>
      <c r="HE176" s="237"/>
      <c r="HF176" s="237">
        <v>0</v>
      </c>
      <c r="HG176" s="237"/>
      <c r="HH176" s="236"/>
      <c r="HJ176" s="281">
        <f t="shared" si="20"/>
        <v>432317.77789999999</v>
      </c>
      <c r="HK176" s="282">
        <f t="shared" si="21"/>
        <v>0</v>
      </c>
      <c r="HL176" s="282">
        <f t="shared" si="22"/>
        <v>73134.862500000003</v>
      </c>
      <c r="HM176" s="282">
        <f t="shared" si="23"/>
        <v>-3875.4</v>
      </c>
      <c r="HN176" s="282">
        <f t="shared" si="24"/>
        <v>-32800.277900000001</v>
      </c>
      <c r="HO176" s="282">
        <f t="shared" si="25"/>
        <v>-1578.5</v>
      </c>
      <c r="HP176" s="282">
        <f t="shared" si="26"/>
        <v>0</v>
      </c>
      <c r="HQ176" s="283">
        <f t="shared" si="27"/>
        <v>0</v>
      </c>
      <c r="HR176" s="263"/>
      <c r="HS176" s="277">
        <v>31528</v>
      </c>
      <c r="HT176" s="278">
        <v>0</v>
      </c>
      <c r="HU176" s="278">
        <v>54086</v>
      </c>
      <c r="HV176" s="278">
        <v>0</v>
      </c>
      <c r="HW176" s="278">
        <v>0</v>
      </c>
      <c r="HX176" s="278">
        <v>9789.3100000000013</v>
      </c>
      <c r="HY176" s="278">
        <v>48414</v>
      </c>
      <c r="HZ176" s="279">
        <v>8311</v>
      </c>
      <c r="IA176" s="278"/>
      <c r="IB176" s="280">
        <f t="shared" si="28"/>
        <v>657580.95039999997</v>
      </c>
      <c r="ID176" s="280">
        <f t="shared" si="29"/>
        <v>-38254.177900000002</v>
      </c>
      <c r="IF176" s="280"/>
      <c r="IH176" s="280"/>
      <c r="IJ176" s="280">
        <v>0</v>
      </c>
      <c r="IL176" s="280">
        <v>0</v>
      </c>
      <c r="IN176" s="280">
        <v>18200</v>
      </c>
    </row>
    <row r="177" spans="1:248">
      <c r="A177" s="244">
        <v>2150</v>
      </c>
      <c r="B177" s="141">
        <v>103241</v>
      </c>
      <c r="C177" s="141" t="s">
        <v>735</v>
      </c>
      <c r="D177" s="141" t="s">
        <v>531</v>
      </c>
      <c r="E177" s="226" t="s">
        <v>341</v>
      </c>
      <c r="F177" s="245" t="s">
        <v>923</v>
      </c>
      <c r="H177" s="227">
        <v>1543256.9311655336</v>
      </c>
      <c r="I177" s="227">
        <v>-6819.04</v>
      </c>
      <c r="J177" s="227">
        <v>-35244.787199999999</v>
      </c>
      <c r="K177" s="227">
        <v>1501193.1039655337</v>
      </c>
      <c r="M177" s="228">
        <v>128604.74426379446</v>
      </c>
      <c r="N177" s="228">
        <v>5901.8076822916664</v>
      </c>
      <c r="O177" s="229"/>
      <c r="P177" s="229"/>
      <c r="Q177" s="229"/>
      <c r="R177" s="229">
        <v>0</v>
      </c>
      <c r="S177" s="229"/>
      <c r="T177" s="229">
        <v>0</v>
      </c>
      <c r="U177" s="229">
        <v>0</v>
      </c>
      <c r="V177" s="229"/>
      <c r="W177" s="228">
        <v>-568.25333333333333</v>
      </c>
      <c r="X177" s="228">
        <v>-2937.0655999999999</v>
      </c>
      <c r="Y177" s="229">
        <v>-428.3125</v>
      </c>
      <c r="Z177" s="229">
        <v>0</v>
      </c>
      <c r="AA177" s="229">
        <v>0</v>
      </c>
      <c r="AB177" s="229"/>
      <c r="AC177" s="228">
        <v>130572.92051275281</v>
      </c>
      <c r="AD177" s="230">
        <v>128604.74426379446</v>
      </c>
      <c r="AE177" s="230">
        <v>5901.8076822916664</v>
      </c>
      <c r="AF177" s="231"/>
      <c r="AG177" s="231"/>
      <c r="AH177" s="231"/>
      <c r="AI177" s="231">
        <v>0</v>
      </c>
      <c r="AJ177" s="231"/>
      <c r="AK177" s="231">
        <v>0</v>
      </c>
      <c r="AL177" s="231">
        <v>0</v>
      </c>
      <c r="AM177" s="231"/>
      <c r="AN177" s="230">
        <v>-568.25333333333333</v>
      </c>
      <c r="AO177" s="230">
        <v>-2937.0655999999999</v>
      </c>
      <c r="AP177" s="231">
        <v>-428.3125</v>
      </c>
      <c r="AQ177" s="231">
        <v>0</v>
      </c>
      <c r="AR177" s="231">
        <v>0</v>
      </c>
      <c r="AS177" s="231"/>
      <c r="AT177" s="230">
        <v>130572.92051275281</v>
      </c>
      <c r="AU177" s="232">
        <v>128604.74426379446</v>
      </c>
      <c r="AV177" s="232">
        <v>5901.8076822916664</v>
      </c>
      <c r="AW177" s="233"/>
      <c r="AX177" s="233"/>
      <c r="AY177" s="233"/>
      <c r="AZ177" s="233">
        <v>0</v>
      </c>
      <c r="BA177" s="233"/>
      <c r="BB177" s="233">
        <v>0</v>
      </c>
      <c r="BC177" s="233">
        <v>0</v>
      </c>
      <c r="BD177" s="233"/>
      <c r="BE177" s="232">
        <v>-568.25333333333333</v>
      </c>
      <c r="BF177" s="232">
        <v>-2937.0655999999999</v>
      </c>
      <c r="BG177" s="233">
        <v>-428.3125</v>
      </c>
      <c r="BH177" s="233">
        <v>0</v>
      </c>
      <c r="BI177" s="233">
        <v>0</v>
      </c>
      <c r="BJ177" s="233"/>
      <c r="BK177" s="232">
        <v>130572.92051275281</v>
      </c>
      <c r="BL177" s="234">
        <v>128604.74426379446</v>
      </c>
      <c r="BM177" s="234">
        <v>5226.9307725694453</v>
      </c>
      <c r="BN177" s="235"/>
      <c r="BO177" s="235"/>
      <c r="BP177" s="235"/>
      <c r="BQ177" s="235">
        <v>0</v>
      </c>
      <c r="BR177" s="235">
        <v>0</v>
      </c>
      <c r="BS177" s="235">
        <v>0</v>
      </c>
      <c r="BT177" s="235">
        <v>0</v>
      </c>
      <c r="BU177" s="235">
        <v>0</v>
      </c>
      <c r="BV177" s="234">
        <v>-568.25333333333333</v>
      </c>
      <c r="BW177" s="234">
        <v>-2937.0655999999999</v>
      </c>
      <c r="BX177" s="235">
        <v>-428.3125</v>
      </c>
      <c r="BY177" s="235">
        <v>0</v>
      </c>
      <c r="BZ177" s="235">
        <v>0</v>
      </c>
      <c r="CA177" s="235"/>
      <c r="CB177" s="234">
        <v>129898.04360303059</v>
      </c>
      <c r="CC177" s="236">
        <v>128604.74426379446</v>
      </c>
      <c r="CD177" s="236">
        <v>5226.9307725694453</v>
      </c>
      <c r="CE177" s="237"/>
      <c r="CF177" s="237"/>
      <c r="CG177" s="237"/>
      <c r="CH177" s="237">
        <v>0</v>
      </c>
      <c r="CI177" s="237">
        <v>0</v>
      </c>
      <c r="CJ177" s="237">
        <v>0</v>
      </c>
      <c r="CK177" s="237">
        <v>0</v>
      </c>
      <c r="CL177" s="237">
        <v>0</v>
      </c>
      <c r="CM177" s="236">
        <v>-568.25333333333333</v>
      </c>
      <c r="CN177" s="236">
        <v>-2937.0655999999999</v>
      </c>
      <c r="CO177" s="237">
        <v>-428.3125</v>
      </c>
      <c r="CP177" s="237">
        <v>0</v>
      </c>
      <c r="CQ177" s="237">
        <v>0</v>
      </c>
      <c r="CR177" s="237"/>
      <c r="CS177" s="236">
        <v>129898.04360303059</v>
      </c>
      <c r="CT177" s="238">
        <v>128604.74426379446</v>
      </c>
      <c r="CU177" s="238">
        <v>5226.9307725694453</v>
      </c>
      <c r="CV177" s="239"/>
      <c r="CW177" s="239"/>
      <c r="CX177" s="239"/>
      <c r="CY177" s="239">
        <v>0</v>
      </c>
      <c r="CZ177" s="239">
        <v>0</v>
      </c>
      <c r="DA177" s="239">
        <v>0</v>
      </c>
      <c r="DB177" s="239">
        <v>0</v>
      </c>
      <c r="DC177" s="239">
        <v>0</v>
      </c>
      <c r="DD177" s="238">
        <v>-568.25333333333333</v>
      </c>
      <c r="DE177" s="238">
        <v>-2937.0655999999999</v>
      </c>
      <c r="DF177" s="239">
        <v>-428.3125</v>
      </c>
      <c r="DG177" s="239">
        <v>0</v>
      </c>
      <c r="DH177" s="239">
        <v>0</v>
      </c>
      <c r="DI177" s="239"/>
      <c r="DJ177" s="238">
        <v>129898.04360303059</v>
      </c>
      <c r="DK177" s="240">
        <v>128604.74426379446</v>
      </c>
      <c r="DL177" s="240">
        <v>5226.9307725694453</v>
      </c>
      <c r="DM177" s="241"/>
      <c r="DN177" s="241"/>
      <c r="DO177" s="241"/>
      <c r="DP177" s="241">
        <v>0</v>
      </c>
      <c r="DQ177" s="241">
        <v>0</v>
      </c>
      <c r="DR177" s="241">
        <v>0</v>
      </c>
      <c r="DS177" s="241">
        <v>0</v>
      </c>
      <c r="DT177" s="241">
        <v>0</v>
      </c>
      <c r="DU177" s="240">
        <v>-568.25333333333333</v>
      </c>
      <c r="DV177" s="240">
        <v>-2937.0655999999999</v>
      </c>
      <c r="DW177" s="241">
        <v>-428.3125</v>
      </c>
      <c r="DX177" s="241">
        <v>0</v>
      </c>
      <c r="DY177" s="241">
        <v>0</v>
      </c>
      <c r="DZ177" s="241"/>
      <c r="EA177" s="240">
        <v>129898.04360303059</v>
      </c>
      <c r="EB177" s="242">
        <v>128604.74426379446</v>
      </c>
      <c r="EC177" s="242">
        <v>5757.6961805555547</v>
      </c>
      <c r="ED177" s="243"/>
      <c r="EE177" s="243"/>
      <c r="EF177" s="243"/>
      <c r="EG177" s="243">
        <v>0</v>
      </c>
      <c r="EH177" s="243">
        <v>0</v>
      </c>
      <c r="EI177" s="243">
        <v>0</v>
      </c>
      <c r="EJ177" s="243">
        <v>0</v>
      </c>
      <c r="EK177" s="243">
        <v>0</v>
      </c>
      <c r="EL177" s="242">
        <v>-568.25333333333333</v>
      </c>
      <c r="EM177" s="242">
        <v>-2937.0655999999999</v>
      </c>
      <c r="EN177" s="243">
        <v>-2141.5625</v>
      </c>
      <c r="EO177" s="243">
        <v>0</v>
      </c>
      <c r="EP177" s="243">
        <v>0</v>
      </c>
      <c r="EQ177" s="243"/>
      <c r="ER177" s="242">
        <v>128715.55901101668</v>
      </c>
      <c r="ES177" s="230">
        <v>128604.74426379446</v>
      </c>
      <c r="ET177" s="230">
        <v>5226.9307725694453</v>
      </c>
      <c r="EU177" s="231"/>
      <c r="EV177" s="231"/>
      <c r="EW177" s="231"/>
      <c r="EX177" s="231">
        <v>0</v>
      </c>
      <c r="EY177" s="231">
        <v>0</v>
      </c>
      <c r="EZ177" s="231">
        <v>0</v>
      </c>
      <c r="FA177" s="231">
        <v>0</v>
      </c>
      <c r="FB177" s="231">
        <v>0</v>
      </c>
      <c r="FC177" s="230">
        <v>-568.25333333333333</v>
      </c>
      <c r="FD177" s="230">
        <v>-2937.0655999999999</v>
      </c>
      <c r="FE177" s="231"/>
      <c r="FF177" s="231">
        <v>0</v>
      </c>
      <c r="FG177" s="231">
        <v>0</v>
      </c>
      <c r="FH177" s="231"/>
      <c r="FI177" s="230">
        <v>130326.35610303059</v>
      </c>
      <c r="FJ177" s="232">
        <v>128604.74426379446</v>
      </c>
      <c r="FK177" s="232">
        <v>5226.9307725694453</v>
      </c>
      <c r="FL177" s="233"/>
      <c r="FM177" s="233"/>
      <c r="FN177" s="233"/>
      <c r="FO177" s="233">
        <v>0</v>
      </c>
      <c r="FP177" s="233">
        <v>0</v>
      </c>
      <c r="FQ177" s="233">
        <v>0</v>
      </c>
      <c r="FR177" s="233">
        <v>0</v>
      </c>
      <c r="FS177" s="233">
        <v>0</v>
      </c>
      <c r="FT177" s="232">
        <v>-568.25333333333333</v>
      </c>
      <c r="FU177" s="232">
        <v>-2937.0655999999999</v>
      </c>
      <c r="FV177" s="233"/>
      <c r="FW177" s="233">
        <v>0</v>
      </c>
      <c r="FX177" s="233">
        <v>0</v>
      </c>
      <c r="FY177" s="233"/>
      <c r="FZ177" s="232">
        <v>130326.35610303059</v>
      </c>
      <c r="GA177" s="234">
        <v>128604.74426379446</v>
      </c>
      <c r="GB177" s="234">
        <v>5226.9307725694453</v>
      </c>
      <c r="GC177" s="235"/>
      <c r="GD177" s="235"/>
      <c r="GE177" s="235"/>
      <c r="GF177" s="235">
        <v>0</v>
      </c>
      <c r="GG177" s="235">
        <v>0</v>
      </c>
      <c r="GH177" s="235">
        <v>0</v>
      </c>
      <c r="GI177" s="235">
        <v>0</v>
      </c>
      <c r="GJ177" s="235">
        <v>0</v>
      </c>
      <c r="GK177" s="234">
        <v>-568.25333333333333</v>
      </c>
      <c r="GL177" s="234">
        <v>-2937.0655999999999</v>
      </c>
      <c r="GM177" s="235"/>
      <c r="GN177" s="235">
        <v>0</v>
      </c>
      <c r="GO177" s="235">
        <v>0</v>
      </c>
      <c r="GP177" s="235"/>
      <c r="GQ177" s="234">
        <v>130326.35610303059</v>
      </c>
      <c r="GR177" s="236">
        <v>128604.74426379446</v>
      </c>
      <c r="GS177" s="236">
        <v>5226.9307725694453</v>
      </c>
      <c r="GT177" s="237"/>
      <c r="GU177" s="237"/>
      <c r="GV177" s="237"/>
      <c r="GW177" s="237">
        <v>0</v>
      </c>
      <c r="GX177" s="237">
        <v>0</v>
      </c>
      <c r="GY177" s="237">
        <v>0</v>
      </c>
      <c r="GZ177" s="237">
        <v>0</v>
      </c>
      <c r="HA177" s="237">
        <v>0</v>
      </c>
      <c r="HB177" s="236">
        <v>-568.25333333333333</v>
      </c>
      <c r="HC177" s="236">
        <v>-2937.0655999999999</v>
      </c>
      <c r="HD177" s="237"/>
      <c r="HE177" s="237">
        <v>0</v>
      </c>
      <c r="HF177" s="237">
        <v>0</v>
      </c>
      <c r="HG177" s="237"/>
      <c r="HH177" s="236">
        <v>130326.35610303059</v>
      </c>
      <c r="HJ177" s="281">
        <f t="shared" si="20"/>
        <v>1610958.7334485203</v>
      </c>
      <c r="HK177" s="282">
        <f t="shared" si="21"/>
        <v>0</v>
      </c>
      <c r="HL177" s="282">
        <f t="shared" si="22"/>
        <v>0</v>
      </c>
      <c r="HM177" s="282">
        <f t="shared" si="23"/>
        <v>-6819.0399999999981</v>
      </c>
      <c r="HN177" s="282">
        <f t="shared" si="24"/>
        <v>-35244.787200000006</v>
      </c>
      <c r="HO177" s="282">
        <f t="shared" si="25"/>
        <v>-5139.75</v>
      </c>
      <c r="HP177" s="282">
        <f t="shared" si="26"/>
        <v>0</v>
      </c>
      <c r="HQ177" s="283">
        <f t="shared" si="27"/>
        <v>0</v>
      </c>
      <c r="HR177" s="263"/>
      <c r="HS177" s="277">
        <v>89569</v>
      </c>
      <c r="HT177" s="278">
        <v>0</v>
      </c>
      <c r="HU177" s="278">
        <v>139566</v>
      </c>
      <c r="HV177" s="278">
        <v>0</v>
      </c>
      <c r="HW177" s="278">
        <v>0</v>
      </c>
      <c r="HX177" s="278">
        <v>3952.58</v>
      </c>
      <c r="HY177" s="278">
        <v>37681</v>
      </c>
      <c r="HZ177" s="279">
        <v>7727.13</v>
      </c>
      <c r="IA177" s="278"/>
      <c r="IB177" s="280">
        <f t="shared" si="28"/>
        <v>1889454.4434485203</v>
      </c>
      <c r="ID177" s="280">
        <f t="shared" si="29"/>
        <v>-47203.577200000007</v>
      </c>
      <c r="IF177" s="280"/>
      <c r="IH177" s="280"/>
      <c r="IJ177" s="280">
        <v>0</v>
      </c>
      <c r="IL177" s="280">
        <v>2423.2368750000132</v>
      </c>
      <c r="IN177" s="280">
        <v>55818.763333333329</v>
      </c>
    </row>
    <row r="178" spans="1:248">
      <c r="A178" s="244">
        <v>2425</v>
      </c>
      <c r="B178" s="141">
        <v>103356</v>
      </c>
      <c r="C178" s="141" t="s">
        <v>736</v>
      </c>
      <c r="D178" s="141" t="s">
        <v>532</v>
      </c>
      <c r="E178" s="226" t="s">
        <v>341</v>
      </c>
      <c r="F178" s="245" t="s">
        <v>923</v>
      </c>
      <c r="H178" s="227">
        <v>1046272.0651080001</v>
      </c>
      <c r="I178" s="227">
        <v>-5289.77</v>
      </c>
      <c r="J178" s="227">
        <v>-15625.3266</v>
      </c>
      <c r="K178" s="227">
        <v>1025356.968508</v>
      </c>
      <c r="M178" s="228">
        <v>87189.338759000006</v>
      </c>
      <c r="N178" s="228">
        <v>0</v>
      </c>
      <c r="O178" s="229"/>
      <c r="P178" s="229"/>
      <c r="Q178" s="229"/>
      <c r="R178" s="229">
        <v>0</v>
      </c>
      <c r="S178" s="229"/>
      <c r="T178" s="229">
        <v>0</v>
      </c>
      <c r="U178" s="229">
        <v>0</v>
      </c>
      <c r="V178" s="229"/>
      <c r="W178" s="228">
        <v>-440.81416666666672</v>
      </c>
      <c r="X178" s="228">
        <v>-1302.1105500000001</v>
      </c>
      <c r="Y178" s="229">
        <v>-428.3125</v>
      </c>
      <c r="Z178" s="229">
        <v>0</v>
      </c>
      <c r="AA178" s="229">
        <v>0</v>
      </c>
      <c r="AB178" s="229"/>
      <c r="AC178" s="228">
        <v>85018.101542333345</v>
      </c>
      <c r="AD178" s="230">
        <v>87189.338759000006</v>
      </c>
      <c r="AE178" s="230">
        <v>0</v>
      </c>
      <c r="AF178" s="231"/>
      <c r="AG178" s="231"/>
      <c r="AH178" s="231"/>
      <c r="AI178" s="231">
        <v>0</v>
      </c>
      <c r="AJ178" s="231"/>
      <c r="AK178" s="231">
        <v>0</v>
      </c>
      <c r="AL178" s="231">
        <v>0</v>
      </c>
      <c r="AM178" s="231"/>
      <c r="AN178" s="230">
        <v>-440.81416666666672</v>
      </c>
      <c r="AO178" s="230">
        <v>-1302.1105500000001</v>
      </c>
      <c r="AP178" s="231">
        <v>-428.3125</v>
      </c>
      <c r="AQ178" s="231">
        <v>0</v>
      </c>
      <c r="AR178" s="231">
        <v>0</v>
      </c>
      <c r="AS178" s="231"/>
      <c r="AT178" s="230">
        <v>85018.101542333345</v>
      </c>
      <c r="AU178" s="232">
        <v>87189.338759000006</v>
      </c>
      <c r="AV178" s="232">
        <v>0</v>
      </c>
      <c r="AW178" s="233"/>
      <c r="AX178" s="233"/>
      <c r="AY178" s="233"/>
      <c r="AZ178" s="233">
        <v>0</v>
      </c>
      <c r="BA178" s="233"/>
      <c r="BB178" s="233">
        <v>0</v>
      </c>
      <c r="BC178" s="233">
        <v>0</v>
      </c>
      <c r="BD178" s="233"/>
      <c r="BE178" s="232">
        <v>-440.81416666666672</v>
      </c>
      <c r="BF178" s="232">
        <v>-1302.1105500000001</v>
      </c>
      <c r="BG178" s="233">
        <v>-428.3125</v>
      </c>
      <c r="BH178" s="233">
        <v>0</v>
      </c>
      <c r="BI178" s="233">
        <v>0</v>
      </c>
      <c r="BJ178" s="233"/>
      <c r="BK178" s="232">
        <v>85018.101542333345</v>
      </c>
      <c r="BL178" s="234">
        <v>87189.338759000006</v>
      </c>
      <c r="BM178" s="234">
        <v>0</v>
      </c>
      <c r="BN178" s="235"/>
      <c r="BO178" s="235"/>
      <c r="BP178" s="235"/>
      <c r="BQ178" s="235">
        <v>0</v>
      </c>
      <c r="BR178" s="235">
        <v>0</v>
      </c>
      <c r="BS178" s="235">
        <v>0</v>
      </c>
      <c r="BT178" s="235">
        <v>0</v>
      </c>
      <c r="BU178" s="235">
        <v>0</v>
      </c>
      <c r="BV178" s="234">
        <v>-440.81416666666672</v>
      </c>
      <c r="BW178" s="234">
        <v>-1302.1105500000001</v>
      </c>
      <c r="BX178" s="235">
        <v>-428.3125</v>
      </c>
      <c r="BY178" s="235">
        <v>0</v>
      </c>
      <c r="BZ178" s="235">
        <v>0</v>
      </c>
      <c r="CA178" s="235"/>
      <c r="CB178" s="234">
        <v>85018.101542333345</v>
      </c>
      <c r="CC178" s="236">
        <v>87189.338759000006</v>
      </c>
      <c r="CD178" s="236">
        <v>0</v>
      </c>
      <c r="CE178" s="237"/>
      <c r="CF178" s="237"/>
      <c r="CG178" s="237"/>
      <c r="CH178" s="237">
        <v>0</v>
      </c>
      <c r="CI178" s="237">
        <v>0</v>
      </c>
      <c r="CJ178" s="237">
        <v>0</v>
      </c>
      <c r="CK178" s="237">
        <v>0</v>
      </c>
      <c r="CL178" s="237">
        <v>0</v>
      </c>
      <c r="CM178" s="236">
        <v>-440.81416666666672</v>
      </c>
      <c r="CN178" s="236">
        <v>-1302.1105500000001</v>
      </c>
      <c r="CO178" s="237">
        <v>-428.3125</v>
      </c>
      <c r="CP178" s="237">
        <v>0</v>
      </c>
      <c r="CQ178" s="237">
        <v>0</v>
      </c>
      <c r="CR178" s="237"/>
      <c r="CS178" s="236">
        <v>85018.101542333345</v>
      </c>
      <c r="CT178" s="238">
        <v>87189.338759000006</v>
      </c>
      <c r="CU178" s="238">
        <v>0</v>
      </c>
      <c r="CV178" s="239"/>
      <c r="CW178" s="239"/>
      <c r="CX178" s="239"/>
      <c r="CY178" s="239">
        <v>0</v>
      </c>
      <c r="CZ178" s="239">
        <v>0</v>
      </c>
      <c r="DA178" s="239">
        <v>0</v>
      </c>
      <c r="DB178" s="239">
        <v>0</v>
      </c>
      <c r="DC178" s="239">
        <v>0</v>
      </c>
      <c r="DD178" s="238">
        <v>-440.81416666666672</v>
      </c>
      <c r="DE178" s="238">
        <v>-1302.1105500000001</v>
      </c>
      <c r="DF178" s="239">
        <v>-428.3125</v>
      </c>
      <c r="DG178" s="239">
        <v>0</v>
      </c>
      <c r="DH178" s="239">
        <v>0</v>
      </c>
      <c r="DI178" s="239"/>
      <c r="DJ178" s="238">
        <v>85018.101542333345</v>
      </c>
      <c r="DK178" s="240">
        <v>87189.338759000006</v>
      </c>
      <c r="DL178" s="240">
        <v>0</v>
      </c>
      <c r="DM178" s="241"/>
      <c r="DN178" s="241"/>
      <c r="DO178" s="241"/>
      <c r="DP178" s="241">
        <v>0</v>
      </c>
      <c r="DQ178" s="241">
        <v>0</v>
      </c>
      <c r="DR178" s="241">
        <v>0</v>
      </c>
      <c r="DS178" s="241">
        <v>0</v>
      </c>
      <c r="DT178" s="241">
        <v>0</v>
      </c>
      <c r="DU178" s="240">
        <v>-440.81416666666672</v>
      </c>
      <c r="DV178" s="240">
        <v>-1302.1105500000001</v>
      </c>
      <c r="DW178" s="241">
        <v>-428.3125</v>
      </c>
      <c r="DX178" s="241">
        <v>0</v>
      </c>
      <c r="DY178" s="241">
        <v>0</v>
      </c>
      <c r="DZ178" s="241"/>
      <c r="EA178" s="240">
        <v>85018.101542333345</v>
      </c>
      <c r="EB178" s="242">
        <v>87189.338759000006</v>
      </c>
      <c r="EC178" s="242">
        <v>0</v>
      </c>
      <c r="ED178" s="243"/>
      <c r="EE178" s="243"/>
      <c r="EF178" s="243"/>
      <c r="EG178" s="243">
        <v>0</v>
      </c>
      <c r="EH178" s="243">
        <v>0</v>
      </c>
      <c r="EI178" s="243">
        <v>0</v>
      </c>
      <c r="EJ178" s="243">
        <v>0</v>
      </c>
      <c r="EK178" s="243">
        <v>0</v>
      </c>
      <c r="EL178" s="242">
        <v>-440.81416666666672</v>
      </c>
      <c r="EM178" s="242">
        <v>-1302.1105500000001</v>
      </c>
      <c r="EN178" s="243">
        <v>-2141.5625</v>
      </c>
      <c r="EO178" s="243">
        <v>0</v>
      </c>
      <c r="EP178" s="243">
        <v>0</v>
      </c>
      <c r="EQ178" s="243"/>
      <c r="ER178" s="242">
        <v>83304.851542333345</v>
      </c>
      <c r="ES178" s="230">
        <v>87189.338759000006</v>
      </c>
      <c r="ET178" s="230">
        <v>0</v>
      </c>
      <c r="EU178" s="231"/>
      <c r="EV178" s="231"/>
      <c r="EW178" s="231"/>
      <c r="EX178" s="231">
        <v>0</v>
      </c>
      <c r="EY178" s="231">
        <v>0</v>
      </c>
      <c r="EZ178" s="231">
        <v>0</v>
      </c>
      <c r="FA178" s="231">
        <v>0</v>
      </c>
      <c r="FB178" s="231">
        <v>0</v>
      </c>
      <c r="FC178" s="230">
        <v>-440.81416666666672</v>
      </c>
      <c r="FD178" s="230">
        <v>-1302.1105500000001</v>
      </c>
      <c r="FE178" s="231"/>
      <c r="FF178" s="231">
        <v>0</v>
      </c>
      <c r="FG178" s="231">
        <v>0</v>
      </c>
      <c r="FH178" s="231"/>
      <c r="FI178" s="230">
        <v>85446.414042333345</v>
      </c>
      <c r="FJ178" s="232">
        <v>87189.338759000006</v>
      </c>
      <c r="FK178" s="232">
        <v>0</v>
      </c>
      <c r="FL178" s="233"/>
      <c r="FM178" s="233"/>
      <c r="FN178" s="233"/>
      <c r="FO178" s="233">
        <v>0</v>
      </c>
      <c r="FP178" s="233">
        <v>0</v>
      </c>
      <c r="FQ178" s="233">
        <v>0</v>
      </c>
      <c r="FR178" s="233">
        <v>0</v>
      </c>
      <c r="FS178" s="233">
        <v>0</v>
      </c>
      <c r="FT178" s="232">
        <v>-440.81416666666672</v>
      </c>
      <c r="FU178" s="232">
        <v>-1302.1105500000001</v>
      </c>
      <c r="FV178" s="233"/>
      <c r="FW178" s="233">
        <v>0</v>
      </c>
      <c r="FX178" s="233">
        <v>0</v>
      </c>
      <c r="FY178" s="233"/>
      <c r="FZ178" s="232">
        <v>85446.414042333345</v>
      </c>
      <c r="GA178" s="234">
        <v>87189.338759000006</v>
      </c>
      <c r="GB178" s="234">
        <v>0</v>
      </c>
      <c r="GC178" s="235"/>
      <c r="GD178" s="235"/>
      <c r="GE178" s="235"/>
      <c r="GF178" s="235">
        <v>0</v>
      </c>
      <c r="GG178" s="235">
        <v>0</v>
      </c>
      <c r="GH178" s="235">
        <v>0</v>
      </c>
      <c r="GI178" s="235">
        <v>0</v>
      </c>
      <c r="GJ178" s="235">
        <v>0</v>
      </c>
      <c r="GK178" s="234">
        <v>-440.81416666666672</v>
      </c>
      <c r="GL178" s="234">
        <v>-1302.1105500000001</v>
      </c>
      <c r="GM178" s="235"/>
      <c r="GN178" s="235">
        <v>0</v>
      </c>
      <c r="GO178" s="235">
        <v>0</v>
      </c>
      <c r="GP178" s="235"/>
      <c r="GQ178" s="234">
        <v>85446.414042333345</v>
      </c>
      <c r="GR178" s="236">
        <v>87189.338759000006</v>
      </c>
      <c r="GS178" s="236">
        <v>0</v>
      </c>
      <c r="GT178" s="237"/>
      <c r="GU178" s="237"/>
      <c r="GV178" s="237"/>
      <c r="GW178" s="237">
        <v>0</v>
      </c>
      <c r="GX178" s="237">
        <v>0</v>
      </c>
      <c r="GY178" s="237">
        <v>0</v>
      </c>
      <c r="GZ178" s="237">
        <v>0</v>
      </c>
      <c r="HA178" s="237">
        <v>0</v>
      </c>
      <c r="HB178" s="236">
        <v>-440.81416666666672</v>
      </c>
      <c r="HC178" s="236">
        <v>-1302.1105500000001</v>
      </c>
      <c r="HD178" s="237"/>
      <c r="HE178" s="237">
        <v>0</v>
      </c>
      <c r="HF178" s="237">
        <v>0</v>
      </c>
      <c r="HG178" s="237"/>
      <c r="HH178" s="236">
        <v>85446.414042333345</v>
      </c>
      <c r="HJ178" s="281">
        <f t="shared" si="20"/>
        <v>1046272.0651079998</v>
      </c>
      <c r="HK178" s="282">
        <f t="shared" si="21"/>
        <v>0</v>
      </c>
      <c r="HL178" s="282">
        <f t="shared" si="22"/>
        <v>0</v>
      </c>
      <c r="HM178" s="282">
        <f t="shared" si="23"/>
        <v>-5289.77</v>
      </c>
      <c r="HN178" s="282">
        <f t="shared" si="24"/>
        <v>-15625.326599999999</v>
      </c>
      <c r="HO178" s="282">
        <f t="shared" si="25"/>
        <v>-5139.75</v>
      </c>
      <c r="HP178" s="282">
        <f t="shared" si="26"/>
        <v>0</v>
      </c>
      <c r="HQ178" s="283">
        <f t="shared" si="27"/>
        <v>0</v>
      </c>
      <c r="HR178" s="263"/>
      <c r="HS178" s="277">
        <v>58041</v>
      </c>
      <c r="HT178" s="278">
        <v>0</v>
      </c>
      <c r="HU178" s="278">
        <v>36570</v>
      </c>
      <c r="HV178" s="278">
        <v>1200</v>
      </c>
      <c r="HW178" s="278">
        <v>0</v>
      </c>
      <c r="HX178" s="278">
        <v>761.05000000000018</v>
      </c>
      <c r="HY178" s="278">
        <v>54477</v>
      </c>
      <c r="HZ178" s="279">
        <v>6373.75</v>
      </c>
      <c r="IA178" s="278"/>
      <c r="IB178" s="280">
        <f t="shared" si="28"/>
        <v>1203694.8651079999</v>
      </c>
      <c r="ID178" s="280">
        <f t="shared" si="29"/>
        <v>-26054.846599999997</v>
      </c>
      <c r="IF178" s="280"/>
      <c r="IH178" s="280"/>
      <c r="IJ178" s="280">
        <v>0</v>
      </c>
      <c r="IL178" s="280">
        <v>0</v>
      </c>
      <c r="IN178" s="280">
        <v>42636.99</v>
      </c>
    </row>
    <row r="179" spans="1:248">
      <c r="A179" s="244">
        <v>7034</v>
      </c>
      <c r="B179" s="141">
        <v>103614</v>
      </c>
      <c r="C179" s="141" t="s">
        <v>738</v>
      </c>
      <c r="D179" s="141" t="s">
        <v>534</v>
      </c>
      <c r="E179" s="226" t="s">
        <v>342</v>
      </c>
      <c r="F179" s="245" t="s">
        <v>923</v>
      </c>
      <c r="H179" s="227">
        <v>0</v>
      </c>
      <c r="I179" s="227">
        <v>0</v>
      </c>
      <c r="J179" s="227">
        <v>0</v>
      </c>
      <c r="K179" s="227">
        <v>0</v>
      </c>
      <c r="M179" s="228">
        <v>0</v>
      </c>
      <c r="N179" s="228">
        <v>752</v>
      </c>
      <c r="O179" s="229"/>
      <c r="P179" s="229"/>
      <c r="Q179" s="229"/>
      <c r="R179" s="229">
        <v>80186.7</v>
      </c>
      <c r="S179" s="229"/>
      <c r="T179" s="229">
        <v>0</v>
      </c>
      <c r="U179" s="229">
        <v>92596.176147754464</v>
      </c>
      <c r="V179" s="229"/>
      <c r="W179" s="228">
        <v>0</v>
      </c>
      <c r="X179" s="228">
        <v>0</v>
      </c>
      <c r="Y179" s="229">
        <v>-274.3125</v>
      </c>
      <c r="Z179" s="229">
        <v>0</v>
      </c>
      <c r="AA179" s="229">
        <v>0</v>
      </c>
      <c r="AB179" s="229"/>
      <c r="AC179" s="228">
        <v>173260.56364775446</v>
      </c>
      <c r="AD179" s="230">
        <v>0</v>
      </c>
      <c r="AE179" s="230">
        <v>752</v>
      </c>
      <c r="AF179" s="231"/>
      <c r="AG179" s="231"/>
      <c r="AH179" s="231"/>
      <c r="AI179" s="231">
        <v>80186.7</v>
      </c>
      <c r="AJ179" s="231"/>
      <c r="AK179" s="231">
        <v>0</v>
      </c>
      <c r="AL179" s="231">
        <v>92596.176147754464</v>
      </c>
      <c r="AM179" s="231"/>
      <c r="AN179" s="230">
        <v>0</v>
      </c>
      <c r="AO179" s="230">
        <v>0</v>
      </c>
      <c r="AP179" s="231">
        <v>-274.3125</v>
      </c>
      <c r="AQ179" s="231">
        <v>0</v>
      </c>
      <c r="AR179" s="231">
        <v>0</v>
      </c>
      <c r="AS179" s="231"/>
      <c r="AT179" s="230">
        <v>173260.56364775446</v>
      </c>
      <c r="AU179" s="232">
        <v>0</v>
      </c>
      <c r="AV179" s="232">
        <v>752</v>
      </c>
      <c r="AW179" s="233"/>
      <c r="AX179" s="233"/>
      <c r="AY179" s="233"/>
      <c r="AZ179" s="233">
        <v>80186.7</v>
      </c>
      <c r="BA179" s="233"/>
      <c r="BB179" s="233">
        <v>0</v>
      </c>
      <c r="BC179" s="233">
        <v>92596.176147754464</v>
      </c>
      <c r="BD179" s="233"/>
      <c r="BE179" s="232">
        <v>0</v>
      </c>
      <c r="BF179" s="232">
        <v>0</v>
      </c>
      <c r="BG179" s="233">
        <v>-274.3125</v>
      </c>
      <c r="BH179" s="233">
        <v>0</v>
      </c>
      <c r="BI179" s="233">
        <v>0</v>
      </c>
      <c r="BJ179" s="233"/>
      <c r="BK179" s="232">
        <v>173260.56364775446</v>
      </c>
      <c r="BL179" s="234">
        <v>0</v>
      </c>
      <c r="BM179" s="234">
        <v>380.36666666666667</v>
      </c>
      <c r="BN179" s="235"/>
      <c r="BO179" s="235"/>
      <c r="BP179" s="235"/>
      <c r="BQ179" s="235">
        <v>80186.7</v>
      </c>
      <c r="BR179" s="235">
        <v>0</v>
      </c>
      <c r="BS179" s="235">
        <v>0</v>
      </c>
      <c r="BT179" s="235">
        <v>92596.176147754464</v>
      </c>
      <c r="BU179" s="235">
        <v>0</v>
      </c>
      <c r="BV179" s="234">
        <v>0</v>
      </c>
      <c r="BW179" s="234">
        <v>0</v>
      </c>
      <c r="BX179" s="235">
        <v>-274.3125</v>
      </c>
      <c r="BY179" s="235">
        <v>0</v>
      </c>
      <c r="BZ179" s="235">
        <v>0</v>
      </c>
      <c r="CA179" s="235"/>
      <c r="CB179" s="234">
        <v>172888.93031442113</v>
      </c>
      <c r="CC179" s="236">
        <v>0</v>
      </c>
      <c r="CD179" s="236">
        <v>380.36666666666667</v>
      </c>
      <c r="CE179" s="237"/>
      <c r="CF179" s="237"/>
      <c r="CG179" s="237"/>
      <c r="CH179" s="237">
        <v>80186.7</v>
      </c>
      <c r="CI179" s="237">
        <v>0</v>
      </c>
      <c r="CJ179" s="237">
        <v>0</v>
      </c>
      <c r="CK179" s="237">
        <v>92596.176147754464</v>
      </c>
      <c r="CL179" s="237">
        <v>0</v>
      </c>
      <c r="CM179" s="236">
        <v>0</v>
      </c>
      <c r="CN179" s="236">
        <v>0</v>
      </c>
      <c r="CO179" s="237">
        <v>-274.3125</v>
      </c>
      <c r="CP179" s="237">
        <v>0</v>
      </c>
      <c r="CQ179" s="237">
        <v>0</v>
      </c>
      <c r="CR179" s="237"/>
      <c r="CS179" s="236">
        <v>172888.93031442113</v>
      </c>
      <c r="CT179" s="238">
        <v>0</v>
      </c>
      <c r="CU179" s="238">
        <v>380.36666666666667</v>
      </c>
      <c r="CV179" s="239"/>
      <c r="CW179" s="239"/>
      <c r="CX179" s="239"/>
      <c r="CY179" s="239">
        <v>80186.7</v>
      </c>
      <c r="CZ179" s="239">
        <v>0</v>
      </c>
      <c r="DA179" s="239">
        <v>0</v>
      </c>
      <c r="DB179" s="239">
        <v>92596.176147754464</v>
      </c>
      <c r="DC179" s="239">
        <v>0</v>
      </c>
      <c r="DD179" s="238">
        <v>0</v>
      </c>
      <c r="DE179" s="238">
        <v>0</v>
      </c>
      <c r="DF179" s="239">
        <v>-274.3125</v>
      </c>
      <c r="DG179" s="239">
        <v>0</v>
      </c>
      <c r="DH179" s="239">
        <v>0</v>
      </c>
      <c r="DI179" s="239"/>
      <c r="DJ179" s="238">
        <v>172888.93031442113</v>
      </c>
      <c r="DK179" s="240">
        <v>0</v>
      </c>
      <c r="DL179" s="240">
        <v>380.36666666666667</v>
      </c>
      <c r="DM179" s="241"/>
      <c r="DN179" s="241"/>
      <c r="DO179" s="241"/>
      <c r="DP179" s="241">
        <v>80186.7</v>
      </c>
      <c r="DQ179" s="241">
        <v>0</v>
      </c>
      <c r="DR179" s="241">
        <v>0</v>
      </c>
      <c r="DS179" s="241">
        <v>92596.176147754464</v>
      </c>
      <c r="DT179" s="241">
        <v>0</v>
      </c>
      <c r="DU179" s="240">
        <v>0</v>
      </c>
      <c r="DV179" s="240">
        <v>0</v>
      </c>
      <c r="DW179" s="241">
        <v>-274.3125</v>
      </c>
      <c r="DX179" s="241">
        <v>0</v>
      </c>
      <c r="DY179" s="241">
        <v>0</v>
      </c>
      <c r="DZ179" s="241"/>
      <c r="EA179" s="240">
        <v>172888.93031442113</v>
      </c>
      <c r="EB179" s="242">
        <v>0</v>
      </c>
      <c r="EC179" s="242">
        <v>-1507.3166666666666</v>
      </c>
      <c r="ED179" s="243"/>
      <c r="EE179" s="243"/>
      <c r="EF179" s="243"/>
      <c r="EG179" s="243">
        <v>80186.7</v>
      </c>
      <c r="EH179" s="243">
        <v>0</v>
      </c>
      <c r="EI179" s="243">
        <v>0</v>
      </c>
      <c r="EJ179" s="243">
        <v>92596.176147754464</v>
      </c>
      <c r="EK179" s="243">
        <v>0</v>
      </c>
      <c r="EL179" s="242">
        <v>0</v>
      </c>
      <c r="EM179" s="242">
        <v>0</v>
      </c>
      <c r="EN179" s="243">
        <v>-1371.5625</v>
      </c>
      <c r="EO179" s="243">
        <v>0</v>
      </c>
      <c r="EP179" s="243">
        <v>0</v>
      </c>
      <c r="EQ179" s="243"/>
      <c r="ER179" s="242">
        <v>169903.99698108778</v>
      </c>
      <c r="ES179" s="230">
        <v>0</v>
      </c>
      <c r="ET179" s="230">
        <v>380.36666666666667</v>
      </c>
      <c r="EU179" s="231"/>
      <c r="EV179" s="231"/>
      <c r="EW179" s="231"/>
      <c r="EX179" s="231">
        <v>80186.7</v>
      </c>
      <c r="EY179" s="231">
        <v>0</v>
      </c>
      <c r="EZ179" s="231">
        <v>0</v>
      </c>
      <c r="FA179" s="231">
        <v>92596.176147754464</v>
      </c>
      <c r="FB179" s="231">
        <v>0</v>
      </c>
      <c r="FC179" s="230">
        <v>0</v>
      </c>
      <c r="FD179" s="230">
        <v>0</v>
      </c>
      <c r="FE179" s="231"/>
      <c r="FF179" s="231">
        <v>0</v>
      </c>
      <c r="FG179" s="231">
        <v>0</v>
      </c>
      <c r="FH179" s="231"/>
      <c r="FI179" s="230">
        <v>173163.24281442113</v>
      </c>
      <c r="FJ179" s="232">
        <v>0</v>
      </c>
      <c r="FK179" s="232">
        <v>380.36666666666667</v>
      </c>
      <c r="FL179" s="233"/>
      <c r="FM179" s="233"/>
      <c r="FN179" s="233"/>
      <c r="FO179" s="233">
        <v>80186.7</v>
      </c>
      <c r="FP179" s="233">
        <v>0</v>
      </c>
      <c r="FQ179" s="233">
        <v>0</v>
      </c>
      <c r="FR179" s="233">
        <v>92596.176147754464</v>
      </c>
      <c r="FS179" s="233">
        <v>0</v>
      </c>
      <c r="FT179" s="232">
        <v>0</v>
      </c>
      <c r="FU179" s="232">
        <v>0</v>
      </c>
      <c r="FV179" s="233"/>
      <c r="FW179" s="233">
        <v>0</v>
      </c>
      <c r="FX179" s="233">
        <v>0</v>
      </c>
      <c r="FY179" s="233"/>
      <c r="FZ179" s="232">
        <v>173163.24281442113</v>
      </c>
      <c r="GA179" s="234">
        <v>0</v>
      </c>
      <c r="GB179" s="234">
        <v>380.36666666666667</v>
      </c>
      <c r="GC179" s="235"/>
      <c r="GD179" s="235"/>
      <c r="GE179" s="235"/>
      <c r="GF179" s="235">
        <v>80186.7</v>
      </c>
      <c r="GG179" s="235">
        <v>0</v>
      </c>
      <c r="GH179" s="235">
        <v>0</v>
      </c>
      <c r="GI179" s="235">
        <v>92596.176147754464</v>
      </c>
      <c r="GJ179" s="235">
        <v>0</v>
      </c>
      <c r="GK179" s="234">
        <v>0</v>
      </c>
      <c r="GL179" s="234">
        <v>0</v>
      </c>
      <c r="GM179" s="235"/>
      <c r="GN179" s="235">
        <v>0</v>
      </c>
      <c r="GO179" s="235">
        <v>0</v>
      </c>
      <c r="GP179" s="235"/>
      <c r="GQ179" s="234">
        <v>173163.24281442113</v>
      </c>
      <c r="GR179" s="236">
        <v>0</v>
      </c>
      <c r="GS179" s="236">
        <v>380.36666666666667</v>
      </c>
      <c r="GT179" s="237"/>
      <c r="GU179" s="237"/>
      <c r="GV179" s="237"/>
      <c r="GW179" s="237">
        <v>80186.7</v>
      </c>
      <c r="GX179" s="237">
        <v>0</v>
      </c>
      <c r="GY179" s="237">
        <v>0</v>
      </c>
      <c r="GZ179" s="237">
        <v>92596.176147754464</v>
      </c>
      <c r="HA179" s="237">
        <v>0</v>
      </c>
      <c r="HB179" s="236">
        <v>0</v>
      </c>
      <c r="HC179" s="236">
        <v>0</v>
      </c>
      <c r="HD179" s="237"/>
      <c r="HE179" s="237">
        <v>0</v>
      </c>
      <c r="HF179" s="237">
        <v>0</v>
      </c>
      <c r="HG179" s="237"/>
      <c r="HH179" s="236">
        <v>173163.24281442113</v>
      </c>
      <c r="HJ179" s="281">
        <f t="shared" si="20"/>
        <v>976898.85666666646</v>
      </c>
      <c r="HK179" s="282">
        <f t="shared" si="21"/>
        <v>0</v>
      </c>
      <c r="HL179" s="282">
        <f t="shared" si="22"/>
        <v>1111154.1137730533</v>
      </c>
      <c r="HM179" s="282">
        <f t="shared" si="23"/>
        <v>0</v>
      </c>
      <c r="HN179" s="282">
        <f t="shared" si="24"/>
        <v>0</v>
      </c>
      <c r="HO179" s="282">
        <f t="shared" si="25"/>
        <v>-3291.75</v>
      </c>
      <c r="HP179" s="282">
        <f t="shared" si="26"/>
        <v>0</v>
      </c>
      <c r="HQ179" s="283">
        <f t="shared" si="27"/>
        <v>0</v>
      </c>
      <c r="HR179" s="263"/>
      <c r="HS179" s="277">
        <v>94184.97</v>
      </c>
      <c r="HT179" s="278">
        <v>0</v>
      </c>
      <c r="HU179" s="278">
        <v>29250</v>
      </c>
      <c r="HV179" s="278">
        <v>2400</v>
      </c>
      <c r="HW179" s="278">
        <v>55190.034860557775</v>
      </c>
      <c r="HX179" s="278">
        <v>14142.58</v>
      </c>
      <c r="HY179" s="278">
        <v>18784</v>
      </c>
      <c r="HZ179" s="279">
        <v>8313.25</v>
      </c>
      <c r="IA179" s="278"/>
      <c r="IB179" s="280">
        <f t="shared" si="28"/>
        <v>2310317.8053002777</v>
      </c>
      <c r="ID179" s="280">
        <f t="shared" si="29"/>
        <v>-3291.75</v>
      </c>
      <c r="IF179" s="280"/>
      <c r="IH179" s="280"/>
      <c r="IJ179" s="280">
        <v>0</v>
      </c>
      <c r="IL179" s="280">
        <v>10866.84</v>
      </c>
      <c r="IN179" s="280">
        <v>44100</v>
      </c>
    </row>
    <row r="180" spans="1:248">
      <c r="A180" s="244">
        <v>2157</v>
      </c>
      <c r="B180" s="141">
        <v>103246</v>
      </c>
      <c r="C180" s="141" t="s">
        <v>739</v>
      </c>
      <c r="D180" s="141" t="s">
        <v>535</v>
      </c>
      <c r="E180" s="226" t="s">
        <v>341</v>
      </c>
      <c r="F180" s="245" t="s">
        <v>923</v>
      </c>
      <c r="H180" s="227">
        <v>1843716.0755397181</v>
      </c>
      <c r="I180" s="227">
        <v>-9426.32</v>
      </c>
      <c r="J180" s="227">
        <v>-27559.833600000002</v>
      </c>
      <c r="K180" s="227">
        <v>1806729.9219397181</v>
      </c>
      <c r="M180" s="228">
        <v>153643.00629497651</v>
      </c>
      <c r="N180" s="228">
        <v>9424.0751488095248</v>
      </c>
      <c r="O180" s="229"/>
      <c r="P180" s="229"/>
      <c r="Q180" s="229"/>
      <c r="R180" s="229">
        <v>0</v>
      </c>
      <c r="S180" s="229"/>
      <c r="T180" s="229">
        <v>0</v>
      </c>
      <c r="U180" s="229">
        <v>0</v>
      </c>
      <c r="V180" s="229"/>
      <c r="W180" s="228">
        <v>-785.52666666666664</v>
      </c>
      <c r="X180" s="228">
        <v>-2296.6528000000003</v>
      </c>
      <c r="Y180" s="229">
        <v>-789.25</v>
      </c>
      <c r="Z180" s="229">
        <v>0</v>
      </c>
      <c r="AA180" s="229">
        <v>0</v>
      </c>
      <c r="AB180" s="229"/>
      <c r="AC180" s="228">
        <v>159195.65197711936</v>
      </c>
      <c r="AD180" s="230">
        <v>153643.00629497651</v>
      </c>
      <c r="AE180" s="230">
        <v>9424.0751488095248</v>
      </c>
      <c r="AF180" s="231"/>
      <c r="AG180" s="231"/>
      <c r="AH180" s="231"/>
      <c r="AI180" s="231">
        <v>0</v>
      </c>
      <c r="AJ180" s="231"/>
      <c r="AK180" s="231">
        <v>0</v>
      </c>
      <c r="AL180" s="231">
        <v>0</v>
      </c>
      <c r="AM180" s="231"/>
      <c r="AN180" s="230">
        <v>-785.52666666666664</v>
      </c>
      <c r="AO180" s="230">
        <v>-2296.6528000000003</v>
      </c>
      <c r="AP180" s="231">
        <v>-789.25</v>
      </c>
      <c r="AQ180" s="231">
        <v>0</v>
      </c>
      <c r="AR180" s="231">
        <v>0</v>
      </c>
      <c r="AS180" s="231"/>
      <c r="AT180" s="230">
        <v>159195.65197711936</v>
      </c>
      <c r="AU180" s="232">
        <v>153643.00629497651</v>
      </c>
      <c r="AV180" s="232">
        <v>9424.0751488095248</v>
      </c>
      <c r="AW180" s="233"/>
      <c r="AX180" s="233"/>
      <c r="AY180" s="233"/>
      <c r="AZ180" s="233">
        <v>0</v>
      </c>
      <c r="BA180" s="233"/>
      <c r="BB180" s="233">
        <v>0</v>
      </c>
      <c r="BC180" s="233">
        <v>0</v>
      </c>
      <c r="BD180" s="233"/>
      <c r="BE180" s="232">
        <v>-785.52666666666664</v>
      </c>
      <c r="BF180" s="232">
        <v>-2296.6528000000003</v>
      </c>
      <c r="BG180" s="233">
        <v>-789.25</v>
      </c>
      <c r="BH180" s="233">
        <v>0</v>
      </c>
      <c r="BI180" s="233">
        <v>0</v>
      </c>
      <c r="BJ180" s="233"/>
      <c r="BK180" s="232">
        <v>159195.65197711936</v>
      </c>
      <c r="BL180" s="234">
        <v>153643.00629497651</v>
      </c>
      <c r="BM180" s="234">
        <v>9931.3082837301608</v>
      </c>
      <c r="BN180" s="235"/>
      <c r="BO180" s="235"/>
      <c r="BP180" s="235"/>
      <c r="BQ180" s="235">
        <v>0</v>
      </c>
      <c r="BR180" s="235">
        <v>0</v>
      </c>
      <c r="BS180" s="235">
        <v>0</v>
      </c>
      <c r="BT180" s="235">
        <v>0</v>
      </c>
      <c r="BU180" s="235">
        <v>0</v>
      </c>
      <c r="BV180" s="234">
        <v>-785.52666666666664</v>
      </c>
      <c r="BW180" s="234">
        <v>-2296.6528000000003</v>
      </c>
      <c r="BX180" s="235">
        <v>-789.25</v>
      </c>
      <c r="BY180" s="235">
        <v>0</v>
      </c>
      <c r="BZ180" s="235">
        <v>0</v>
      </c>
      <c r="CA180" s="235"/>
      <c r="CB180" s="234">
        <v>159702.88511203998</v>
      </c>
      <c r="CC180" s="236">
        <v>153643.00629497651</v>
      </c>
      <c r="CD180" s="236">
        <v>9931.3082837301608</v>
      </c>
      <c r="CE180" s="237"/>
      <c r="CF180" s="237"/>
      <c r="CG180" s="237"/>
      <c r="CH180" s="237">
        <v>0</v>
      </c>
      <c r="CI180" s="237">
        <v>0</v>
      </c>
      <c r="CJ180" s="237">
        <v>0</v>
      </c>
      <c r="CK180" s="237">
        <v>0</v>
      </c>
      <c r="CL180" s="237">
        <v>0</v>
      </c>
      <c r="CM180" s="236">
        <v>-785.52666666666664</v>
      </c>
      <c r="CN180" s="236">
        <v>-2296.6528000000003</v>
      </c>
      <c r="CO180" s="237">
        <v>-789.25</v>
      </c>
      <c r="CP180" s="237">
        <v>0</v>
      </c>
      <c r="CQ180" s="237">
        <v>0</v>
      </c>
      <c r="CR180" s="237"/>
      <c r="CS180" s="236">
        <v>159702.88511203998</v>
      </c>
      <c r="CT180" s="238">
        <v>153643.00629497651</v>
      </c>
      <c r="CU180" s="238">
        <v>9931.3082837301608</v>
      </c>
      <c r="CV180" s="239"/>
      <c r="CW180" s="239"/>
      <c r="CX180" s="239"/>
      <c r="CY180" s="239">
        <v>0</v>
      </c>
      <c r="CZ180" s="239">
        <v>0</v>
      </c>
      <c r="DA180" s="239">
        <v>0</v>
      </c>
      <c r="DB180" s="239">
        <v>0</v>
      </c>
      <c r="DC180" s="239">
        <v>0</v>
      </c>
      <c r="DD180" s="238">
        <v>-785.52666666666664</v>
      </c>
      <c r="DE180" s="238">
        <v>-2296.6528000000003</v>
      </c>
      <c r="DF180" s="239">
        <v>-789.25</v>
      </c>
      <c r="DG180" s="239">
        <v>0</v>
      </c>
      <c r="DH180" s="239">
        <v>0</v>
      </c>
      <c r="DI180" s="239"/>
      <c r="DJ180" s="238">
        <v>159702.88511203998</v>
      </c>
      <c r="DK180" s="240">
        <v>153643.00629497651</v>
      </c>
      <c r="DL180" s="240">
        <v>9931.3082837301608</v>
      </c>
      <c r="DM180" s="241"/>
      <c r="DN180" s="241"/>
      <c r="DO180" s="241"/>
      <c r="DP180" s="241">
        <v>0</v>
      </c>
      <c r="DQ180" s="241">
        <v>0</v>
      </c>
      <c r="DR180" s="241">
        <v>0</v>
      </c>
      <c r="DS180" s="241">
        <v>0</v>
      </c>
      <c r="DT180" s="241">
        <v>0</v>
      </c>
      <c r="DU180" s="240">
        <v>-785.52666666666664</v>
      </c>
      <c r="DV180" s="240">
        <v>-2296.6528000000003</v>
      </c>
      <c r="DW180" s="241">
        <v>-789.25</v>
      </c>
      <c r="DX180" s="241">
        <v>0</v>
      </c>
      <c r="DY180" s="241">
        <v>0</v>
      </c>
      <c r="DZ180" s="241"/>
      <c r="EA180" s="240">
        <v>159702.88511203998</v>
      </c>
      <c r="EB180" s="242">
        <v>153643.00629497651</v>
      </c>
      <c r="EC180" s="242">
        <v>3733.316269841268</v>
      </c>
      <c r="ED180" s="243"/>
      <c r="EE180" s="243"/>
      <c r="EF180" s="243"/>
      <c r="EG180" s="243">
        <v>0</v>
      </c>
      <c r="EH180" s="243">
        <v>0</v>
      </c>
      <c r="EI180" s="243">
        <v>0</v>
      </c>
      <c r="EJ180" s="243">
        <v>0</v>
      </c>
      <c r="EK180" s="243">
        <v>0</v>
      </c>
      <c r="EL180" s="242">
        <v>-785.52666666666664</v>
      </c>
      <c r="EM180" s="242">
        <v>-2296.6528000000003</v>
      </c>
      <c r="EN180" s="243">
        <v>-3946.25</v>
      </c>
      <c r="EO180" s="243">
        <v>0</v>
      </c>
      <c r="EP180" s="243">
        <v>0</v>
      </c>
      <c r="EQ180" s="243"/>
      <c r="ER180" s="242">
        <v>150347.89309815111</v>
      </c>
      <c r="ES180" s="230">
        <v>153643.00629497651</v>
      </c>
      <c r="ET180" s="230">
        <v>9931.3082837301608</v>
      </c>
      <c r="EU180" s="231"/>
      <c r="EV180" s="231"/>
      <c r="EW180" s="231"/>
      <c r="EX180" s="231">
        <v>0</v>
      </c>
      <c r="EY180" s="231">
        <v>0</v>
      </c>
      <c r="EZ180" s="231">
        <v>0</v>
      </c>
      <c r="FA180" s="231">
        <v>0</v>
      </c>
      <c r="FB180" s="231">
        <v>0</v>
      </c>
      <c r="FC180" s="230">
        <v>-785.52666666666664</v>
      </c>
      <c r="FD180" s="230">
        <v>-2296.6528000000003</v>
      </c>
      <c r="FE180" s="231"/>
      <c r="FF180" s="231">
        <v>0</v>
      </c>
      <c r="FG180" s="231">
        <v>0</v>
      </c>
      <c r="FH180" s="231"/>
      <c r="FI180" s="230">
        <v>160492.13511203998</v>
      </c>
      <c r="FJ180" s="232">
        <v>153643.00629497651</v>
      </c>
      <c r="FK180" s="232">
        <v>9931.3082837301608</v>
      </c>
      <c r="FL180" s="233"/>
      <c r="FM180" s="233"/>
      <c r="FN180" s="233"/>
      <c r="FO180" s="233">
        <v>0</v>
      </c>
      <c r="FP180" s="233">
        <v>0</v>
      </c>
      <c r="FQ180" s="233">
        <v>0</v>
      </c>
      <c r="FR180" s="233">
        <v>0</v>
      </c>
      <c r="FS180" s="233">
        <v>0</v>
      </c>
      <c r="FT180" s="232">
        <v>-785.52666666666664</v>
      </c>
      <c r="FU180" s="232">
        <v>-2296.6528000000003</v>
      </c>
      <c r="FV180" s="233"/>
      <c r="FW180" s="233">
        <v>0</v>
      </c>
      <c r="FX180" s="233">
        <v>0</v>
      </c>
      <c r="FY180" s="233"/>
      <c r="FZ180" s="232">
        <v>160492.13511203998</v>
      </c>
      <c r="GA180" s="234">
        <v>153643.00629497651</v>
      </c>
      <c r="GB180" s="234">
        <v>9931.3082837301608</v>
      </c>
      <c r="GC180" s="235"/>
      <c r="GD180" s="235"/>
      <c r="GE180" s="235"/>
      <c r="GF180" s="235">
        <v>0</v>
      </c>
      <c r="GG180" s="235">
        <v>0</v>
      </c>
      <c r="GH180" s="235">
        <v>0</v>
      </c>
      <c r="GI180" s="235">
        <v>0</v>
      </c>
      <c r="GJ180" s="235">
        <v>0</v>
      </c>
      <c r="GK180" s="234">
        <v>-785.52666666666664</v>
      </c>
      <c r="GL180" s="234">
        <v>-2296.6528000000003</v>
      </c>
      <c r="GM180" s="235"/>
      <c r="GN180" s="235">
        <v>0</v>
      </c>
      <c r="GO180" s="235">
        <v>0</v>
      </c>
      <c r="GP180" s="235"/>
      <c r="GQ180" s="234">
        <v>160492.13511203998</v>
      </c>
      <c r="GR180" s="236">
        <v>153643.00629497651</v>
      </c>
      <c r="GS180" s="236">
        <v>9931.3082837301608</v>
      </c>
      <c r="GT180" s="237"/>
      <c r="GU180" s="237"/>
      <c r="GV180" s="237"/>
      <c r="GW180" s="237">
        <v>0</v>
      </c>
      <c r="GX180" s="237">
        <v>0</v>
      </c>
      <c r="GY180" s="237">
        <v>0</v>
      </c>
      <c r="GZ180" s="237">
        <v>0</v>
      </c>
      <c r="HA180" s="237">
        <v>0</v>
      </c>
      <c r="HB180" s="236">
        <v>-785.52666666666664</v>
      </c>
      <c r="HC180" s="236">
        <v>-2296.6528000000003</v>
      </c>
      <c r="HD180" s="237"/>
      <c r="HE180" s="237">
        <v>0</v>
      </c>
      <c r="HF180" s="237">
        <v>0</v>
      </c>
      <c r="HG180" s="237"/>
      <c r="HH180" s="236">
        <v>160492.13511203998</v>
      </c>
      <c r="HJ180" s="281">
        <f t="shared" si="20"/>
        <v>1961578.2892401146</v>
      </c>
      <c r="HK180" s="282">
        <f t="shared" si="21"/>
        <v>0</v>
      </c>
      <c r="HL180" s="282">
        <f t="shared" si="22"/>
        <v>0</v>
      </c>
      <c r="HM180" s="282">
        <f t="shared" si="23"/>
        <v>-9426.32</v>
      </c>
      <c r="HN180" s="282">
        <f t="shared" si="24"/>
        <v>-27559.833600000002</v>
      </c>
      <c r="HO180" s="282">
        <f t="shared" si="25"/>
        <v>-9471</v>
      </c>
      <c r="HP180" s="282">
        <f t="shared" si="26"/>
        <v>0</v>
      </c>
      <c r="HQ180" s="283">
        <f t="shared" si="27"/>
        <v>0</v>
      </c>
      <c r="HR180" s="263"/>
      <c r="HS180" s="277">
        <v>105196</v>
      </c>
      <c r="HT180" s="278">
        <v>0</v>
      </c>
      <c r="HU180" s="278">
        <v>100971</v>
      </c>
      <c r="HV180" s="278">
        <v>0</v>
      </c>
      <c r="HW180" s="278">
        <v>0</v>
      </c>
      <c r="HX180" s="278">
        <v>2465.130000000001</v>
      </c>
      <c r="HY180" s="278">
        <v>72334</v>
      </c>
      <c r="HZ180" s="279">
        <v>8713.75</v>
      </c>
      <c r="IA180" s="278"/>
      <c r="IB180" s="280">
        <f t="shared" si="28"/>
        <v>2251258.1692401143</v>
      </c>
      <c r="ID180" s="280">
        <f t="shared" si="29"/>
        <v>-46457.153600000005</v>
      </c>
      <c r="IF180" s="280"/>
      <c r="IH180" s="280"/>
      <c r="IJ180" s="280">
        <v>0</v>
      </c>
      <c r="IL180" s="280">
        <v>6406.2057142857047</v>
      </c>
      <c r="IN180" s="280">
        <v>30942.45</v>
      </c>
    </row>
    <row r="181" spans="1:248">
      <c r="A181" s="244">
        <v>1018</v>
      </c>
      <c r="B181" s="141">
        <v>103131</v>
      </c>
      <c r="C181" s="141" t="s">
        <v>742</v>
      </c>
      <c r="D181" s="141" t="s">
        <v>538</v>
      </c>
      <c r="E181" s="226" t="s">
        <v>786</v>
      </c>
      <c r="F181" s="245" t="s">
        <v>923</v>
      </c>
      <c r="H181" s="227">
        <v>0</v>
      </c>
      <c r="I181" s="227">
        <v>0</v>
      </c>
      <c r="J181" s="227">
        <v>0</v>
      </c>
      <c r="K181" s="227">
        <v>0</v>
      </c>
      <c r="M181" s="228">
        <v>0</v>
      </c>
      <c r="N181" s="228">
        <v>59767.460685870581</v>
      </c>
      <c r="O181" s="229"/>
      <c r="P181" s="229"/>
      <c r="Q181" s="229"/>
      <c r="R181" s="229">
        <v>0</v>
      </c>
      <c r="S181" s="229"/>
      <c r="T181" s="229">
        <v>0</v>
      </c>
      <c r="U181" s="229">
        <v>0</v>
      </c>
      <c r="V181" s="229"/>
      <c r="W181" s="228">
        <v>0</v>
      </c>
      <c r="X181" s="228">
        <v>0</v>
      </c>
      <c r="Y181" s="229">
        <v>-274.3125</v>
      </c>
      <c r="Z181" s="229">
        <v>0</v>
      </c>
      <c r="AA181" s="229">
        <v>0</v>
      </c>
      <c r="AB181" s="229"/>
      <c r="AC181" s="228">
        <v>59493.148185870581</v>
      </c>
      <c r="AD181" s="230">
        <v>0</v>
      </c>
      <c r="AE181" s="230">
        <v>59767.460685870581</v>
      </c>
      <c r="AF181" s="231"/>
      <c r="AG181" s="231"/>
      <c r="AH181" s="231"/>
      <c r="AI181" s="231">
        <v>0</v>
      </c>
      <c r="AJ181" s="231"/>
      <c r="AK181" s="231">
        <v>0</v>
      </c>
      <c r="AL181" s="231">
        <v>0</v>
      </c>
      <c r="AM181" s="231"/>
      <c r="AN181" s="230">
        <v>0</v>
      </c>
      <c r="AO181" s="230">
        <v>0</v>
      </c>
      <c r="AP181" s="231">
        <v>-274.3125</v>
      </c>
      <c r="AQ181" s="231">
        <v>0</v>
      </c>
      <c r="AR181" s="231">
        <v>0</v>
      </c>
      <c r="AS181" s="231"/>
      <c r="AT181" s="230">
        <v>59493.148185870581</v>
      </c>
      <c r="AU181" s="232">
        <v>0</v>
      </c>
      <c r="AV181" s="232">
        <v>59767.460685870581</v>
      </c>
      <c r="AW181" s="233"/>
      <c r="AX181" s="233"/>
      <c r="AY181" s="233"/>
      <c r="AZ181" s="233">
        <v>0</v>
      </c>
      <c r="BA181" s="233"/>
      <c r="BB181" s="233">
        <v>0</v>
      </c>
      <c r="BC181" s="233">
        <v>0</v>
      </c>
      <c r="BD181" s="233"/>
      <c r="BE181" s="232">
        <v>0</v>
      </c>
      <c r="BF181" s="232">
        <v>0</v>
      </c>
      <c r="BG181" s="233">
        <v>-274.3125</v>
      </c>
      <c r="BH181" s="233">
        <v>0</v>
      </c>
      <c r="BI181" s="233">
        <v>0</v>
      </c>
      <c r="BJ181" s="233"/>
      <c r="BK181" s="232">
        <v>59493.148185870581</v>
      </c>
      <c r="BL181" s="234">
        <v>0</v>
      </c>
      <c r="BM181" s="234">
        <v>82221.699401006117</v>
      </c>
      <c r="BN181" s="235"/>
      <c r="BO181" s="235"/>
      <c r="BP181" s="235"/>
      <c r="BQ181" s="235">
        <v>0</v>
      </c>
      <c r="BR181" s="235">
        <v>0</v>
      </c>
      <c r="BS181" s="235">
        <v>0</v>
      </c>
      <c r="BT181" s="235">
        <v>1011.1111111111111</v>
      </c>
      <c r="BU181" s="235">
        <v>0</v>
      </c>
      <c r="BV181" s="234">
        <v>0</v>
      </c>
      <c r="BW181" s="234">
        <v>0</v>
      </c>
      <c r="BX181" s="235">
        <v>-274.3125</v>
      </c>
      <c r="BY181" s="235">
        <v>0</v>
      </c>
      <c r="BZ181" s="235">
        <v>0</v>
      </c>
      <c r="CA181" s="235"/>
      <c r="CB181" s="234">
        <v>82958.498012117227</v>
      </c>
      <c r="CC181" s="236">
        <v>0</v>
      </c>
      <c r="CD181" s="236">
        <v>82221.699401006117</v>
      </c>
      <c r="CE181" s="237"/>
      <c r="CF181" s="237"/>
      <c r="CG181" s="237"/>
      <c r="CH181" s="237">
        <v>0</v>
      </c>
      <c r="CI181" s="237">
        <v>0</v>
      </c>
      <c r="CJ181" s="237">
        <v>0</v>
      </c>
      <c r="CK181" s="237">
        <v>1011.1111111111111</v>
      </c>
      <c r="CL181" s="237">
        <v>0</v>
      </c>
      <c r="CM181" s="236">
        <v>0</v>
      </c>
      <c r="CN181" s="236">
        <v>0</v>
      </c>
      <c r="CO181" s="237">
        <v>-274.3125</v>
      </c>
      <c r="CP181" s="237">
        <v>0</v>
      </c>
      <c r="CQ181" s="237">
        <v>0</v>
      </c>
      <c r="CR181" s="237"/>
      <c r="CS181" s="236">
        <v>82958.498012117227</v>
      </c>
      <c r="CT181" s="238">
        <v>0</v>
      </c>
      <c r="CU181" s="238">
        <v>82221.699401006117</v>
      </c>
      <c r="CV181" s="239"/>
      <c r="CW181" s="239"/>
      <c r="CX181" s="239"/>
      <c r="CY181" s="239">
        <v>0</v>
      </c>
      <c r="CZ181" s="239">
        <v>0</v>
      </c>
      <c r="DA181" s="239">
        <v>0</v>
      </c>
      <c r="DB181" s="239">
        <v>1011.1111111111111</v>
      </c>
      <c r="DC181" s="239">
        <v>0</v>
      </c>
      <c r="DD181" s="238">
        <v>0</v>
      </c>
      <c r="DE181" s="238">
        <v>0</v>
      </c>
      <c r="DF181" s="239">
        <v>-274.3125</v>
      </c>
      <c r="DG181" s="239">
        <v>0</v>
      </c>
      <c r="DH181" s="239">
        <v>0</v>
      </c>
      <c r="DI181" s="239"/>
      <c r="DJ181" s="238">
        <v>82958.498012117227</v>
      </c>
      <c r="DK181" s="240">
        <v>0</v>
      </c>
      <c r="DL181" s="240">
        <v>82221.699401006117</v>
      </c>
      <c r="DM181" s="241"/>
      <c r="DN181" s="241"/>
      <c r="DO181" s="241"/>
      <c r="DP181" s="241">
        <v>0</v>
      </c>
      <c r="DQ181" s="241">
        <v>0</v>
      </c>
      <c r="DR181" s="241">
        <v>0</v>
      </c>
      <c r="DS181" s="241">
        <v>1011.1111111111111</v>
      </c>
      <c r="DT181" s="241">
        <v>0</v>
      </c>
      <c r="DU181" s="240">
        <v>0</v>
      </c>
      <c r="DV181" s="240">
        <v>0</v>
      </c>
      <c r="DW181" s="241">
        <v>-274.3125</v>
      </c>
      <c r="DX181" s="241">
        <v>0</v>
      </c>
      <c r="DY181" s="241">
        <v>0</v>
      </c>
      <c r="DZ181" s="241"/>
      <c r="EA181" s="240">
        <v>82958.498012117227</v>
      </c>
      <c r="EB181" s="242">
        <v>0</v>
      </c>
      <c r="EC181" s="242">
        <v>286818.19155373803</v>
      </c>
      <c r="ED181" s="243"/>
      <c r="EE181" s="243"/>
      <c r="EF181" s="243"/>
      <c r="EG181" s="243">
        <v>0</v>
      </c>
      <c r="EH181" s="243">
        <v>0</v>
      </c>
      <c r="EI181" s="243">
        <v>0</v>
      </c>
      <c r="EJ181" s="243">
        <v>14458.888888888889</v>
      </c>
      <c r="EK181" s="243">
        <v>0</v>
      </c>
      <c r="EL181" s="242">
        <v>0</v>
      </c>
      <c r="EM181" s="242">
        <v>0</v>
      </c>
      <c r="EN181" s="243">
        <v>-1371.5625</v>
      </c>
      <c r="EO181" s="243">
        <v>0</v>
      </c>
      <c r="EP181" s="243">
        <v>0</v>
      </c>
      <c r="EQ181" s="243"/>
      <c r="ER181" s="242">
        <v>299905.5179426269</v>
      </c>
      <c r="ES181" s="230">
        <v>0</v>
      </c>
      <c r="ET181" s="230">
        <v>82221.699401006117</v>
      </c>
      <c r="EU181" s="231"/>
      <c r="EV181" s="231"/>
      <c r="EW181" s="231"/>
      <c r="EX181" s="231">
        <v>0</v>
      </c>
      <c r="EY181" s="231">
        <v>0</v>
      </c>
      <c r="EZ181" s="231">
        <v>0</v>
      </c>
      <c r="FA181" s="231">
        <v>1011.1111111111111</v>
      </c>
      <c r="FB181" s="231">
        <v>0</v>
      </c>
      <c r="FC181" s="230">
        <v>0</v>
      </c>
      <c r="FD181" s="230">
        <v>0</v>
      </c>
      <c r="FE181" s="231"/>
      <c r="FF181" s="231">
        <v>0</v>
      </c>
      <c r="FG181" s="231">
        <v>0</v>
      </c>
      <c r="FH181" s="231"/>
      <c r="FI181" s="230">
        <v>83232.810512117227</v>
      </c>
      <c r="FJ181" s="232">
        <v>0</v>
      </c>
      <c r="FK181" s="232">
        <v>-43673.278364498015</v>
      </c>
      <c r="FL181" s="233"/>
      <c r="FM181" s="233"/>
      <c r="FN181" s="233"/>
      <c r="FO181" s="233">
        <v>0</v>
      </c>
      <c r="FP181" s="233">
        <v>0</v>
      </c>
      <c r="FQ181" s="233">
        <v>0</v>
      </c>
      <c r="FR181" s="233">
        <v>1011.1111111111111</v>
      </c>
      <c r="FS181" s="233">
        <v>0</v>
      </c>
      <c r="FT181" s="232">
        <v>0</v>
      </c>
      <c r="FU181" s="232">
        <v>0</v>
      </c>
      <c r="FV181" s="233"/>
      <c r="FW181" s="233">
        <v>0</v>
      </c>
      <c r="FX181" s="233">
        <v>0</v>
      </c>
      <c r="FY181" s="233"/>
      <c r="FZ181" s="232">
        <v>-42662.167253386906</v>
      </c>
      <c r="GA181" s="234">
        <v>0</v>
      </c>
      <c r="GB181" s="234">
        <v>71038.32054262764</v>
      </c>
      <c r="GC181" s="235"/>
      <c r="GD181" s="235"/>
      <c r="GE181" s="235"/>
      <c r="GF181" s="235">
        <v>0</v>
      </c>
      <c r="GG181" s="235">
        <v>0</v>
      </c>
      <c r="GH181" s="235">
        <v>0</v>
      </c>
      <c r="GI181" s="235">
        <v>1011.1111111111111</v>
      </c>
      <c r="GJ181" s="235">
        <v>0</v>
      </c>
      <c r="GK181" s="234">
        <v>0</v>
      </c>
      <c r="GL181" s="234">
        <v>0</v>
      </c>
      <c r="GM181" s="235"/>
      <c r="GN181" s="235">
        <v>0</v>
      </c>
      <c r="GO181" s="235">
        <v>0</v>
      </c>
      <c r="GP181" s="235"/>
      <c r="GQ181" s="234">
        <v>72049.431653738749</v>
      </c>
      <c r="GR181" s="236">
        <v>0</v>
      </c>
      <c r="GS181" s="236">
        <v>57042.703847905286</v>
      </c>
      <c r="GT181" s="237"/>
      <c r="GU181" s="237"/>
      <c r="GV181" s="237"/>
      <c r="GW181" s="237">
        <v>0</v>
      </c>
      <c r="GX181" s="237">
        <v>0</v>
      </c>
      <c r="GY181" s="237">
        <v>0</v>
      </c>
      <c r="GZ181" s="237">
        <v>1011.1111111111111</v>
      </c>
      <c r="HA181" s="237">
        <v>0</v>
      </c>
      <c r="HB181" s="236">
        <v>0</v>
      </c>
      <c r="HC181" s="236">
        <v>0</v>
      </c>
      <c r="HD181" s="237"/>
      <c r="HE181" s="237">
        <v>0</v>
      </c>
      <c r="HF181" s="237">
        <v>0</v>
      </c>
      <c r="HG181" s="237"/>
      <c r="HH181" s="236">
        <v>58053.814959016396</v>
      </c>
      <c r="HJ181" s="281">
        <f t="shared" si="20"/>
        <v>999375.37664241507</v>
      </c>
      <c r="HK181" s="282">
        <f t="shared" si="21"/>
        <v>0</v>
      </c>
      <c r="HL181" s="282">
        <f t="shared" si="22"/>
        <v>22547.77777777777</v>
      </c>
      <c r="HM181" s="282">
        <f t="shared" si="23"/>
        <v>0</v>
      </c>
      <c r="HN181" s="282">
        <f t="shared" si="24"/>
        <v>0</v>
      </c>
      <c r="HO181" s="282">
        <f t="shared" si="25"/>
        <v>-3291.75</v>
      </c>
      <c r="HP181" s="282">
        <f t="shared" si="26"/>
        <v>0</v>
      </c>
      <c r="HQ181" s="283">
        <f t="shared" si="27"/>
        <v>0</v>
      </c>
      <c r="HR181" s="263"/>
      <c r="HS181" s="277">
        <v>0</v>
      </c>
      <c r="HT181" s="278">
        <v>0</v>
      </c>
      <c r="HU181" s="278">
        <v>0</v>
      </c>
      <c r="HV181" s="278">
        <v>0</v>
      </c>
      <c r="HW181" s="278">
        <v>0</v>
      </c>
      <c r="HX181" s="278">
        <v>0</v>
      </c>
      <c r="HY181" s="278">
        <v>0</v>
      </c>
      <c r="HZ181" s="279">
        <v>5127.25</v>
      </c>
      <c r="IA181" s="278"/>
      <c r="IB181" s="280">
        <f t="shared" si="28"/>
        <v>1027050.4044201928</v>
      </c>
      <c r="ID181" s="280">
        <f t="shared" si="29"/>
        <v>-3291.75</v>
      </c>
      <c r="IF181" s="280"/>
      <c r="IH181" s="280"/>
      <c r="IJ181" s="280">
        <v>0</v>
      </c>
      <c r="IL181" s="280">
        <v>37738.559999999998</v>
      </c>
      <c r="IN181" s="280">
        <v>24828.93</v>
      </c>
    </row>
    <row r="182" spans="1:248">
      <c r="A182" s="244">
        <v>1000</v>
      </c>
      <c r="B182" s="141">
        <v>137796</v>
      </c>
      <c r="C182" s="141" t="s">
        <v>743</v>
      </c>
      <c r="D182" s="141" t="s">
        <v>539</v>
      </c>
      <c r="E182" s="226" t="s">
        <v>786</v>
      </c>
      <c r="F182" s="245" t="s">
        <v>923</v>
      </c>
      <c r="H182" s="227">
        <v>0</v>
      </c>
      <c r="I182" s="227">
        <v>0</v>
      </c>
      <c r="J182" s="227">
        <v>0</v>
      </c>
      <c r="K182" s="227">
        <v>0</v>
      </c>
      <c r="M182" s="228">
        <v>0</v>
      </c>
      <c r="N182" s="228">
        <v>36094.369109411171</v>
      </c>
      <c r="O182" s="229"/>
      <c r="P182" s="229"/>
      <c r="Q182" s="229"/>
      <c r="R182" s="229">
        <v>0</v>
      </c>
      <c r="S182" s="229"/>
      <c r="T182" s="229">
        <v>0</v>
      </c>
      <c r="U182" s="229">
        <v>0</v>
      </c>
      <c r="V182" s="229"/>
      <c r="W182" s="228">
        <v>0</v>
      </c>
      <c r="X182" s="228">
        <v>0</v>
      </c>
      <c r="Y182" s="229">
        <v>-274.3125</v>
      </c>
      <c r="Z182" s="229">
        <v>0</v>
      </c>
      <c r="AA182" s="229">
        <v>0</v>
      </c>
      <c r="AB182" s="229"/>
      <c r="AC182" s="228">
        <v>35820.056609411171</v>
      </c>
      <c r="AD182" s="230">
        <v>0</v>
      </c>
      <c r="AE182" s="230">
        <v>36094.369109411171</v>
      </c>
      <c r="AF182" s="231"/>
      <c r="AG182" s="231"/>
      <c r="AH182" s="231"/>
      <c r="AI182" s="231">
        <v>0</v>
      </c>
      <c r="AJ182" s="231"/>
      <c r="AK182" s="231">
        <v>0</v>
      </c>
      <c r="AL182" s="231">
        <v>0</v>
      </c>
      <c r="AM182" s="231"/>
      <c r="AN182" s="230">
        <v>0</v>
      </c>
      <c r="AO182" s="230">
        <v>0</v>
      </c>
      <c r="AP182" s="231">
        <v>-274.3125</v>
      </c>
      <c r="AQ182" s="231">
        <v>0</v>
      </c>
      <c r="AR182" s="231">
        <v>0</v>
      </c>
      <c r="AS182" s="231"/>
      <c r="AT182" s="230">
        <v>35820.056609411171</v>
      </c>
      <c r="AU182" s="232">
        <v>0</v>
      </c>
      <c r="AV182" s="232">
        <v>36094.369109411171</v>
      </c>
      <c r="AW182" s="233"/>
      <c r="AX182" s="233"/>
      <c r="AY182" s="233"/>
      <c r="AZ182" s="233">
        <v>0</v>
      </c>
      <c r="BA182" s="233"/>
      <c r="BB182" s="233">
        <v>0</v>
      </c>
      <c r="BC182" s="233">
        <v>0</v>
      </c>
      <c r="BD182" s="233"/>
      <c r="BE182" s="232">
        <v>0</v>
      </c>
      <c r="BF182" s="232">
        <v>0</v>
      </c>
      <c r="BG182" s="233">
        <v>-274.3125</v>
      </c>
      <c r="BH182" s="233">
        <v>0</v>
      </c>
      <c r="BI182" s="233">
        <v>0</v>
      </c>
      <c r="BJ182" s="233"/>
      <c r="BK182" s="232">
        <v>35820.056609411171</v>
      </c>
      <c r="BL182" s="234">
        <v>0</v>
      </c>
      <c r="BM182" s="234">
        <v>42820.149926492581</v>
      </c>
      <c r="BN182" s="235"/>
      <c r="BO182" s="235"/>
      <c r="BP182" s="235"/>
      <c r="BQ182" s="235">
        <v>0</v>
      </c>
      <c r="BR182" s="235">
        <v>0</v>
      </c>
      <c r="BS182" s="235">
        <v>0</v>
      </c>
      <c r="BT182" s="235">
        <v>202.22222222222223</v>
      </c>
      <c r="BU182" s="235">
        <v>0</v>
      </c>
      <c r="BV182" s="234">
        <v>0</v>
      </c>
      <c r="BW182" s="234">
        <v>0</v>
      </c>
      <c r="BX182" s="235">
        <v>-274.3125</v>
      </c>
      <c r="BY182" s="235">
        <v>0</v>
      </c>
      <c r="BZ182" s="235">
        <v>0</v>
      </c>
      <c r="CA182" s="235"/>
      <c r="CB182" s="234">
        <v>42748.0596487148</v>
      </c>
      <c r="CC182" s="236">
        <v>0</v>
      </c>
      <c r="CD182" s="236">
        <v>42820.149926492581</v>
      </c>
      <c r="CE182" s="237"/>
      <c r="CF182" s="237"/>
      <c r="CG182" s="237"/>
      <c r="CH182" s="237">
        <v>0</v>
      </c>
      <c r="CI182" s="237">
        <v>0</v>
      </c>
      <c r="CJ182" s="237">
        <v>0</v>
      </c>
      <c r="CK182" s="237">
        <v>202.22222222222223</v>
      </c>
      <c r="CL182" s="237">
        <v>0</v>
      </c>
      <c r="CM182" s="236">
        <v>0</v>
      </c>
      <c r="CN182" s="236">
        <v>0</v>
      </c>
      <c r="CO182" s="237">
        <v>-274.3125</v>
      </c>
      <c r="CP182" s="237">
        <v>0</v>
      </c>
      <c r="CQ182" s="237">
        <v>0</v>
      </c>
      <c r="CR182" s="237"/>
      <c r="CS182" s="236">
        <v>42748.0596487148</v>
      </c>
      <c r="CT182" s="238">
        <v>0</v>
      </c>
      <c r="CU182" s="238">
        <v>42820.149926492581</v>
      </c>
      <c r="CV182" s="239"/>
      <c r="CW182" s="239"/>
      <c r="CX182" s="239"/>
      <c r="CY182" s="239">
        <v>0</v>
      </c>
      <c r="CZ182" s="239">
        <v>0</v>
      </c>
      <c r="DA182" s="239">
        <v>0</v>
      </c>
      <c r="DB182" s="239">
        <v>202.22222222222223</v>
      </c>
      <c r="DC182" s="239">
        <v>0</v>
      </c>
      <c r="DD182" s="238">
        <v>0</v>
      </c>
      <c r="DE182" s="238">
        <v>0</v>
      </c>
      <c r="DF182" s="239">
        <v>-274.3125</v>
      </c>
      <c r="DG182" s="239">
        <v>0</v>
      </c>
      <c r="DH182" s="239">
        <v>0</v>
      </c>
      <c r="DI182" s="239"/>
      <c r="DJ182" s="238">
        <v>42748.0596487148</v>
      </c>
      <c r="DK182" s="240">
        <v>0</v>
      </c>
      <c r="DL182" s="240">
        <v>42820.149926492581</v>
      </c>
      <c r="DM182" s="241"/>
      <c r="DN182" s="241"/>
      <c r="DO182" s="241"/>
      <c r="DP182" s="241">
        <v>0</v>
      </c>
      <c r="DQ182" s="241">
        <v>0</v>
      </c>
      <c r="DR182" s="241">
        <v>0</v>
      </c>
      <c r="DS182" s="241">
        <v>202.22222222222223</v>
      </c>
      <c r="DT182" s="241">
        <v>0</v>
      </c>
      <c r="DU182" s="240">
        <v>0</v>
      </c>
      <c r="DV182" s="240">
        <v>0</v>
      </c>
      <c r="DW182" s="241">
        <v>-274.3125</v>
      </c>
      <c r="DX182" s="241">
        <v>0</v>
      </c>
      <c r="DY182" s="241">
        <v>0</v>
      </c>
      <c r="DZ182" s="241"/>
      <c r="EA182" s="240">
        <v>42748.0596487148</v>
      </c>
      <c r="EB182" s="242">
        <v>0</v>
      </c>
      <c r="EC182" s="242">
        <v>183266.12190686393</v>
      </c>
      <c r="ED182" s="243"/>
      <c r="EE182" s="243"/>
      <c r="EF182" s="243"/>
      <c r="EG182" s="243">
        <v>0</v>
      </c>
      <c r="EH182" s="243">
        <v>0</v>
      </c>
      <c r="EI182" s="243">
        <v>0</v>
      </c>
      <c r="EJ182" s="243">
        <v>1617.7777777777778</v>
      </c>
      <c r="EK182" s="243">
        <v>0</v>
      </c>
      <c r="EL182" s="242">
        <v>0</v>
      </c>
      <c r="EM182" s="242">
        <v>0</v>
      </c>
      <c r="EN182" s="243">
        <v>-1371.5625</v>
      </c>
      <c r="EO182" s="243">
        <v>0</v>
      </c>
      <c r="EP182" s="243">
        <v>0</v>
      </c>
      <c r="EQ182" s="243"/>
      <c r="ER182" s="242">
        <v>183512.33718464171</v>
      </c>
      <c r="ES182" s="230">
        <v>0</v>
      </c>
      <c r="ET182" s="230">
        <v>42820.149926492581</v>
      </c>
      <c r="EU182" s="231"/>
      <c r="EV182" s="231"/>
      <c r="EW182" s="231"/>
      <c r="EX182" s="231">
        <v>0</v>
      </c>
      <c r="EY182" s="231">
        <v>0</v>
      </c>
      <c r="EZ182" s="231">
        <v>0</v>
      </c>
      <c r="FA182" s="231">
        <v>202.22222222222223</v>
      </c>
      <c r="FB182" s="231">
        <v>0</v>
      </c>
      <c r="FC182" s="230">
        <v>0</v>
      </c>
      <c r="FD182" s="230">
        <v>0</v>
      </c>
      <c r="FE182" s="231"/>
      <c r="FF182" s="231">
        <v>0</v>
      </c>
      <c r="FG182" s="231">
        <v>0</v>
      </c>
      <c r="FH182" s="231"/>
      <c r="FI182" s="230">
        <v>43022.3721487148</v>
      </c>
      <c r="FJ182" s="232">
        <v>0</v>
      </c>
      <c r="FK182" s="232">
        <v>-32763.139311705076</v>
      </c>
      <c r="FL182" s="233"/>
      <c r="FM182" s="233"/>
      <c r="FN182" s="233"/>
      <c r="FO182" s="233">
        <v>0</v>
      </c>
      <c r="FP182" s="233">
        <v>0</v>
      </c>
      <c r="FQ182" s="233">
        <v>0</v>
      </c>
      <c r="FR182" s="233">
        <v>202.22222222222223</v>
      </c>
      <c r="FS182" s="233">
        <v>0</v>
      </c>
      <c r="FT182" s="232">
        <v>0</v>
      </c>
      <c r="FU182" s="232">
        <v>0</v>
      </c>
      <c r="FV182" s="233"/>
      <c r="FW182" s="233">
        <v>0</v>
      </c>
      <c r="FX182" s="233">
        <v>0</v>
      </c>
      <c r="FY182" s="233"/>
      <c r="FZ182" s="232">
        <v>-32560.917089482853</v>
      </c>
      <c r="GA182" s="234">
        <v>0</v>
      </c>
      <c r="GB182" s="234">
        <v>27703.492078853051</v>
      </c>
      <c r="GC182" s="235"/>
      <c r="GD182" s="235"/>
      <c r="GE182" s="235"/>
      <c r="GF182" s="235">
        <v>0</v>
      </c>
      <c r="GG182" s="235">
        <v>0</v>
      </c>
      <c r="GH182" s="235">
        <v>0</v>
      </c>
      <c r="GI182" s="235">
        <v>202.22222222222223</v>
      </c>
      <c r="GJ182" s="235">
        <v>0</v>
      </c>
      <c r="GK182" s="234">
        <v>0</v>
      </c>
      <c r="GL182" s="234">
        <v>0</v>
      </c>
      <c r="GM182" s="235"/>
      <c r="GN182" s="235">
        <v>0</v>
      </c>
      <c r="GO182" s="235">
        <v>0</v>
      </c>
      <c r="GP182" s="235"/>
      <c r="GQ182" s="234">
        <v>27905.714301075273</v>
      </c>
      <c r="GR182" s="236">
        <v>0</v>
      </c>
      <c r="GS182" s="236">
        <v>27703.492078853051</v>
      </c>
      <c r="GT182" s="237"/>
      <c r="GU182" s="237"/>
      <c r="GV182" s="237"/>
      <c r="GW182" s="237">
        <v>0</v>
      </c>
      <c r="GX182" s="237">
        <v>0</v>
      </c>
      <c r="GY182" s="237">
        <v>0</v>
      </c>
      <c r="GZ182" s="237">
        <v>202.22222222222223</v>
      </c>
      <c r="HA182" s="237">
        <v>0</v>
      </c>
      <c r="HB182" s="236">
        <v>0</v>
      </c>
      <c r="HC182" s="236">
        <v>0</v>
      </c>
      <c r="HD182" s="237"/>
      <c r="HE182" s="237">
        <v>0</v>
      </c>
      <c r="HF182" s="237">
        <v>0</v>
      </c>
      <c r="HG182" s="237"/>
      <c r="HH182" s="236">
        <v>27905.714301075273</v>
      </c>
      <c r="HJ182" s="281">
        <f t="shared" si="20"/>
        <v>534119.54518895713</v>
      </c>
      <c r="HK182" s="282">
        <f t="shared" si="21"/>
        <v>0</v>
      </c>
      <c r="HL182" s="282">
        <f t="shared" si="22"/>
        <v>3235.5555555555557</v>
      </c>
      <c r="HM182" s="282">
        <f t="shared" si="23"/>
        <v>0</v>
      </c>
      <c r="HN182" s="282">
        <f t="shared" si="24"/>
        <v>0</v>
      </c>
      <c r="HO182" s="282">
        <f t="shared" si="25"/>
        <v>-3291.75</v>
      </c>
      <c r="HP182" s="282">
        <f t="shared" si="26"/>
        <v>0</v>
      </c>
      <c r="HQ182" s="283">
        <f t="shared" si="27"/>
        <v>0</v>
      </c>
      <c r="HR182" s="263"/>
      <c r="HS182" s="277">
        <v>0</v>
      </c>
      <c r="HT182" s="278">
        <v>0</v>
      </c>
      <c r="HU182" s="278">
        <v>0</v>
      </c>
      <c r="HV182" s="278">
        <v>0</v>
      </c>
      <c r="HW182" s="278">
        <v>0</v>
      </c>
      <c r="HX182" s="278">
        <v>0</v>
      </c>
      <c r="HY182" s="278">
        <v>0</v>
      </c>
      <c r="HZ182" s="279">
        <v>4650.3599999999997</v>
      </c>
      <c r="IA182" s="278"/>
      <c r="IB182" s="280">
        <f t="shared" si="28"/>
        <v>542005.46074451262</v>
      </c>
      <c r="ID182" s="280">
        <f t="shared" si="29"/>
        <v>-3291.75</v>
      </c>
      <c r="IF182" s="280"/>
      <c r="IH182" s="280"/>
      <c r="IJ182" s="280">
        <v>0</v>
      </c>
      <c r="IL182" s="280">
        <v>5825.7214753957724</v>
      </c>
      <c r="IN182" s="280">
        <v>14620.76</v>
      </c>
    </row>
    <row r="183" spans="1:248">
      <c r="A183" s="244">
        <v>3381</v>
      </c>
      <c r="B183" s="141">
        <v>103466</v>
      </c>
      <c r="C183" s="141" t="s">
        <v>746</v>
      </c>
      <c r="D183" s="141" t="s">
        <v>542</v>
      </c>
      <c r="E183" s="226" t="s">
        <v>341</v>
      </c>
      <c r="F183" s="245" t="s">
        <v>923</v>
      </c>
      <c r="H183" s="227">
        <v>1111415.2361640208</v>
      </c>
      <c r="I183" s="227">
        <v>-5289.77</v>
      </c>
      <c r="J183" s="227">
        <v>-3974.9760000000001</v>
      </c>
      <c r="K183" s="227">
        <v>1102150.4901640208</v>
      </c>
      <c r="M183" s="228">
        <v>92617.936347001742</v>
      </c>
      <c r="N183" s="228">
        <v>0</v>
      </c>
      <c r="O183" s="229"/>
      <c r="P183" s="229"/>
      <c r="Q183" s="229"/>
      <c r="R183" s="229">
        <v>0</v>
      </c>
      <c r="S183" s="229"/>
      <c r="T183" s="229">
        <v>0</v>
      </c>
      <c r="U183" s="229">
        <v>0</v>
      </c>
      <c r="V183" s="229"/>
      <c r="W183" s="228">
        <v>-440.81416666666672</v>
      </c>
      <c r="X183" s="228">
        <v>-331.24799999999999</v>
      </c>
      <c r="Y183" s="229">
        <v>0</v>
      </c>
      <c r="Z183" s="229">
        <v>0</v>
      </c>
      <c r="AA183" s="229">
        <v>0</v>
      </c>
      <c r="AB183" s="229"/>
      <c r="AC183" s="228">
        <v>91845.874180335071</v>
      </c>
      <c r="AD183" s="230">
        <v>92617.936347001742</v>
      </c>
      <c r="AE183" s="230">
        <v>0</v>
      </c>
      <c r="AF183" s="231"/>
      <c r="AG183" s="231"/>
      <c r="AH183" s="231"/>
      <c r="AI183" s="231">
        <v>0</v>
      </c>
      <c r="AJ183" s="231"/>
      <c r="AK183" s="231">
        <v>0</v>
      </c>
      <c r="AL183" s="231">
        <v>0</v>
      </c>
      <c r="AM183" s="231"/>
      <c r="AN183" s="230">
        <v>-440.81416666666672</v>
      </c>
      <c r="AO183" s="230">
        <v>-331.24799999999999</v>
      </c>
      <c r="AP183" s="231">
        <v>0</v>
      </c>
      <c r="AQ183" s="231">
        <v>0</v>
      </c>
      <c r="AR183" s="231">
        <v>0</v>
      </c>
      <c r="AS183" s="231"/>
      <c r="AT183" s="230">
        <v>91845.874180335071</v>
      </c>
      <c r="AU183" s="232">
        <v>92617.936347001742</v>
      </c>
      <c r="AV183" s="232">
        <v>0</v>
      </c>
      <c r="AW183" s="233"/>
      <c r="AX183" s="233"/>
      <c r="AY183" s="233"/>
      <c r="AZ183" s="233">
        <v>0</v>
      </c>
      <c r="BA183" s="233"/>
      <c r="BB183" s="233">
        <v>0</v>
      </c>
      <c r="BC183" s="233">
        <v>0</v>
      </c>
      <c r="BD183" s="233"/>
      <c r="BE183" s="232">
        <v>-440.81416666666672</v>
      </c>
      <c r="BF183" s="232">
        <v>-331.24799999999999</v>
      </c>
      <c r="BG183" s="233">
        <v>0</v>
      </c>
      <c r="BH183" s="233">
        <v>0</v>
      </c>
      <c r="BI183" s="233">
        <v>0</v>
      </c>
      <c r="BJ183" s="233"/>
      <c r="BK183" s="232">
        <v>91845.874180335071</v>
      </c>
      <c r="BL183" s="234">
        <v>92617.936347001742</v>
      </c>
      <c r="BM183" s="234">
        <v>0</v>
      </c>
      <c r="BN183" s="235"/>
      <c r="BO183" s="235"/>
      <c r="BP183" s="235"/>
      <c r="BQ183" s="235">
        <v>0</v>
      </c>
      <c r="BR183" s="235">
        <v>0</v>
      </c>
      <c r="BS183" s="235">
        <v>0</v>
      </c>
      <c r="BT183" s="235">
        <v>0</v>
      </c>
      <c r="BU183" s="235">
        <v>0</v>
      </c>
      <c r="BV183" s="234">
        <v>-440.81416666666672</v>
      </c>
      <c r="BW183" s="234">
        <v>-331.24799999999999</v>
      </c>
      <c r="BX183" s="235">
        <v>0</v>
      </c>
      <c r="BY183" s="235">
        <v>0</v>
      </c>
      <c r="BZ183" s="235">
        <v>0</v>
      </c>
      <c r="CA183" s="235"/>
      <c r="CB183" s="234">
        <v>91845.874180335071</v>
      </c>
      <c r="CC183" s="236">
        <v>92617.936347001742</v>
      </c>
      <c r="CD183" s="236">
        <v>0</v>
      </c>
      <c r="CE183" s="237"/>
      <c r="CF183" s="237"/>
      <c r="CG183" s="237"/>
      <c r="CH183" s="237">
        <v>0</v>
      </c>
      <c r="CI183" s="237">
        <v>0</v>
      </c>
      <c r="CJ183" s="237">
        <v>0</v>
      </c>
      <c r="CK183" s="237">
        <v>0</v>
      </c>
      <c r="CL183" s="237">
        <v>0</v>
      </c>
      <c r="CM183" s="236">
        <v>-440.81416666666672</v>
      </c>
      <c r="CN183" s="236">
        <v>-331.24799999999999</v>
      </c>
      <c r="CO183" s="237">
        <v>0</v>
      </c>
      <c r="CP183" s="237">
        <v>0</v>
      </c>
      <c r="CQ183" s="237">
        <v>0</v>
      </c>
      <c r="CR183" s="237"/>
      <c r="CS183" s="236">
        <v>91845.874180335071</v>
      </c>
      <c r="CT183" s="238">
        <v>92617.936347001742</v>
      </c>
      <c r="CU183" s="238">
        <v>0</v>
      </c>
      <c r="CV183" s="239"/>
      <c r="CW183" s="239"/>
      <c r="CX183" s="239"/>
      <c r="CY183" s="239">
        <v>0</v>
      </c>
      <c r="CZ183" s="239">
        <v>0</v>
      </c>
      <c r="DA183" s="239">
        <v>0</v>
      </c>
      <c r="DB183" s="239">
        <v>0</v>
      </c>
      <c r="DC183" s="239">
        <v>0</v>
      </c>
      <c r="DD183" s="238">
        <v>-440.81416666666672</v>
      </c>
      <c r="DE183" s="238">
        <v>-331.24799999999999</v>
      </c>
      <c r="DF183" s="239">
        <v>0</v>
      </c>
      <c r="DG183" s="239">
        <v>0</v>
      </c>
      <c r="DH183" s="239">
        <v>0</v>
      </c>
      <c r="DI183" s="239"/>
      <c r="DJ183" s="238">
        <v>91845.874180335071</v>
      </c>
      <c r="DK183" s="240">
        <v>92617.936347001742</v>
      </c>
      <c r="DL183" s="240">
        <v>0</v>
      </c>
      <c r="DM183" s="241"/>
      <c r="DN183" s="241"/>
      <c r="DO183" s="241"/>
      <c r="DP183" s="241">
        <v>0</v>
      </c>
      <c r="DQ183" s="241">
        <v>0</v>
      </c>
      <c r="DR183" s="241">
        <v>0</v>
      </c>
      <c r="DS183" s="241">
        <v>0</v>
      </c>
      <c r="DT183" s="241">
        <v>0</v>
      </c>
      <c r="DU183" s="240">
        <v>-440.81416666666672</v>
      </c>
      <c r="DV183" s="240">
        <v>-331.24799999999999</v>
      </c>
      <c r="DW183" s="241">
        <v>0</v>
      </c>
      <c r="DX183" s="241">
        <v>0</v>
      </c>
      <c r="DY183" s="241">
        <v>0</v>
      </c>
      <c r="DZ183" s="241"/>
      <c r="EA183" s="240">
        <v>91845.874180335071</v>
      </c>
      <c r="EB183" s="242">
        <v>92617.936347001742</v>
      </c>
      <c r="EC183" s="242">
        <v>0</v>
      </c>
      <c r="ED183" s="243"/>
      <c r="EE183" s="243"/>
      <c r="EF183" s="243"/>
      <c r="EG183" s="243">
        <v>0</v>
      </c>
      <c r="EH183" s="243">
        <v>0</v>
      </c>
      <c r="EI183" s="243">
        <v>0</v>
      </c>
      <c r="EJ183" s="243">
        <v>0</v>
      </c>
      <c r="EK183" s="243">
        <v>0</v>
      </c>
      <c r="EL183" s="242">
        <v>-440.81416666666672</v>
      </c>
      <c r="EM183" s="242">
        <v>-331.24799999999999</v>
      </c>
      <c r="EN183" s="243">
        <v>0</v>
      </c>
      <c r="EO183" s="243">
        <v>0</v>
      </c>
      <c r="EP183" s="243">
        <v>0</v>
      </c>
      <c r="EQ183" s="243"/>
      <c r="ER183" s="242">
        <v>91845.874180335071</v>
      </c>
      <c r="ES183" s="230">
        <v>92617.936347001742</v>
      </c>
      <c r="ET183" s="230">
        <v>0</v>
      </c>
      <c r="EU183" s="231"/>
      <c r="EV183" s="231"/>
      <c r="EW183" s="231"/>
      <c r="EX183" s="231">
        <v>0</v>
      </c>
      <c r="EY183" s="231">
        <v>0</v>
      </c>
      <c r="EZ183" s="231">
        <v>0</v>
      </c>
      <c r="FA183" s="231">
        <v>0</v>
      </c>
      <c r="FB183" s="231">
        <v>0</v>
      </c>
      <c r="FC183" s="230">
        <v>-440.81416666666672</v>
      </c>
      <c r="FD183" s="230">
        <v>-331.24799999999999</v>
      </c>
      <c r="FE183" s="231"/>
      <c r="FF183" s="231">
        <v>0</v>
      </c>
      <c r="FG183" s="231">
        <v>0</v>
      </c>
      <c r="FH183" s="231"/>
      <c r="FI183" s="230">
        <v>91845.874180335071</v>
      </c>
      <c r="FJ183" s="232">
        <v>92617.936347001742</v>
      </c>
      <c r="FK183" s="232">
        <v>0</v>
      </c>
      <c r="FL183" s="233"/>
      <c r="FM183" s="233"/>
      <c r="FN183" s="233"/>
      <c r="FO183" s="233">
        <v>0</v>
      </c>
      <c r="FP183" s="233">
        <v>0</v>
      </c>
      <c r="FQ183" s="233">
        <v>0</v>
      </c>
      <c r="FR183" s="233">
        <v>0</v>
      </c>
      <c r="FS183" s="233">
        <v>0</v>
      </c>
      <c r="FT183" s="232">
        <v>-440.81416666666672</v>
      </c>
      <c r="FU183" s="232">
        <v>-331.24799999999999</v>
      </c>
      <c r="FV183" s="233"/>
      <c r="FW183" s="233">
        <v>0</v>
      </c>
      <c r="FX183" s="233">
        <v>0</v>
      </c>
      <c r="FY183" s="233"/>
      <c r="FZ183" s="232">
        <v>91845.874180335071</v>
      </c>
      <c r="GA183" s="234">
        <v>92617.936347001742</v>
      </c>
      <c r="GB183" s="234">
        <v>0</v>
      </c>
      <c r="GC183" s="235"/>
      <c r="GD183" s="235"/>
      <c r="GE183" s="235"/>
      <c r="GF183" s="235">
        <v>0</v>
      </c>
      <c r="GG183" s="235">
        <v>0</v>
      </c>
      <c r="GH183" s="235">
        <v>0</v>
      </c>
      <c r="GI183" s="235">
        <v>0</v>
      </c>
      <c r="GJ183" s="235">
        <v>0</v>
      </c>
      <c r="GK183" s="234">
        <v>-440.81416666666672</v>
      </c>
      <c r="GL183" s="234">
        <v>-331.24799999999999</v>
      </c>
      <c r="GM183" s="235"/>
      <c r="GN183" s="235">
        <v>0</v>
      </c>
      <c r="GO183" s="235">
        <v>0</v>
      </c>
      <c r="GP183" s="235"/>
      <c r="GQ183" s="234">
        <v>91845.874180335071</v>
      </c>
      <c r="GR183" s="236">
        <v>92617.936347001742</v>
      </c>
      <c r="GS183" s="236">
        <v>0</v>
      </c>
      <c r="GT183" s="237"/>
      <c r="GU183" s="237"/>
      <c r="GV183" s="237"/>
      <c r="GW183" s="237">
        <v>0</v>
      </c>
      <c r="GX183" s="237">
        <v>0</v>
      </c>
      <c r="GY183" s="237">
        <v>0</v>
      </c>
      <c r="GZ183" s="237">
        <v>0</v>
      </c>
      <c r="HA183" s="237">
        <v>0</v>
      </c>
      <c r="HB183" s="236">
        <v>-440.81416666666672</v>
      </c>
      <c r="HC183" s="236">
        <v>-331.24799999999999</v>
      </c>
      <c r="HD183" s="237"/>
      <c r="HE183" s="237">
        <v>0</v>
      </c>
      <c r="HF183" s="237">
        <v>0</v>
      </c>
      <c r="HG183" s="237"/>
      <c r="HH183" s="236">
        <v>91845.874180335071</v>
      </c>
      <c r="HJ183" s="281">
        <f t="shared" si="20"/>
        <v>1111415.2361640206</v>
      </c>
      <c r="HK183" s="282">
        <f t="shared" si="21"/>
        <v>0</v>
      </c>
      <c r="HL183" s="282">
        <f t="shared" si="22"/>
        <v>0</v>
      </c>
      <c r="HM183" s="282">
        <f t="shared" si="23"/>
        <v>-5289.77</v>
      </c>
      <c r="HN183" s="282">
        <f t="shared" si="24"/>
        <v>-3974.9760000000001</v>
      </c>
      <c r="HO183" s="282">
        <f t="shared" si="25"/>
        <v>0</v>
      </c>
      <c r="HP183" s="282">
        <f t="shared" si="26"/>
        <v>0</v>
      </c>
      <c r="HQ183" s="283">
        <f t="shared" si="27"/>
        <v>0</v>
      </c>
      <c r="HR183" s="263"/>
      <c r="HS183" s="277">
        <v>65588</v>
      </c>
      <c r="HT183" s="278">
        <v>0</v>
      </c>
      <c r="HU183" s="278">
        <v>77370</v>
      </c>
      <c r="HV183" s="278">
        <v>0</v>
      </c>
      <c r="HW183" s="278">
        <v>0</v>
      </c>
      <c r="HX183" s="278">
        <v>5634.58</v>
      </c>
      <c r="HY183" s="278">
        <v>47531</v>
      </c>
      <c r="HZ183" s="279">
        <v>0</v>
      </c>
      <c r="IA183" s="278"/>
      <c r="IB183" s="280">
        <f t="shared" si="28"/>
        <v>1307538.8161640207</v>
      </c>
      <c r="ID183" s="280">
        <f t="shared" si="29"/>
        <v>-9264.746000000001</v>
      </c>
      <c r="IF183" s="280"/>
      <c r="IH183" s="280"/>
      <c r="IJ183" s="280">
        <v>0</v>
      </c>
      <c r="IL183" s="280">
        <v>0</v>
      </c>
      <c r="IN183" s="280">
        <v>17381.54</v>
      </c>
    </row>
    <row r="184" spans="1:248">
      <c r="A184" s="244">
        <v>3329</v>
      </c>
      <c r="B184" s="141">
        <v>103431</v>
      </c>
      <c r="C184" s="141" t="s">
        <v>747</v>
      </c>
      <c r="D184" s="141" t="s">
        <v>543</v>
      </c>
      <c r="E184" s="226" t="s">
        <v>341</v>
      </c>
      <c r="F184" s="245" t="s">
        <v>923</v>
      </c>
      <c r="H184" s="227">
        <v>1216075.4251534846</v>
      </c>
      <c r="I184" s="227">
        <v>-5214.5600000000004</v>
      </c>
      <c r="J184" s="227">
        <v>-3444.9792000000002</v>
      </c>
      <c r="K184" s="227">
        <v>1207415.8859534846</v>
      </c>
      <c r="M184" s="228">
        <v>101339.61876279039</v>
      </c>
      <c r="N184" s="228">
        <v>10025.314285714287</v>
      </c>
      <c r="O184" s="229"/>
      <c r="P184" s="229"/>
      <c r="Q184" s="229"/>
      <c r="R184" s="229">
        <v>0</v>
      </c>
      <c r="S184" s="229"/>
      <c r="T184" s="229">
        <v>0</v>
      </c>
      <c r="U184" s="229">
        <v>0</v>
      </c>
      <c r="V184" s="229"/>
      <c r="W184" s="228">
        <v>-434.54666666666668</v>
      </c>
      <c r="X184" s="228">
        <v>-287.08160000000004</v>
      </c>
      <c r="Y184" s="229">
        <v>-428.3125</v>
      </c>
      <c r="Z184" s="229">
        <v>0</v>
      </c>
      <c r="AA184" s="229">
        <v>0</v>
      </c>
      <c r="AB184" s="229"/>
      <c r="AC184" s="228">
        <v>110214.992281838</v>
      </c>
      <c r="AD184" s="230">
        <v>101339.61876279039</v>
      </c>
      <c r="AE184" s="230">
        <v>10025.314285714287</v>
      </c>
      <c r="AF184" s="231"/>
      <c r="AG184" s="231"/>
      <c r="AH184" s="231"/>
      <c r="AI184" s="231">
        <v>0</v>
      </c>
      <c r="AJ184" s="231"/>
      <c r="AK184" s="231">
        <v>0</v>
      </c>
      <c r="AL184" s="231">
        <v>0</v>
      </c>
      <c r="AM184" s="231"/>
      <c r="AN184" s="230">
        <v>-434.54666666666668</v>
      </c>
      <c r="AO184" s="230">
        <v>-287.08160000000004</v>
      </c>
      <c r="AP184" s="231">
        <v>-428.3125</v>
      </c>
      <c r="AQ184" s="231">
        <v>0</v>
      </c>
      <c r="AR184" s="231">
        <v>0</v>
      </c>
      <c r="AS184" s="231"/>
      <c r="AT184" s="230">
        <v>110214.992281838</v>
      </c>
      <c r="AU184" s="232">
        <v>101339.61876279039</v>
      </c>
      <c r="AV184" s="232">
        <v>10025.314285714287</v>
      </c>
      <c r="AW184" s="233"/>
      <c r="AX184" s="233"/>
      <c r="AY184" s="233"/>
      <c r="AZ184" s="233">
        <v>0</v>
      </c>
      <c r="BA184" s="233"/>
      <c r="BB184" s="233">
        <v>0</v>
      </c>
      <c r="BC184" s="233">
        <v>0</v>
      </c>
      <c r="BD184" s="233"/>
      <c r="BE184" s="232">
        <v>-434.54666666666668</v>
      </c>
      <c r="BF184" s="232">
        <v>-287.08160000000004</v>
      </c>
      <c r="BG184" s="233">
        <v>-428.3125</v>
      </c>
      <c r="BH184" s="233">
        <v>0</v>
      </c>
      <c r="BI184" s="233">
        <v>0</v>
      </c>
      <c r="BJ184" s="233"/>
      <c r="BK184" s="232">
        <v>110214.992281838</v>
      </c>
      <c r="BL184" s="234">
        <v>101339.61876279039</v>
      </c>
      <c r="BM184" s="234">
        <v>9898.8841269841287</v>
      </c>
      <c r="BN184" s="235"/>
      <c r="BO184" s="235"/>
      <c r="BP184" s="235"/>
      <c r="BQ184" s="235">
        <v>0</v>
      </c>
      <c r="BR184" s="235">
        <v>0</v>
      </c>
      <c r="BS184" s="235">
        <v>0</v>
      </c>
      <c r="BT184" s="235">
        <v>0</v>
      </c>
      <c r="BU184" s="235">
        <v>0</v>
      </c>
      <c r="BV184" s="234">
        <v>-434.54666666666668</v>
      </c>
      <c r="BW184" s="234">
        <v>-287.08160000000004</v>
      </c>
      <c r="BX184" s="235">
        <v>-428.3125</v>
      </c>
      <c r="BY184" s="235">
        <v>0</v>
      </c>
      <c r="BZ184" s="235">
        <v>0</v>
      </c>
      <c r="CA184" s="235"/>
      <c r="CB184" s="234">
        <v>110088.56212310784</v>
      </c>
      <c r="CC184" s="236">
        <v>101339.61876279039</v>
      </c>
      <c r="CD184" s="236">
        <v>9898.8841269841287</v>
      </c>
      <c r="CE184" s="237"/>
      <c r="CF184" s="237"/>
      <c r="CG184" s="237"/>
      <c r="CH184" s="237">
        <v>0</v>
      </c>
      <c r="CI184" s="237">
        <v>0</v>
      </c>
      <c r="CJ184" s="237">
        <v>0</v>
      </c>
      <c r="CK184" s="237">
        <v>0</v>
      </c>
      <c r="CL184" s="237">
        <v>0</v>
      </c>
      <c r="CM184" s="236">
        <v>-434.54666666666668</v>
      </c>
      <c r="CN184" s="236">
        <v>-287.08160000000004</v>
      </c>
      <c r="CO184" s="237">
        <v>-428.3125</v>
      </c>
      <c r="CP184" s="237">
        <v>0</v>
      </c>
      <c r="CQ184" s="237">
        <v>0</v>
      </c>
      <c r="CR184" s="237"/>
      <c r="CS184" s="236">
        <v>110088.56212310784</v>
      </c>
      <c r="CT184" s="238">
        <v>101339.61876279039</v>
      </c>
      <c r="CU184" s="238">
        <v>9898.8841269841287</v>
      </c>
      <c r="CV184" s="239"/>
      <c r="CW184" s="239"/>
      <c r="CX184" s="239"/>
      <c r="CY184" s="239">
        <v>0</v>
      </c>
      <c r="CZ184" s="239">
        <v>0</v>
      </c>
      <c r="DA184" s="239">
        <v>0</v>
      </c>
      <c r="DB184" s="239">
        <v>0</v>
      </c>
      <c r="DC184" s="239">
        <v>0</v>
      </c>
      <c r="DD184" s="238">
        <v>-434.54666666666668</v>
      </c>
      <c r="DE184" s="238">
        <v>-287.08160000000004</v>
      </c>
      <c r="DF184" s="239">
        <v>-428.3125</v>
      </c>
      <c r="DG184" s="239">
        <v>0</v>
      </c>
      <c r="DH184" s="239">
        <v>0</v>
      </c>
      <c r="DI184" s="239"/>
      <c r="DJ184" s="238">
        <v>110088.56212310784</v>
      </c>
      <c r="DK184" s="240">
        <v>101339.61876279039</v>
      </c>
      <c r="DL184" s="240">
        <v>9898.8841269841287</v>
      </c>
      <c r="DM184" s="241"/>
      <c r="DN184" s="241"/>
      <c r="DO184" s="241"/>
      <c r="DP184" s="241">
        <v>0</v>
      </c>
      <c r="DQ184" s="241">
        <v>0</v>
      </c>
      <c r="DR184" s="241">
        <v>0</v>
      </c>
      <c r="DS184" s="241">
        <v>0</v>
      </c>
      <c r="DT184" s="241">
        <v>0</v>
      </c>
      <c r="DU184" s="240">
        <v>-434.54666666666668</v>
      </c>
      <c r="DV184" s="240">
        <v>-287.08160000000004</v>
      </c>
      <c r="DW184" s="241">
        <v>-428.3125</v>
      </c>
      <c r="DX184" s="241">
        <v>0</v>
      </c>
      <c r="DY184" s="241">
        <v>0</v>
      </c>
      <c r="DZ184" s="241"/>
      <c r="EA184" s="240">
        <v>110088.56212310784</v>
      </c>
      <c r="EB184" s="242">
        <v>101339.61876279039</v>
      </c>
      <c r="EC184" s="242">
        <v>-389.56645781119005</v>
      </c>
      <c r="ED184" s="243"/>
      <c r="EE184" s="243"/>
      <c r="EF184" s="243"/>
      <c r="EG184" s="243">
        <v>0</v>
      </c>
      <c r="EH184" s="243">
        <v>0</v>
      </c>
      <c r="EI184" s="243">
        <v>0</v>
      </c>
      <c r="EJ184" s="243">
        <v>0</v>
      </c>
      <c r="EK184" s="243">
        <v>0</v>
      </c>
      <c r="EL184" s="242">
        <v>-434.54666666666668</v>
      </c>
      <c r="EM184" s="242">
        <v>-287.08160000000004</v>
      </c>
      <c r="EN184" s="243">
        <v>-2141.5625</v>
      </c>
      <c r="EO184" s="243">
        <v>0</v>
      </c>
      <c r="EP184" s="243">
        <v>0</v>
      </c>
      <c r="EQ184" s="243"/>
      <c r="ER184" s="242">
        <v>98086.861538312529</v>
      </c>
      <c r="ES184" s="230">
        <v>101339.61876279039</v>
      </c>
      <c r="ET184" s="230">
        <v>9898.8841269841287</v>
      </c>
      <c r="EU184" s="231"/>
      <c r="EV184" s="231"/>
      <c r="EW184" s="231"/>
      <c r="EX184" s="231">
        <v>0</v>
      </c>
      <c r="EY184" s="231">
        <v>0</v>
      </c>
      <c r="EZ184" s="231">
        <v>0</v>
      </c>
      <c r="FA184" s="231">
        <v>0</v>
      </c>
      <c r="FB184" s="231">
        <v>0</v>
      </c>
      <c r="FC184" s="230">
        <v>-434.54666666666668</v>
      </c>
      <c r="FD184" s="230">
        <v>-287.08160000000004</v>
      </c>
      <c r="FE184" s="231"/>
      <c r="FF184" s="231">
        <v>0</v>
      </c>
      <c r="FG184" s="231">
        <v>0</v>
      </c>
      <c r="FH184" s="231"/>
      <c r="FI184" s="230">
        <v>110516.87462310784</v>
      </c>
      <c r="FJ184" s="232">
        <v>101339.61876279039</v>
      </c>
      <c r="FK184" s="232">
        <v>9898.8841269841287</v>
      </c>
      <c r="FL184" s="233"/>
      <c r="FM184" s="233"/>
      <c r="FN184" s="233"/>
      <c r="FO184" s="233">
        <v>0</v>
      </c>
      <c r="FP184" s="233">
        <v>0</v>
      </c>
      <c r="FQ184" s="233">
        <v>0</v>
      </c>
      <c r="FR184" s="233">
        <v>0</v>
      </c>
      <c r="FS184" s="233">
        <v>0</v>
      </c>
      <c r="FT184" s="232">
        <v>-434.54666666666668</v>
      </c>
      <c r="FU184" s="232">
        <v>-287.08160000000004</v>
      </c>
      <c r="FV184" s="233"/>
      <c r="FW184" s="233">
        <v>0</v>
      </c>
      <c r="FX184" s="233">
        <v>0</v>
      </c>
      <c r="FY184" s="233"/>
      <c r="FZ184" s="232">
        <v>110516.87462310784</v>
      </c>
      <c r="GA184" s="234">
        <v>101339.61876279039</v>
      </c>
      <c r="GB184" s="234">
        <v>9898.8841269841287</v>
      </c>
      <c r="GC184" s="235"/>
      <c r="GD184" s="235"/>
      <c r="GE184" s="235"/>
      <c r="GF184" s="235">
        <v>0</v>
      </c>
      <c r="GG184" s="235">
        <v>0</v>
      </c>
      <c r="GH184" s="235">
        <v>0</v>
      </c>
      <c r="GI184" s="235">
        <v>0</v>
      </c>
      <c r="GJ184" s="235">
        <v>0</v>
      </c>
      <c r="GK184" s="234">
        <v>-434.54666666666668</v>
      </c>
      <c r="GL184" s="234">
        <v>-287.08160000000004</v>
      </c>
      <c r="GM184" s="235"/>
      <c r="GN184" s="235">
        <v>0</v>
      </c>
      <c r="GO184" s="235">
        <v>0</v>
      </c>
      <c r="GP184" s="235"/>
      <c r="GQ184" s="234">
        <v>110516.87462310784</v>
      </c>
      <c r="GR184" s="236">
        <v>101339.61876279039</v>
      </c>
      <c r="GS184" s="236">
        <v>9898.8841269841287</v>
      </c>
      <c r="GT184" s="237"/>
      <c r="GU184" s="237"/>
      <c r="GV184" s="237"/>
      <c r="GW184" s="237">
        <v>0</v>
      </c>
      <c r="GX184" s="237">
        <v>0</v>
      </c>
      <c r="GY184" s="237">
        <v>0</v>
      </c>
      <c r="GZ184" s="237">
        <v>0</v>
      </c>
      <c r="HA184" s="237">
        <v>0</v>
      </c>
      <c r="HB184" s="236">
        <v>-434.54666666666668</v>
      </c>
      <c r="HC184" s="236">
        <v>-287.08160000000004</v>
      </c>
      <c r="HD184" s="237"/>
      <c r="HE184" s="237">
        <v>0</v>
      </c>
      <c r="HF184" s="237">
        <v>0</v>
      </c>
      <c r="HG184" s="237"/>
      <c r="HH184" s="236">
        <v>110516.87462310784</v>
      </c>
      <c r="HJ184" s="281">
        <f t="shared" si="20"/>
        <v>1331916.2888544034</v>
      </c>
      <c r="HK184" s="282">
        <f t="shared" si="21"/>
        <v>0</v>
      </c>
      <c r="HL184" s="282">
        <f t="shared" si="22"/>
        <v>0</v>
      </c>
      <c r="HM184" s="282">
        <f t="shared" si="23"/>
        <v>-5214.5600000000013</v>
      </c>
      <c r="HN184" s="282">
        <f t="shared" si="24"/>
        <v>-3444.9792000000002</v>
      </c>
      <c r="HO184" s="282">
        <f t="shared" si="25"/>
        <v>-5139.75</v>
      </c>
      <c r="HP184" s="282">
        <f t="shared" si="26"/>
        <v>0</v>
      </c>
      <c r="HQ184" s="283">
        <f t="shared" si="27"/>
        <v>0</v>
      </c>
      <c r="HR184" s="263"/>
      <c r="HS184" s="277">
        <v>73828</v>
      </c>
      <c r="HT184" s="278">
        <v>0</v>
      </c>
      <c r="HU184" s="278">
        <v>106266</v>
      </c>
      <c r="HV184" s="278">
        <v>0</v>
      </c>
      <c r="HW184" s="278">
        <v>0</v>
      </c>
      <c r="HX184" s="278">
        <v>6772.5</v>
      </c>
      <c r="HY184" s="278">
        <v>40754</v>
      </c>
      <c r="HZ184" s="279">
        <v>0</v>
      </c>
      <c r="IA184" s="278"/>
      <c r="IB184" s="280">
        <f t="shared" si="28"/>
        <v>1559536.7888544034</v>
      </c>
      <c r="ID184" s="280">
        <f t="shared" si="29"/>
        <v>-13799.289200000001</v>
      </c>
      <c r="IF184" s="280"/>
      <c r="IH184" s="280"/>
      <c r="IJ184" s="280">
        <v>0</v>
      </c>
      <c r="IL184" s="280">
        <v>6963.414285714256</v>
      </c>
      <c r="IN184" s="280">
        <v>54140.24</v>
      </c>
    </row>
    <row r="185" spans="1:248">
      <c r="A185" s="244">
        <v>3406</v>
      </c>
      <c r="B185" s="141">
        <v>103476</v>
      </c>
      <c r="C185" s="141" t="s">
        <v>750</v>
      </c>
      <c r="D185" s="141" t="s">
        <v>546</v>
      </c>
      <c r="E185" s="226" t="s">
        <v>341</v>
      </c>
      <c r="F185" s="245" t="s">
        <v>923</v>
      </c>
      <c r="H185" s="227">
        <v>1480434.161259745</v>
      </c>
      <c r="I185" s="227">
        <v>-6016.8</v>
      </c>
      <c r="J185" s="227">
        <v>-3842.4767999999999</v>
      </c>
      <c r="K185" s="227">
        <v>1470574.8844597449</v>
      </c>
      <c r="M185" s="228">
        <v>123369.51343831209</v>
      </c>
      <c r="N185" s="228">
        <v>7010.2765151515159</v>
      </c>
      <c r="O185" s="229"/>
      <c r="P185" s="229"/>
      <c r="Q185" s="229"/>
      <c r="R185" s="229">
        <v>0</v>
      </c>
      <c r="S185" s="229"/>
      <c r="T185" s="229">
        <v>0</v>
      </c>
      <c r="U185" s="229">
        <v>0</v>
      </c>
      <c r="V185" s="229"/>
      <c r="W185" s="228">
        <v>-501.40000000000003</v>
      </c>
      <c r="X185" s="228">
        <v>-320.20639999999997</v>
      </c>
      <c r="Y185" s="229">
        <v>0</v>
      </c>
      <c r="Z185" s="229">
        <v>0</v>
      </c>
      <c r="AA185" s="229">
        <v>0</v>
      </c>
      <c r="AB185" s="229"/>
      <c r="AC185" s="228">
        <v>129558.18355346362</v>
      </c>
      <c r="AD185" s="230">
        <v>123369.51343831209</v>
      </c>
      <c r="AE185" s="230">
        <v>7010.2765151515159</v>
      </c>
      <c r="AF185" s="231"/>
      <c r="AG185" s="231"/>
      <c r="AH185" s="231"/>
      <c r="AI185" s="231">
        <v>0</v>
      </c>
      <c r="AJ185" s="231"/>
      <c r="AK185" s="231">
        <v>0</v>
      </c>
      <c r="AL185" s="231">
        <v>0</v>
      </c>
      <c r="AM185" s="231"/>
      <c r="AN185" s="230">
        <v>-501.40000000000003</v>
      </c>
      <c r="AO185" s="230">
        <v>-320.20639999999997</v>
      </c>
      <c r="AP185" s="231">
        <v>0</v>
      </c>
      <c r="AQ185" s="231">
        <v>0</v>
      </c>
      <c r="AR185" s="231">
        <v>0</v>
      </c>
      <c r="AS185" s="231"/>
      <c r="AT185" s="230">
        <v>129558.18355346362</v>
      </c>
      <c r="AU185" s="232">
        <v>123369.51343831209</v>
      </c>
      <c r="AV185" s="232">
        <v>7010.2765151515159</v>
      </c>
      <c r="AW185" s="233"/>
      <c r="AX185" s="233"/>
      <c r="AY185" s="233"/>
      <c r="AZ185" s="233">
        <v>0</v>
      </c>
      <c r="BA185" s="233"/>
      <c r="BB185" s="233">
        <v>0</v>
      </c>
      <c r="BC185" s="233">
        <v>0</v>
      </c>
      <c r="BD185" s="233"/>
      <c r="BE185" s="232">
        <v>-501.40000000000003</v>
      </c>
      <c r="BF185" s="232">
        <v>-320.20639999999997</v>
      </c>
      <c r="BG185" s="233">
        <v>0</v>
      </c>
      <c r="BH185" s="233">
        <v>0</v>
      </c>
      <c r="BI185" s="233">
        <v>0</v>
      </c>
      <c r="BJ185" s="233"/>
      <c r="BK185" s="232">
        <v>129558.18355346362</v>
      </c>
      <c r="BL185" s="234">
        <v>123369.51343831209</v>
      </c>
      <c r="BM185" s="234">
        <v>7481.5744949494947</v>
      </c>
      <c r="BN185" s="235"/>
      <c r="BO185" s="235"/>
      <c r="BP185" s="235"/>
      <c r="BQ185" s="235">
        <v>0</v>
      </c>
      <c r="BR185" s="235">
        <v>0</v>
      </c>
      <c r="BS185" s="235">
        <v>0</v>
      </c>
      <c r="BT185" s="235">
        <v>0</v>
      </c>
      <c r="BU185" s="235">
        <v>0</v>
      </c>
      <c r="BV185" s="234">
        <v>-501.40000000000003</v>
      </c>
      <c r="BW185" s="234">
        <v>-320.20639999999997</v>
      </c>
      <c r="BX185" s="235">
        <v>0</v>
      </c>
      <c r="BY185" s="235">
        <v>0</v>
      </c>
      <c r="BZ185" s="235">
        <v>0</v>
      </c>
      <c r="CA185" s="235"/>
      <c r="CB185" s="234">
        <v>130029.4815332616</v>
      </c>
      <c r="CC185" s="236">
        <v>123369.51343831209</v>
      </c>
      <c r="CD185" s="236">
        <v>7481.5744949494947</v>
      </c>
      <c r="CE185" s="237"/>
      <c r="CF185" s="237"/>
      <c r="CG185" s="237"/>
      <c r="CH185" s="237">
        <v>0</v>
      </c>
      <c r="CI185" s="237">
        <v>0</v>
      </c>
      <c r="CJ185" s="237">
        <v>0</v>
      </c>
      <c r="CK185" s="237">
        <v>0</v>
      </c>
      <c r="CL185" s="237">
        <v>0</v>
      </c>
      <c r="CM185" s="236">
        <v>-501.40000000000003</v>
      </c>
      <c r="CN185" s="236">
        <v>-320.20639999999997</v>
      </c>
      <c r="CO185" s="237">
        <v>0</v>
      </c>
      <c r="CP185" s="237">
        <v>0</v>
      </c>
      <c r="CQ185" s="237">
        <v>0</v>
      </c>
      <c r="CR185" s="237"/>
      <c r="CS185" s="236">
        <v>130029.4815332616</v>
      </c>
      <c r="CT185" s="238">
        <v>123369.51343831209</v>
      </c>
      <c r="CU185" s="238">
        <v>7481.5744949494947</v>
      </c>
      <c r="CV185" s="239"/>
      <c r="CW185" s="239"/>
      <c r="CX185" s="239"/>
      <c r="CY185" s="239">
        <v>0</v>
      </c>
      <c r="CZ185" s="239">
        <v>0</v>
      </c>
      <c r="DA185" s="239">
        <v>0</v>
      </c>
      <c r="DB185" s="239">
        <v>0</v>
      </c>
      <c r="DC185" s="239">
        <v>0</v>
      </c>
      <c r="DD185" s="238">
        <v>-501.40000000000003</v>
      </c>
      <c r="DE185" s="238">
        <v>-320.20639999999997</v>
      </c>
      <c r="DF185" s="239">
        <v>0</v>
      </c>
      <c r="DG185" s="239">
        <v>0</v>
      </c>
      <c r="DH185" s="239">
        <v>0</v>
      </c>
      <c r="DI185" s="239"/>
      <c r="DJ185" s="238">
        <v>130029.4815332616</v>
      </c>
      <c r="DK185" s="240">
        <v>123369.51343831209</v>
      </c>
      <c r="DL185" s="240">
        <v>7481.5744949494947</v>
      </c>
      <c r="DM185" s="241"/>
      <c r="DN185" s="241"/>
      <c r="DO185" s="241"/>
      <c r="DP185" s="241">
        <v>0</v>
      </c>
      <c r="DQ185" s="241">
        <v>0</v>
      </c>
      <c r="DR185" s="241">
        <v>0</v>
      </c>
      <c r="DS185" s="241">
        <v>0</v>
      </c>
      <c r="DT185" s="241">
        <v>0</v>
      </c>
      <c r="DU185" s="240">
        <v>-501.40000000000003</v>
      </c>
      <c r="DV185" s="240">
        <v>-320.20639999999997</v>
      </c>
      <c r="DW185" s="241">
        <v>0</v>
      </c>
      <c r="DX185" s="241">
        <v>0</v>
      </c>
      <c r="DY185" s="241">
        <v>0</v>
      </c>
      <c r="DZ185" s="241"/>
      <c r="EA185" s="240">
        <v>130029.4815332616</v>
      </c>
      <c r="EB185" s="242">
        <v>123369.51343831209</v>
      </c>
      <c r="EC185" s="242">
        <v>-3239.5040404040428</v>
      </c>
      <c r="ED185" s="243"/>
      <c r="EE185" s="243"/>
      <c r="EF185" s="243"/>
      <c r="EG185" s="243">
        <v>0</v>
      </c>
      <c r="EH185" s="243">
        <v>0</v>
      </c>
      <c r="EI185" s="243">
        <v>0</v>
      </c>
      <c r="EJ185" s="243">
        <v>0</v>
      </c>
      <c r="EK185" s="243">
        <v>0</v>
      </c>
      <c r="EL185" s="242">
        <v>-501.40000000000003</v>
      </c>
      <c r="EM185" s="242">
        <v>-320.20639999999997</v>
      </c>
      <c r="EN185" s="243">
        <v>0</v>
      </c>
      <c r="EO185" s="243">
        <v>0</v>
      </c>
      <c r="EP185" s="243">
        <v>0</v>
      </c>
      <c r="EQ185" s="243"/>
      <c r="ER185" s="242">
        <v>119308.40299790805</v>
      </c>
      <c r="ES185" s="230">
        <v>123369.51343831209</v>
      </c>
      <c r="ET185" s="230">
        <v>7481.5744949494947</v>
      </c>
      <c r="EU185" s="231"/>
      <c r="EV185" s="231"/>
      <c r="EW185" s="231"/>
      <c r="EX185" s="231">
        <v>0</v>
      </c>
      <c r="EY185" s="231">
        <v>0</v>
      </c>
      <c r="EZ185" s="231">
        <v>0</v>
      </c>
      <c r="FA185" s="231">
        <v>0</v>
      </c>
      <c r="FB185" s="231">
        <v>0</v>
      </c>
      <c r="FC185" s="230">
        <v>-501.40000000000003</v>
      </c>
      <c r="FD185" s="230">
        <v>-320.20639999999997</v>
      </c>
      <c r="FE185" s="231"/>
      <c r="FF185" s="231">
        <v>0</v>
      </c>
      <c r="FG185" s="231">
        <v>0</v>
      </c>
      <c r="FH185" s="231"/>
      <c r="FI185" s="230">
        <v>130029.4815332616</v>
      </c>
      <c r="FJ185" s="232">
        <v>123369.51343831209</v>
      </c>
      <c r="FK185" s="232">
        <v>7481.5744949494947</v>
      </c>
      <c r="FL185" s="233"/>
      <c r="FM185" s="233"/>
      <c r="FN185" s="233"/>
      <c r="FO185" s="233">
        <v>0</v>
      </c>
      <c r="FP185" s="233">
        <v>0</v>
      </c>
      <c r="FQ185" s="233">
        <v>0</v>
      </c>
      <c r="FR185" s="233">
        <v>0</v>
      </c>
      <c r="FS185" s="233">
        <v>0</v>
      </c>
      <c r="FT185" s="232">
        <v>-501.40000000000003</v>
      </c>
      <c r="FU185" s="232">
        <v>-320.20639999999997</v>
      </c>
      <c r="FV185" s="233"/>
      <c r="FW185" s="233">
        <v>0</v>
      </c>
      <c r="FX185" s="233">
        <v>0</v>
      </c>
      <c r="FY185" s="233"/>
      <c r="FZ185" s="232">
        <v>130029.4815332616</v>
      </c>
      <c r="GA185" s="234">
        <v>123369.51343831209</v>
      </c>
      <c r="GB185" s="234">
        <v>7481.5744949494947</v>
      </c>
      <c r="GC185" s="235"/>
      <c r="GD185" s="235"/>
      <c r="GE185" s="235"/>
      <c r="GF185" s="235">
        <v>0</v>
      </c>
      <c r="GG185" s="235">
        <v>0</v>
      </c>
      <c r="GH185" s="235">
        <v>0</v>
      </c>
      <c r="GI185" s="235">
        <v>0</v>
      </c>
      <c r="GJ185" s="235">
        <v>0</v>
      </c>
      <c r="GK185" s="234">
        <v>-501.40000000000003</v>
      </c>
      <c r="GL185" s="234">
        <v>-320.20639999999997</v>
      </c>
      <c r="GM185" s="235"/>
      <c r="GN185" s="235">
        <v>0</v>
      </c>
      <c r="GO185" s="235">
        <v>0</v>
      </c>
      <c r="GP185" s="235"/>
      <c r="GQ185" s="234">
        <v>130029.4815332616</v>
      </c>
      <c r="GR185" s="236">
        <v>123369.51343831209</v>
      </c>
      <c r="GS185" s="236">
        <v>7481.5744949494947</v>
      </c>
      <c r="GT185" s="237"/>
      <c r="GU185" s="237"/>
      <c r="GV185" s="237"/>
      <c r="GW185" s="237">
        <v>0</v>
      </c>
      <c r="GX185" s="237">
        <v>0</v>
      </c>
      <c r="GY185" s="237">
        <v>0</v>
      </c>
      <c r="GZ185" s="237">
        <v>0</v>
      </c>
      <c r="HA185" s="237">
        <v>0</v>
      </c>
      <c r="HB185" s="236">
        <v>-501.40000000000003</v>
      </c>
      <c r="HC185" s="236">
        <v>-320.20639999999997</v>
      </c>
      <c r="HD185" s="237"/>
      <c r="HE185" s="237">
        <v>0</v>
      </c>
      <c r="HF185" s="237">
        <v>0</v>
      </c>
      <c r="HG185" s="237"/>
      <c r="HH185" s="236">
        <v>130029.4815332616</v>
      </c>
      <c r="HJ185" s="281">
        <f t="shared" si="20"/>
        <v>1643634.5018153011</v>
      </c>
      <c r="HK185" s="282">
        <f t="shared" si="21"/>
        <v>0</v>
      </c>
      <c r="HL185" s="282">
        <f t="shared" si="22"/>
        <v>0</v>
      </c>
      <c r="HM185" s="282">
        <f t="shared" si="23"/>
        <v>-6016.7999999999993</v>
      </c>
      <c r="HN185" s="282">
        <f t="shared" si="24"/>
        <v>-3842.4767999999999</v>
      </c>
      <c r="HO185" s="282">
        <f t="shared" si="25"/>
        <v>0</v>
      </c>
      <c r="HP185" s="282">
        <f t="shared" si="26"/>
        <v>0</v>
      </c>
      <c r="HQ185" s="283">
        <f t="shared" si="27"/>
        <v>0</v>
      </c>
      <c r="HR185" s="263"/>
      <c r="HS185" s="277">
        <v>89333</v>
      </c>
      <c r="HT185" s="278">
        <v>0</v>
      </c>
      <c r="HU185" s="278">
        <v>172866</v>
      </c>
      <c r="HV185" s="278">
        <v>2400</v>
      </c>
      <c r="HW185" s="278">
        <v>0</v>
      </c>
      <c r="HX185" s="278">
        <v>4302.7100000000009</v>
      </c>
      <c r="HY185" s="278">
        <v>30076</v>
      </c>
      <c r="HZ185" s="279">
        <v>0</v>
      </c>
      <c r="IA185" s="278"/>
      <c r="IB185" s="280">
        <f t="shared" si="28"/>
        <v>1942612.2118153011</v>
      </c>
      <c r="ID185" s="280">
        <f t="shared" si="29"/>
        <v>-9859.2767999999996</v>
      </c>
      <c r="IF185" s="280"/>
      <c r="IH185" s="280"/>
      <c r="IJ185" s="280">
        <v>82213.5</v>
      </c>
      <c r="IL185" s="280">
        <v>3342.9190909090826</v>
      </c>
      <c r="IN185" s="280">
        <v>12772.053333333333</v>
      </c>
    </row>
    <row r="186" spans="1:248">
      <c r="A186" s="244">
        <v>3386</v>
      </c>
      <c r="B186" s="141">
        <v>103470</v>
      </c>
      <c r="C186" s="141" t="s">
        <v>751</v>
      </c>
      <c r="D186" s="141" t="s">
        <v>547</v>
      </c>
      <c r="E186" s="226" t="s">
        <v>341</v>
      </c>
      <c r="F186" s="245" t="s">
        <v>923</v>
      </c>
      <c r="H186" s="227">
        <v>1299291.4333104801</v>
      </c>
      <c r="I186" s="227">
        <v>-5415.12</v>
      </c>
      <c r="J186" s="227">
        <v>-5511.9625999999998</v>
      </c>
      <c r="K186" s="227">
        <v>1288364.35071048</v>
      </c>
      <c r="M186" s="228">
        <v>108274.28610920667</v>
      </c>
      <c r="N186" s="228">
        <v>7195.7511904761895</v>
      </c>
      <c r="O186" s="229"/>
      <c r="P186" s="229"/>
      <c r="Q186" s="229"/>
      <c r="R186" s="229">
        <v>0</v>
      </c>
      <c r="S186" s="229"/>
      <c r="T186" s="229">
        <v>0</v>
      </c>
      <c r="U186" s="229">
        <v>0</v>
      </c>
      <c r="V186" s="229"/>
      <c r="W186" s="228">
        <v>-451.26</v>
      </c>
      <c r="X186" s="228">
        <v>-459.33021666666667</v>
      </c>
      <c r="Y186" s="229">
        <v>-428.3125</v>
      </c>
      <c r="Z186" s="229">
        <v>0</v>
      </c>
      <c r="AA186" s="229">
        <v>0</v>
      </c>
      <c r="AB186" s="229"/>
      <c r="AC186" s="228">
        <v>114131.1345830162</v>
      </c>
      <c r="AD186" s="230">
        <v>108274.28610920667</v>
      </c>
      <c r="AE186" s="230">
        <v>7195.7511904761895</v>
      </c>
      <c r="AF186" s="231"/>
      <c r="AG186" s="231"/>
      <c r="AH186" s="231"/>
      <c r="AI186" s="231">
        <v>0</v>
      </c>
      <c r="AJ186" s="231"/>
      <c r="AK186" s="231">
        <v>0</v>
      </c>
      <c r="AL186" s="231">
        <v>0</v>
      </c>
      <c r="AM186" s="231"/>
      <c r="AN186" s="230">
        <v>-451.26</v>
      </c>
      <c r="AO186" s="230">
        <v>-459.33021666666667</v>
      </c>
      <c r="AP186" s="231">
        <v>-428.3125</v>
      </c>
      <c r="AQ186" s="231">
        <v>0</v>
      </c>
      <c r="AR186" s="231">
        <v>0</v>
      </c>
      <c r="AS186" s="231"/>
      <c r="AT186" s="230">
        <v>114131.1345830162</v>
      </c>
      <c r="AU186" s="232">
        <v>108274.28610920667</v>
      </c>
      <c r="AV186" s="232">
        <v>7195.7511904761895</v>
      </c>
      <c r="AW186" s="233"/>
      <c r="AX186" s="233"/>
      <c r="AY186" s="233"/>
      <c r="AZ186" s="233">
        <v>0</v>
      </c>
      <c r="BA186" s="233"/>
      <c r="BB186" s="233">
        <v>0</v>
      </c>
      <c r="BC186" s="233">
        <v>0</v>
      </c>
      <c r="BD186" s="233"/>
      <c r="BE186" s="232">
        <v>-451.26</v>
      </c>
      <c r="BF186" s="232">
        <v>-459.33021666666667</v>
      </c>
      <c r="BG186" s="233">
        <v>-428.3125</v>
      </c>
      <c r="BH186" s="233">
        <v>0</v>
      </c>
      <c r="BI186" s="233">
        <v>0</v>
      </c>
      <c r="BJ186" s="233"/>
      <c r="BK186" s="232">
        <v>114131.1345830162</v>
      </c>
      <c r="BL186" s="234">
        <v>108274.28610920667</v>
      </c>
      <c r="BM186" s="234">
        <v>9764.460714285713</v>
      </c>
      <c r="BN186" s="235"/>
      <c r="BO186" s="235"/>
      <c r="BP186" s="235"/>
      <c r="BQ186" s="235">
        <v>0</v>
      </c>
      <c r="BR186" s="235">
        <v>0</v>
      </c>
      <c r="BS186" s="235">
        <v>0</v>
      </c>
      <c r="BT186" s="235">
        <v>0</v>
      </c>
      <c r="BU186" s="235">
        <v>0</v>
      </c>
      <c r="BV186" s="234">
        <v>-451.26</v>
      </c>
      <c r="BW186" s="234">
        <v>-459.33021666666667</v>
      </c>
      <c r="BX186" s="235">
        <v>-428.3125</v>
      </c>
      <c r="BY186" s="235">
        <v>0</v>
      </c>
      <c r="BZ186" s="235">
        <v>0</v>
      </c>
      <c r="CA186" s="235"/>
      <c r="CB186" s="234">
        <v>116699.84410682572</v>
      </c>
      <c r="CC186" s="236">
        <v>108274.28610920667</v>
      </c>
      <c r="CD186" s="236">
        <v>9764.460714285713</v>
      </c>
      <c r="CE186" s="237"/>
      <c r="CF186" s="237"/>
      <c r="CG186" s="237"/>
      <c r="CH186" s="237">
        <v>0</v>
      </c>
      <c r="CI186" s="237">
        <v>0</v>
      </c>
      <c r="CJ186" s="237">
        <v>0</v>
      </c>
      <c r="CK186" s="237">
        <v>0</v>
      </c>
      <c r="CL186" s="237">
        <v>0</v>
      </c>
      <c r="CM186" s="236">
        <v>-451.26</v>
      </c>
      <c r="CN186" s="236">
        <v>-459.33021666666667</v>
      </c>
      <c r="CO186" s="237">
        <v>-428.3125</v>
      </c>
      <c r="CP186" s="237">
        <v>0</v>
      </c>
      <c r="CQ186" s="237">
        <v>0</v>
      </c>
      <c r="CR186" s="237"/>
      <c r="CS186" s="236">
        <v>116699.84410682572</v>
      </c>
      <c r="CT186" s="238">
        <v>108274.28610920667</v>
      </c>
      <c r="CU186" s="238">
        <v>9764.460714285713</v>
      </c>
      <c r="CV186" s="239"/>
      <c r="CW186" s="239"/>
      <c r="CX186" s="239"/>
      <c r="CY186" s="239">
        <v>0</v>
      </c>
      <c r="CZ186" s="239">
        <v>0</v>
      </c>
      <c r="DA186" s="239">
        <v>0</v>
      </c>
      <c r="DB186" s="239">
        <v>0</v>
      </c>
      <c r="DC186" s="239">
        <v>0</v>
      </c>
      <c r="DD186" s="238">
        <v>-451.26</v>
      </c>
      <c r="DE186" s="238">
        <v>-459.33021666666667</v>
      </c>
      <c r="DF186" s="239">
        <v>-428.3125</v>
      </c>
      <c r="DG186" s="239">
        <v>0</v>
      </c>
      <c r="DH186" s="239">
        <v>0</v>
      </c>
      <c r="DI186" s="239"/>
      <c r="DJ186" s="238">
        <v>116699.84410682572</v>
      </c>
      <c r="DK186" s="240">
        <v>108274.28610920667</v>
      </c>
      <c r="DL186" s="240">
        <v>9764.460714285713</v>
      </c>
      <c r="DM186" s="241"/>
      <c r="DN186" s="241"/>
      <c r="DO186" s="241"/>
      <c r="DP186" s="241">
        <v>0</v>
      </c>
      <c r="DQ186" s="241">
        <v>0</v>
      </c>
      <c r="DR186" s="241">
        <v>0</v>
      </c>
      <c r="DS186" s="241">
        <v>0</v>
      </c>
      <c r="DT186" s="241">
        <v>0</v>
      </c>
      <c r="DU186" s="240">
        <v>-451.26</v>
      </c>
      <c r="DV186" s="240">
        <v>-459.33021666666667</v>
      </c>
      <c r="DW186" s="241">
        <v>-428.3125</v>
      </c>
      <c r="DX186" s="241">
        <v>0</v>
      </c>
      <c r="DY186" s="241">
        <v>0</v>
      </c>
      <c r="DZ186" s="241"/>
      <c r="EA186" s="240">
        <v>116699.84410682572</v>
      </c>
      <c r="EB186" s="242">
        <v>108274.28610920667</v>
      </c>
      <c r="EC186" s="242">
        <v>15376.840977443615</v>
      </c>
      <c r="ED186" s="243"/>
      <c r="EE186" s="243"/>
      <c r="EF186" s="243"/>
      <c r="EG186" s="243">
        <v>0</v>
      </c>
      <c r="EH186" s="243">
        <v>0</v>
      </c>
      <c r="EI186" s="243">
        <v>0</v>
      </c>
      <c r="EJ186" s="243">
        <v>0</v>
      </c>
      <c r="EK186" s="243">
        <v>0</v>
      </c>
      <c r="EL186" s="242">
        <v>-451.26</v>
      </c>
      <c r="EM186" s="242">
        <v>-459.33021666666667</v>
      </c>
      <c r="EN186" s="243">
        <v>-2141.5625</v>
      </c>
      <c r="EO186" s="243">
        <v>0</v>
      </c>
      <c r="EP186" s="243">
        <v>0</v>
      </c>
      <c r="EQ186" s="243"/>
      <c r="ER186" s="242">
        <v>120598.97436998363</v>
      </c>
      <c r="ES186" s="230">
        <v>108274.28610920667</v>
      </c>
      <c r="ET186" s="230">
        <v>9764.460714285713</v>
      </c>
      <c r="EU186" s="231"/>
      <c r="EV186" s="231"/>
      <c r="EW186" s="231"/>
      <c r="EX186" s="231">
        <v>0</v>
      </c>
      <c r="EY186" s="231">
        <v>0</v>
      </c>
      <c r="EZ186" s="231">
        <v>0</v>
      </c>
      <c r="FA186" s="231">
        <v>0</v>
      </c>
      <c r="FB186" s="231">
        <v>0</v>
      </c>
      <c r="FC186" s="230">
        <v>-451.26</v>
      </c>
      <c r="FD186" s="230">
        <v>-459.33021666666667</v>
      </c>
      <c r="FE186" s="231"/>
      <c r="FF186" s="231">
        <v>0</v>
      </c>
      <c r="FG186" s="231">
        <v>0</v>
      </c>
      <c r="FH186" s="231"/>
      <c r="FI186" s="230">
        <v>117128.15660682572</v>
      </c>
      <c r="FJ186" s="232">
        <v>108274.28610920667</v>
      </c>
      <c r="FK186" s="232">
        <v>9764.460714285713</v>
      </c>
      <c r="FL186" s="233"/>
      <c r="FM186" s="233"/>
      <c r="FN186" s="233"/>
      <c r="FO186" s="233">
        <v>0</v>
      </c>
      <c r="FP186" s="233">
        <v>0</v>
      </c>
      <c r="FQ186" s="233">
        <v>0</v>
      </c>
      <c r="FR186" s="233">
        <v>0</v>
      </c>
      <c r="FS186" s="233">
        <v>0</v>
      </c>
      <c r="FT186" s="232">
        <v>-451.26</v>
      </c>
      <c r="FU186" s="232">
        <v>-459.33021666666667</v>
      </c>
      <c r="FV186" s="233"/>
      <c r="FW186" s="233">
        <v>0</v>
      </c>
      <c r="FX186" s="233">
        <v>0</v>
      </c>
      <c r="FY186" s="233"/>
      <c r="FZ186" s="232">
        <v>117128.15660682572</v>
      </c>
      <c r="GA186" s="234">
        <v>108274.28610920667</v>
      </c>
      <c r="GB186" s="234">
        <v>9764.460714285713</v>
      </c>
      <c r="GC186" s="235"/>
      <c r="GD186" s="235"/>
      <c r="GE186" s="235"/>
      <c r="GF186" s="235">
        <v>0</v>
      </c>
      <c r="GG186" s="235">
        <v>0</v>
      </c>
      <c r="GH186" s="235">
        <v>0</v>
      </c>
      <c r="GI186" s="235">
        <v>0</v>
      </c>
      <c r="GJ186" s="235">
        <v>0</v>
      </c>
      <c r="GK186" s="234">
        <v>-451.26</v>
      </c>
      <c r="GL186" s="234">
        <v>-459.33021666666667</v>
      </c>
      <c r="GM186" s="235"/>
      <c r="GN186" s="235">
        <v>0</v>
      </c>
      <c r="GO186" s="235">
        <v>0</v>
      </c>
      <c r="GP186" s="235"/>
      <c r="GQ186" s="234">
        <v>117128.15660682572</v>
      </c>
      <c r="GR186" s="236">
        <v>108274.28610920667</v>
      </c>
      <c r="GS186" s="236">
        <v>9764.460714285713</v>
      </c>
      <c r="GT186" s="237"/>
      <c r="GU186" s="237"/>
      <c r="GV186" s="237"/>
      <c r="GW186" s="237">
        <v>0</v>
      </c>
      <c r="GX186" s="237">
        <v>0</v>
      </c>
      <c r="GY186" s="237">
        <v>0</v>
      </c>
      <c r="GZ186" s="237">
        <v>0</v>
      </c>
      <c r="HA186" s="237">
        <v>0</v>
      </c>
      <c r="HB186" s="236">
        <v>-451.26</v>
      </c>
      <c r="HC186" s="236">
        <v>-459.33021666666667</v>
      </c>
      <c r="HD186" s="237"/>
      <c r="HE186" s="237">
        <v>0</v>
      </c>
      <c r="HF186" s="237">
        <v>0</v>
      </c>
      <c r="HG186" s="237"/>
      <c r="HH186" s="236">
        <v>117128.15660682572</v>
      </c>
      <c r="HJ186" s="281">
        <f t="shared" si="20"/>
        <v>1418675.3950022098</v>
      </c>
      <c r="HK186" s="282">
        <f t="shared" si="21"/>
        <v>0</v>
      </c>
      <c r="HL186" s="282">
        <f t="shared" si="22"/>
        <v>0</v>
      </c>
      <c r="HM186" s="282">
        <f t="shared" si="23"/>
        <v>-5415.1200000000017</v>
      </c>
      <c r="HN186" s="282">
        <f t="shared" si="24"/>
        <v>-5511.9625999999989</v>
      </c>
      <c r="HO186" s="282">
        <f t="shared" si="25"/>
        <v>-5139.75</v>
      </c>
      <c r="HP186" s="282">
        <f t="shared" si="26"/>
        <v>0</v>
      </c>
      <c r="HQ186" s="283">
        <f t="shared" si="27"/>
        <v>0</v>
      </c>
      <c r="HR186" s="263"/>
      <c r="HS186" s="277">
        <v>74015</v>
      </c>
      <c r="HT186" s="278">
        <v>0</v>
      </c>
      <c r="HU186" s="278">
        <v>116550</v>
      </c>
      <c r="HV186" s="278">
        <v>971.29</v>
      </c>
      <c r="HW186" s="278">
        <v>0</v>
      </c>
      <c r="HX186" s="278">
        <v>7981.67</v>
      </c>
      <c r="HY186" s="278">
        <v>31863</v>
      </c>
      <c r="HZ186" s="279">
        <v>0</v>
      </c>
      <c r="IA186" s="278"/>
      <c r="IB186" s="280">
        <f t="shared" si="28"/>
        <v>1650056.3550022098</v>
      </c>
      <c r="ID186" s="280">
        <f t="shared" si="29"/>
        <v>-16066.832600000002</v>
      </c>
      <c r="IF186" s="280"/>
      <c r="IH186" s="280"/>
      <c r="IJ186" s="280">
        <v>0</v>
      </c>
      <c r="IL186" s="280">
        <v>4304.1814285714436</v>
      </c>
      <c r="IN186" s="280">
        <v>72876.320000000007</v>
      </c>
    </row>
    <row r="187" spans="1:248">
      <c r="A187" s="244">
        <v>3342</v>
      </c>
      <c r="B187" s="141">
        <v>103437</v>
      </c>
      <c r="C187" s="141" t="s">
        <v>752</v>
      </c>
      <c r="D187" s="141" t="s">
        <v>548</v>
      </c>
      <c r="E187" s="226" t="s">
        <v>341</v>
      </c>
      <c r="F187" s="245" t="s">
        <v>923</v>
      </c>
      <c r="H187" s="227">
        <v>2225465.6984010939</v>
      </c>
      <c r="I187" s="227">
        <v>-9551.67</v>
      </c>
      <c r="J187" s="227">
        <v>-7949.9520000000002</v>
      </c>
      <c r="K187" s="227">
        <v>2207964.076401094</v>
      </c>
      <c r="M187" s="228">
        <v>185455.47486675784</v>
      </c>
      <c r="N187" s="228">
        <v>0</v>
      </c>
      <c r="O187" s="229"/>
      <c r="P187" s="229"/>
      <c r="Q187" s="229"/>
      <c r="R187" s="229">
        <v>0</v>
      </c>
      <c r="S187" s="229"/>
      <c r="T187" s="229">
        <v>0</v>
      </c>
      <c r="U187" s="229">
        <v>0</v>
      </c>
      <c r="V187" s="229"/>
      <c r="W187" s="228">
        <v>-795.97249999999997</v>
      </c>
      <c r="X187" s="228">
        <v>-662.49599999999998</v>
      </c>
      <c r="Y187" s="229">
        <v>0</v>
      </c>
      <c r="Z187" s="229">
        <v>0</v>
      </c>
      <c r="AA187" s="229">
        <v>0</v>
      </c>
      <c r="AB187" s="229"/>
      <c r="AC187" s="228">
        <v>183997.00636675782</v>
      </c>
      <c r="AD187" s="230">
        <v>185455.47486675784</v>
      </c>
      <c r="AE187" s="230">
        <v>0</v>
      </c>
      <c r="AF187" s="231"/>
      <c r="AG187" s="231"/>
      <c r="AH187" s="231"/>
      <c r="AI187" s="231">
        <v>0</v>
      </c>
      <c r="AJ187" s="231"/>
      <c r="AK187" s="231">
        <v>0</v>
      </c>
      <c r="AL187" s="231">
        <v>0</v>
      </c>
      <c r="AM187" s="231"/>
      <c r="AN187" s="230">
        <v>-795.97249999999997</v>
      </c>
      <c r="AO187" s="230">
        <v>-662.49599999999998</v>
      </c>
      <c r="AP187" s="231">
        <v>0</v>
      </c>
      <c r="AQ187" s="231">
        <v>0</v>
      </c>
      <c r="AR187" s="231">
        <v>0</v>
      </c>
      <c r="AS187" s="231"/>
      <c r="AT187" s="230">
        <v>183997.00636675782</v>
      </c>
      <c r="AU187" s="232">
        <v>185455.47486675784</v>
      </c>
      <c r="AV187" s="232">
        <v>0</v>
      </c>
      <c r="AW187" s="233"/>
      <c r="AX187" s="233"/>
      <c r="AY187" s="233"/>
      <c r="AZ187" s="233">
        <v>0</v>
      </c>
      <c r="BA187" s="233"/>
      <c r="BB187" s="233">
        <v>0</v>
      </c>
      <c r="BC187" s="233">
        <v>0</v>
      </c>
      <c r="BD187" s="233"/>
      <c r="BE187" s="232">
        <v>-795.97249999999997</v>
      </c>
      <c r="BF187" s="232">
        <v>-662.49599999999998</v>
      </c>
      <c r="BG187" s="233">
        <v>0</v>
      </c>
      <c r="BH187" s="233">
        <v>0</v>
      </c>
      <c r="BI187" s="233">
        <v>0</v>
      </c>
      <c r="BJ187" s="233"/>
      <c r="BK187" s="232">
        <v>183997.00636675782</v>
      </c>
      <c r="BL187" s="234">
        <v>185455.47486675784</v>
      </c>
      <c r="BM187" s="234">
        <v>0</v>
      </c>
      <c r="BN187" s="235"/>
      <c r="BO187" s="235"/>
      <c r="BP187" s="235"/>
      <c r="BQ187" s="235">
        <v>0</v>
      </c>
      <c r="BR187" s="235">
        <v>0</v>
      </c>
      <c r="BS187" s="235">
        <v>0</v>
      </c>
      <c r="BT187" s="235">
        <v>0</v>
      </c>
      <c r="BU187" s="235">
        <v>0</v>
      </c>
      <c r="BV187" s="234">
        <v>-795.97249999999997</v>
      </c>
      <c r="BW187" s="234">
        <v>-662.49599999999998</v>
      </c>
      <c r="BX187" s="235">
        <v>0</v>
      </c>
      <c r="BY187" s="235">
        <v>0</v>
      </c>
      <c r="BZ187" s="235">
        <v>0</v>
      </c>
      <c r="CA187" s="235"/>
      <c r="CB187" s="234">
        <v>183997.00636675782</v>
      </c>
      <c r="CC187" s="236">
        <v>185455.47486675784</v>
      </c>
      <c r="CD187" s="236">
        <v>0</v>
      </c>
      <c r="CE187" s="237"/>
      <c r="CF187" s="237"/>
      <c r="CG187" s="237"/>
      <c r="CH187" s="237">
        <v>0</v>
      </c>
      <c r="CI187" s="237">
        <v>0</v>
      </c>
      <c r="CJ187" s="237">
        <v>0</v>
      </c>
      <c r="CK187" s="237">
        <v>0</v>
      </c>
      <c r="CL187" s="237">
        <v>0</v>
      </c>
      <c r="CM187" s="236">
        <v>-795.97249999999997</v>
      </c>
      <c r="CN187" s="236">
        <v>-662.49599999999998</v>
      </c>
      <c r="CO187" s="237">
        <v>0</v>
      </c>
      <c r="CP187" s="237">
        <v>0</v>
      </c>
      <c r="CQ187" s="237">
        <v>0</v>
      </c>
      <c r="CR187" s="237"/>
      <c r="CS187" s="236">
        <v>183997.00636675782</v>
      </c>
      <c r="CT187" s="238">
        <v>185455.47486675784</v>
      </c>
      <c r="CU187" s="238">
        <v>0</v>
      </c>
      <c r="CV187" s="239"/>
      <c r="CW187" s="239"/>
      <c r="CX187" s="239"/>
      <c r="CY187" s="239">
        <v>0</v>
      </c>
      <c r="CZ187" s="239">
        <v>0</v>
      </c>
      <c r="DA187" s="239">
        <v>0</v>
      </c>
      <c r="DB187" s="239">
        <v>0</v>
      </c>
      <c r="DC187" s="239">
        <v>0</v>
      </c>
      <c r="DD187" s="238">
        <v>-795.97249999999997</v>
      </c>
      <c r="DE187" s="238">
        <v>-662.49599999999998</v>
      </c>
      <c r="DF187" s="239">
        <v>0</v>
      </c>
      <c r="DG187" s="239">
        <v>0</v>
      </c>
      <c r="DH187" s="239">
        <v>0</v>
      </c>
      <c r="DI187" s="239"/>
      <c r="DJ187" s="238">
        <v>183997.00636675782</v>
      </c>
      <c r="DK187" s="240">
        <v>185455.47486675784</v>
      </c>
      <c r="DL187" s="240">
        <v>0</v>
      </c>
      <c r="DM187" s="241"/>
      <c r="DN187" s="241"/>
      <c r="DO187" s="241"/>
      <c r="DP187" s="241">
        <v>0</v>
      </c>
      <c r="DQ187" s="241">
        <v>0</v>
      </c>
      <c r="DR187" s="241">
        <v>0</v>
      </c>
      <c r="DS187" s="241">
        <v>0</v>
      </c>
      <c r="DT187" s="241">
        <v>0</v>
      </c>
      <c r="DU187" s="240">
        <v>-795.97249999999997</v>
      </c>
      <c r="DV187" s="240">
        <v>-662.49599999999998</v>
      </c>
      <c r="DW187" s="241">
        <v>0</v>
      </c>
      <c r="DX187" s="241">
        <v>0</v>
      </c>
      <c r="DY187" s="241">
        <v>0</v>
      </c>
      <c r="DZ187" s="241"/>
      <c r="EA187" s="240">
        <v>183997.00636675782</v>
      </c>
      <c r="EB187" s="242">
        <v>185455.47486675784</v>
      </c>
      <c r="EC187" s="242">
        <v>0</v>
      </c>
      <c r="ED187" s="243"/>
      <c r="EE187" s="243"/>
      <c r="EF187" s="243"/>
      <c r="EG187" s="243">
        <v>0</v>
      </c>
      <c r="EH187" s="243">
        <v>0</v>
      </c>
      <c r="EI187" s="243">
        <v>0</v>
      </c>
      <c r="EJ187" s="243">
        <v>0</v>
      </c>
      <c r="EK187" s="243">
        <v>0</v>
      </c>
      <c r="EL187" s="242">
        <v>-795.97249999999997</v>
      </c>
      <c r="EM187" s="242">
        <v>-662.49599999999998</v>
      </c>
      <c r="EN187" s="243">
        <v>0</v>
      </c>
      <c r="EO187" s="243">
        <v>0</v>
      </c>
      <c r="EP187" s="243">
        <v>0</v>
      </c>
      <c r="EQ187" s="243"/>
      <c r="ER187" s="242">
        <v>183997.00636675782</v>
      </c>
      <c r="ES187" s="230">
        <v>185455.47486675784</v>
      </c>
      <c r="ET187" s="230">
        <v>0</v>
      </c>
      <c r="EU187" s="231"/>
      <c r="EV187" s="231"/>
      <c r="EW187" s="231"/>
      <c r="EX187" s="231">
        <v>0</v>
      </c>
      <c r="EY187" s="231">
        <v>0</v>
      </c>
      <c r="EZ187" s="231">
        <v>0</v>
      </c>
      <c r="FA187" s="231">
        <v>0</v>
      </c>
      <c r="FB187" s="231">
        <v>0</v>
      </c>
      <c r="FC187" s="230">
        <v>-795.97249999999997</v>
      </c>
      <c r="FD187" s="230">
        <v>-662.49599999999998</v>
      </c>
      <c r="FE187" s="231"/>
      <c r="FF187" s="231">
        <v>0</v>
      </c>
      <c r="FG187" s="231">
        <v>0</v>
      </c>
      <c r="FH187" s="231"/>
      <c r="FI187" s="230">
        <v>183997.00636675782</v>
      </c>
      <c r="FJ187" s="232">
        <v>185455.47486675784</v>
      </c>
      <c r="FK187" s="232">
        <v>0</v>
      </c>
      <c r="FL187" s="233"/>
      <c r="FM187" s="233"/>
      <c r="FN187" s="233"/>
      <c r="FO187" s="233">
        <v>0</v>
      </c>
      <c r="FP187" s="233">
        <v>0</v>
      </c>
      <c r="FQ187" s="233">
        <v>0</v>
      </c>
      <c r="FR187" s="233">
        <v>0</v>
      </c>
      <c r="FS187" s="233">
        <v>0</v>
      </c>
      <c r="FT187" s="232">
        <v>-795.97249999999997</v>
      </c>
      <c r="FU187" s="232">
        <v>-662.49599999999998</v>
      </c>
      <c r="FV187" s="233"/>
      <c r="FW187" s="233">
        <v>0</v>
      </c>
      <c r="FX187" s="233">
        <v>0</v>
      </c>
      <c r="FY187" s="233"/>
      <c r="FZ187" s="232">
        <v>183997.00636675782</v>
      </c>
      <c r="GA187" s="234">
        <v>185455.47486675784</v>
      </c>
      <c r="GB187" s="234">
        <v>0</v>
      </c>
      <c r="GC187" s="235"/>
      <c r="GD187" s="235"/>
      <c r="GE187" s="235"/>
      <c r="GF187" s="235">
        <v>0</v>
      </c>
      <c r="GG187" s="235">
        <v>0</v>
      </c>
      <c r="GH187" s="235">
        <v>0</v>
      </c>
      <c r="GI187" s="235">
        <v>0</v>
      </c>
      <c r="GJ187" s="235">
        <v>0</v>
      </c>
      <c r="GK187" s="234">
        <v>-795.97249999999997</v>
      </c>
      <c r="GL187" s="234">
        <v>-662.49599999999998</v>
      </c>
      <c r="GM187" s="235"/>
      <c r="GN187" s="235">
        <v>0</v>
      </c>
      <c r="GO187" s="235">
        <v>0</v>
      </c>
      <c r="GP187" s="235"/>
      <c r="GQ187" s="234">
        <v>183997.00636675782</v>
      </c>
      <c r="GR187" s="236">
        <v>185455.47486675784</v>
      </c>
      <c r="GS187" s="236">
        <v>0</v>
      </c>
      <c r="GT187" s="237"/>
      <c r="GU187" s="237"/>
      <c r="GV187" s="237"/>
      <c r="GW187" s="237">
        <v>0</v>
      </c>
      <c r="GX187" s="237">
        <v>0</v>
      </c>
      <c r="GY187" s="237">
        <v>0</v>
      </c>
      <c r="GZ187" s="237">
        <v>0</v>
      </c>
      <c r="HA187" s="237">
        <v>0</v>
      </c>
      <c r="HB187" s="236">
        <v>-795.97249999999997</v>
      </c>
      <c r="HC187" s="236">
        <v>-662.49599999999998</v>
      </c>
      <c r="HD187" s="237"/>
      <c r="HE187" s="237">
        <v>0</v>
      </c>
      <c r="HF187" s="237">
        <v>0</v>
      </c>
      <c r="HG187" s="237"/>
      <c r="HH187" s="236">
        <v>183997.00636675782</v>
      </c>
      <c r="HJ187" s="281">
        <f t="shared" si="20"/>
        <v>2225465.6984010939</v>
      </c>
      <c r="HK187" s="282">
        <f t="shared" si="21"/>
        <v>0</v>
      </c>
      <c r="HL187" s="282">
        <f t="shared" si="22"/>
        <v>0</v>
      </c>
      <c r="HM187" s="282">
        <f t="shared" si="23"/>
        <v>-9551.67</v>
      </c>
      <c r="HN187" s="282">
        <f t="shared" si="24"/>
        <v>-7949.9520000000002</v>
      </c>
      <c r="HO187" s="282">
        <f t="shared" si="25"/>
        <v>0</v>
      </c>
      <c r="HP187" s="282">
        <f t="shared" si="26"/>
        <v>0</v>
      </c>
      <c r="HQ187" s="283">
        <f t="shared" si="27"/>
        <v>0</v>
      </c>
      <c r="HR187" s="263"/>
      <c r="HS187" s="277">
        <v>131169</v>
      </c>
      <c r="HT187" s="278">
        <v>0</v>
      </c>
      <c r="HU187" s="278">
        <v>245310</v>
      </c>
      <c r="HV187" s="278">
        <v>6056.93</v>
      </c>
      <c r="HW187" s="278">
        <v>0</v>
      </c>
      <c r="HX187" s="278">
        <v>5359.1699999999983</v>
      </c>
      <c r="HY187" s="278">
        <v>58610</v>
      </c>
      <c r="HZ187" s="279">
        <v>0</v>
      </c>
      <c r="IA187" s="278"/>
      <c r="IB187" s="280">
        <f t="shared" si="28"/>
        <v>2671970.798401094</v>
      </c>
      <c r="ID187" s="280">
        <f t="shared" si="29"/>
        <v>-17501.621999999999</v>
      </c>
      <c r="IF187" s="280"/>
      <c r="IH187" s="280"/>
      <c r="IJ187" s="280">
        <v>0</v>
      </c>
      <c r="IL187" s="280">
        <v>0</v>
      </c>
      <c r="IN187" s="280">
        <v>78098.02</v>
      </c>
    </row>
    <row r="188" spans="1:248">
      <c r="A188" s="244">
        <v>3382</v>
      </c>
      <c r="B188" s="141">
        <v>103467</v>
      </c>
      <c r="C188" s="141" t="s">
        <v>756</v>
      </c>
      <c r="D188" s="141" t="s">
        <v>552</v>
      </c>
      <c r="E188" s="226" t="s">
        <v>341</v>
      </c>
      <c r="F188" s="245" t="s">
        <v>923</v>
      </c>
      <c r="H188" s="227">
        <v>1111762.9100160913</v>
      </c>
      <c r="I188" s="227">
        <v>-5064.1400000000003</v>
      </c>
      <c r="J188" s="227">
        <v>-4557.9766</v>
      </c>
      <c r="K188" s="227">
        <v>1102140.7934160915</v>
      </c>
      <c r="M188" s="228">
        <v>92646.909168007609</v>
      </c>
      <c r="N188" s="228">
        <v>0</v>
      </c>
      <c r="O188" s="229"/>
      <c r="P188" s="229"/>
      <c r="Q188" s="229"/>
      <c r="R188" s="229">
        <v>0</v>
      </c>
      <c r="S188" s="229"/>
      <c r="T188" s="229">
        <v>0</v>
      </c>
      <c r="U188" s="229">
        <v>0</v>
      </c>
      <c r="V188" s="229"/>
      <c r="W188" s="228">
        <v>-422.01166666666671</v>
      </c>
      <c r="X188" s="228">
        <v>-379.83138333333335</v>
      </c>
      <c r="Y188" s="229">
        <v>0</v>
      </c>
      <c r="Z188" s="229">
        <v>0</v>
      </c>
      <c r="AA188" s="229">
        <v>0</v>
      </c>
      <c r="AB188" s="229"/>
      <c r="AC188" s="228">
        <v>91845.066118007599</v>
      </c>
      <c r="AD188" s="230">
        <v>92646.909168007609</v>
      </c>
      <c r="AE188" s="230">
        <v>0</v>
      </c>
      <c r="AF188" s="231"/>
      <c r="AG188" s="231"/>
      <c r="AH188" s="231"/>
      <c r="AI188" s="231">
        <v>0</v>
      </c>
      <c r="AJ188" s="231"/>
      <c r="AK188" s="231">
        <v>0</v>
      </c>
      <c r="AL188" s="231">
        <v>0</v>
      </c>
      <c r="AM188" s="231"/>
      <c r="AN188" s="230">
        <v>-422.01166666666671</v>
      </c>
      <c r="AO188" s="230">
        <v>-379.83138333333335</v>
      </c>
      <c r="AP188" s="231">
        <v>0</v>
      </c>
      <c r="AQ188" s="231">
        <v>0</v>
      </c>
      <c r="AR188" s="231">
        <v>0</v>
      </c>
      <c r="AS188" s="231"/>
      <c r="AT188" s="230">
        <v>91845.066118007599</v>
      </c>
      <c r="AU188" s="232">
        <v>92646.909168007609</v>
      </c>
      <c r="AV188" s="232">
        <v>0</v>
      </c>
      <c r="AW188" s="233"/>
      <c r="AX188" s="233"/>
      <c r="AY188" s="233"/>
      <c r="AZ188" s="233">
        <v>0</v>
      </c>
      <c r="BA188" s="233"/>
      <c r="BB188" s="233">
        <v>0</v>
      </c>
      <c r="BC188" s="233">
        <v>0</v>
      </c>
      <c r="BD188" s="233"/>
      <c r="BE188" s="232">
        <v>-422.01166666666671</v>
      </c>
      <c r="BF188" s="232">
        <v>-379.83138333333335</v>
      </c>
      <c r="BG188" s="233">
        <v>0</v>
      </c>
      <c r="BH188" s="233">
        <v>0</v>
      </c>
      <c r="BI188" s="233">
        <v>0</v>
      </c>
      <c r="BJ188" s="233"/>
      <c r="BK188" s="232">
        <v>91845.066118007599</v>
      </c>
      <c r="BL188" s="234">
        <v>92646.909168007609</v>
      </c>
      <c r="BM188" s="234">
        <v>0</v>
      </c>
      <c r="BN188" s="235"/>
      <c r="BO188" s="235"/>
      <c r="BP188" s="235"/>
      <c r="BQ188" s="235">
        <v>0</v>
      </c>
      <c r="BR188" s="235">
        <v>0</v>
      </c>
      <c r="BS188" s="235">
        <v>0</v>
      </c>
      <c r="BT188" s="235">
        <v>0</v>
      </c>
      <c r="BU188" s="235">
        <v>0</v>
      </c>
      <c r="BV188" s="234">
        <v>-422.01166666666671</v>
      </c>
      <c r="BW188" s="234">
        <v>-379.83138333333335</v>
      </c>
      <c r="BX188" s="235">
        <v>0</v>
      </c>
      <c r="BY188" s="235">
        <v>0</v>
      </c>
      <c r="BZ188" s="235">
        <v>0</v>
      </c>
      <c r="CA188" s="235"/>
      <c r="CB188" s="234">
        <v>91845.066118007599</v>
      </c>
      <c r="CC188" s="236">
        <v>92646.909168007609</v>
      </c>
      <c r="CD188" s="236">
        <v>0</v>
      </c>
      <c r="CE188" s="237"/>
      <c r="CF188" s="237"/>
      <c r="CG188" s="237"/>
      <c r="CH188" s="237">
        <v>0</v>
      </c>
      <c r="CI188" s="237">
        <v>0</v>
      </c>
      <c r="CJ188" s="237">
        <v>0</v>
      </c>
      <c r="CK188" s="237">
        <v>0</v>
      </c>
      <c r="CL188" s="237">
        <v>0</v>
      </c>
      <c r="CM188" s="236">
        <v>-422.01166666666671</v>
      </c>
      <c r="CN188" s="236">
        <v>-379.83138333333335</v>
      </c>
      <c r="CO188" s="237">
        <v>0</v>
      </c>
      <c r="CP188" s="237">
        <v>0</v>
      </c>
      <c r="CQ188" s="237">
        <v>0</v>
      </c>
      <c r="CR188" s="237"/>
      <c r="CS188" s="236">
        <v>91845.066118007599</v>
      </c>
      <c r="CT188" s="238">
        <v>92646.909168007609</v>
      </c>
      <c r="CU188" s="238">
        <v>0</v>
      </c>
      <c r="CV188" s="239"/>
      <c r="CW188" s="239"/>
      <c r="CX188" s="239"/>
      <c r="CY188" s="239">
        <v>0</v>
      </c>
      <c r="CZ188" s="239">
        <v>0</v>
      </c>
      <c r="DA188" s="239">
        <v>0</v>
      </c>
      <c r="DB188" s="239">
        <v>0</v>
      </c>
      <c r="DC188" s="239">
        <v>0</v>
      </c>
      <c r="DD188" s="238">
        <v>-422.01166666666671</v>
      </c>
      <c r="DE188" s="238">
        <v>-379.83138333333335</v>
      </c>
      <c r="DF188" s="239">
        <v>0</v>
      </c>
      <c r="DG188" s="239">
        <v>0</v>
      </c>
      <c r="DH188" s="239">
        <v>0</v>
      </c>
      <c r="DI188" s="239"/>
      <c r="DJ188" s="238">
        <v>91845.066118007599</v>
      </c>
      <c r="DK188" s="240">
        <v>92646.909168007609</v>
      </c>
      <c r="DL188" s="240">
        <v>0</v>
      </c>
      <c r="DM188" s="241"/>
      <c r="DN188" s="241"/>
      <c r="DO188" s="241"/>
      <c r="DP188" s="241">
        <v>0</v>
      </c>
      <c r="DQ188" s="241">
        <v>0</v>
      </c>
      <c r="DR188" s="241">
        <v>0</v>
      </c>
      <c r="DS188" s="241">
        <v>0</v>
      </c>
      <c r="DT188" s="241">
        <v>0</v>
      </c>
      <c r="DU188" s="240">
        <v>-422.01166666666671</v>
      </c>
      <c r="DV188" s="240">
        <v>-379.83138333333335</v>
      </c>
      <c r="DW188" s="241">
        <v>0</v>
      </c>
      <c r="DX188" s="241">
        <v>0</v>
      </c>
      <c r="DY188" s="241">
        <v>0</v>
      </c>
      <c r="DZ188" s="241"/>
      <c r="EA188" s="240">
        <v>91845.066118007599</v>
      </c>
      <c r="EB188" s="242">
        <v>92646.909168007609</v>
      </c>
      <c r="EC188" s="242">
        <v>0</v>
      </c>
      <c r="ED188" s="243"/>
      <c r="EE188" s="243"/>
      <c r="EF188" s="243"/>
      <c r="EG188" s="243">
        <v>0</v>
      </c>
      <c r="EH188" s="243">
        <v>0</v>
      </c>
      <c r="EI188" s="243">
        <v>0</v>
      </c>
      <c r="EJ188" s="243">
        <v>0</v>
      </c>
      <c r="EK188" s="243">
        <v>0</v>
      </c>
      <c r="EL188" s="242">
        <v>-422.01166666666671</v>
      </c>
      <c r="EM188" s="242">
        <v>-379.83138333333335</v>
      </c>
      <c r="EN188" s="243">
        <v>0</v>
      </c>
      <c r="EO188" s="243">
        <v>0</v>
      </c>
      <c r="EP188" s="243">
        <v>0</v>
      </c>
      <c r="EQ188" s="243"/>
      <c r="ER188" s="242">
        <v>91845.066118007599</v>
      </c>
      <c r="ES188" s="230">
        <v>92646.909168007609</v>
      </c>
      <c r="ET188" s="230">
        <v>0</v>
      </c>
      <c r="EU188" s="231"/>
      <c r="EV188" s="231"/>
      <c r="EW188" s="231"/>
      <c r="EX188" s="231">
        <v>0</v>
      </c>
      <c r="EY188" s="231">
        <v>0</v>
      </c>
      <c r="EZ188" s="231">
        <v>0</v>
      </c>
      <c r="FA188" s="231">
        <v>0</v>
      </c>
      <c r="FB188" s="231">
        <v>0</v>
      </c>
      <c r="FC188" s="230">
        <v>-422.01166666666671</v>
      </c>
      <c r="FD188" s="230">
        <v>-379.83138333333335</v>
      </c>
      <c r="FE188" s="231"/>
      <c r="FF188" s="231">
        <v>0</v>
      </c>
      <c r="FG188" s="231">
        <v>0</v>
      </c>
      <c r="FH188" s="231"/>
      <c r="FI188" s="230">
        <v>91845.066118007599</v>
      </c>
      <c r="FJ188" s="232">
        <v>92646.909168007609</v>
      </c>
      <c r="FK188" s="232">
        <v>0</v>
      </c>
      <c r="FL188" s="233"/>
      <c r="FM188" s="233"/>
      <c r="FN188" s="233"/>
      <c r="FO188" s="233">
        <v>0</v>
      </c>
      <c r="FP188" s="233">
        <v>0</v>
      </c>
      <c r="FQ188" s="233">
        <v>0</v>
      </c>
      <c r="FR188" s="233">
        <v>0</v>
      </c>
      <c r="FS188" s="233">
        <v>0</v>
      </c>
      <c r="FT188" s="232">
        <v>-422.01166666666671</v>
      </c>
      <c r="FU188" s="232">
        <v>-379.83138333333335</v>
      </c>
      <c r="FV188" s="233"/>
      <c r="FW188" s="233">
        <v>0</v>
      </c>
      <c r="FX188" s="233">
        <v>0</v>
      </c>
      <c r="FY188" s="233"/>
      <c r="FZ188" s="232">
        <v>91845.066118007599</v>
      </c>
      <c r="GA188" s="234">
        <v>92646.909168007609</v>
      </c>
      <c r="GB188" s="234">
        <v>0</v>
      </c>
      <c r="GC188" s="235"/>
      <c r="GD188" s="235"/>
      <c r="GE188" s="235"/>
      <c r="GF188" s="235">
        <v>0</v>
      </c>
      <c r="GG188" s="235">
        <v>0</v>
      </c>
      <c r="GH188" s="235">
        <v>0</v>
      </c>
      <c r="GI188" s="235">
        <v>0</v>
      </c>
      <c r="GJ188" s="235">
        <v>0</v>
      </c>
      <c r="GK188" s="234">
        <v>-422.01166666666671</v>
      </c>
      <c r="GL188" s="234">
        <v>-379.83138333333335</v>
      </c>
      <c r="GM188" s="235"/>
      <c r="GN188" s="235">
        <v>0</v>
      </c>
      <c r="GO188" s="235">
        <v>0</v>
      </c>
      <c r="GP188" s="235"/>
      <c r="GQ188" s="234">
        <v>91845.066118007599</v>
      </c>
      <c r="GR188" s="236">
        <v>92646.909168007609</v>
      </c>
      <c r="GS188" s="236">
        <v>0</v>
      </c>
      <c r="GT188" s="237"/>
      <c r="GU188" s="237"/>
      <c r="GV188" s="237"/>
      <c r="GW188" s="237">
        <v>0</v>
      </c>
      <c r="GX188" s="237">
        <v>0</v>
      </c>
      <c r="GY188" s="237">
        <v>0</v>
      </c>
      <c r="GZ188" s="237">
        <v>0</v>
      </c>
      <c r="HA188" s="237">
        <v>0</v>
      </c>
      <c r="HB188" s="236">
        <v>-422.01166666666671</v>
      </c>
      <c r="HC188" s="236">
        <v>-379.83138333333335</v>
      </c>
      <c r="HD188" s="237"/>
      <c r="HE188" s="237">
        <v>0</v>
      </c>
      <c r="HF188" s="237">
        <v>0</v>
      </c>
      <c r="HG188" s="237"/>
      <c r="HH188" s="236">
        <v>91845.066118007599</v>
      </c>
      <c r="HJ188" s="281">
        <f t="shared" si="20"/>
        <v>1111762.9100160911</v>
      </c>
      <c r="HK188" s="282">
        <f t="shared" si="21"/>
        <v>0</v>
      </c>
      <c r="HL188" s="282">
        <f t="shared" si="22"/>
        <v>0</v>
      </c>
      <c r="HM188" s="282">
        <f t="shared" si="23"/>
        <v>-5064.1399999999994</v>
      </c>
      <c r="HN188" s="282">
        <f t="shared" si="24"/>
        <v>-4557.9765999999991</v>
      </c>
      <c r="HO188" s="282">
        <f t="shared" si="25"/>
        <v>0</v>
      </c>
      <c r="HP188" s="282">
        <f t="shared" si="26"/>
        <v>0</v>
      </c>
      <c r="HQ188" s="283">
        <f t="shared" si="27"/>
        <v>0</v>
      </c>
      <c r="HR188" s="263"/>
      <c r="HS188" s="277">
        <v>61777</v>
      </c>
      <c r="HT188" s="278">
        <v>0</v>
      </c>
      <c r="HU188" s="278">
        <v>70125</v>
      </c>
      <c r="HV188" s="278">
        <v>856.93</v>
      </c>
      <c r="HW188" s="278">
        <v>0</v>
      </c>
      <c r="HX188" s="278">
        <v>1337.71</v>
      </c>
      <c r="HY188" s="278">
        <v>47615</v>
      </c>
      <c r="HZ188" s="279">
        <v>0</v>
      </c>
      <c r="IA188" s="278"/>
      <c r="IB188" s="280">
        <f t="shared" si="28"/>
        <v>1293474.550016091</v>
      </c>
      <c r="ID188" s="280">
        <f t="shared" si="29"/>
        <v>-9622.1165999999976</v>
      </c>
      <c r="IF188" s="280"/>
      <c r="IH188" s="280"/>
      <c r="IJ188" s="280">
        <v>0</v>
      </c>
      <c r="IL188" s="280">
        <v>0</v>
      </c>
      <c r="IN188" s="280">
        <v>32959.613333333335</v>
      </c>
    </row>
    <row r="189" spans="1:248">
      <c r="A189" s="244">
        <v>3346</v>
      </c>
      <c r="B189" s="141">
        <v>103439</v>
      </c>
      <c r="C189" s="141" t="s">
        <v>758</v>
      </c>
      <c r="D189" s="141" t="s">
        <v>554</v>
      </c>
      <c r="E189" s="226" t="s">
        <v>341</v>
      </c>
      <c r="F189" s="245" t="s">
        <v>923</v>
      </c>
      <c r="H189" s="227">
        <v>2195820.4750832999</v>
      </c>
      <c r="I189" s="227">
        <v>-9125.48</v>
      </c>
      <c r="J189" s="227">
        <v>-7128.4549000000006</v>
      </c>
      <c r="K189" s="227">
        <v>2179566.5401833002</v>
      </c>
      <c r="M189" s="228">
        <v>182985.039590275</v>
      </c>
      <c r="N189" s="228">
        <v>0</v>
      </c>
      <c r="O189" s="229"/>
      <c r="P189" s="229"/>
      <c r="Q189" s="229"/>
      <c r="R189" s="229">
        <v>0</v>
      </c>
      <c r="S189" s="229"/>
      <c r="T189" s="229">
        <v>0</v>
      </c>
      <c r="U189" s="229">
        <v>0</v>
      </c>
      <c r="V189" s="229"/>
      <c r="W189" s="228">
        <v>-760.45666666666659</v>
      </c>
      <c r="X189" s="228">
        <v>-594.03790833333335</v>
      </c>
      <c r="Y189" s="229">
        <v>-789.25</v>
      </c>
      <c r="Z189" s="229">
        <v>0</v>
      </c>
      <c r="AA189" s="229">
        <v>0</v>
      </c>
      <c r="AB189" s="229"/>
      <c r="AC189" s="228">
        <v>180841.29501527501</v>
      </c>
      <c r="AD189" s="230">
        <v>182985.039590275</v>
      </c>
      <c r="AE189" s="230">
        <v>0</v>
      </c>
      <c r="AF189" s="231"/>
      <c r="AG189" s="231"/>
      <c r="AH189" s="231"/>
      <c r="AI189" s="231">
        <v>0</v>
      </c>
      <c r="AJ189" s="231"/>
      <c r="AK189" s="231">
        <v>0</v>
      </c>
      <c r="AL189" s="231">
        <v>0</v>
      </c>
      <c r="AM189" s="231"/>
      <c r="AN189" s="230">
        <v>-760.45666666666659</v>
      </c>
      <c r="AO189" s="230">
        <v>-594.03790833333335</v>
      </c>
      <c r="AP189" s="231">
        <v>-789.25</v>
      </c>
      <c r="AQ189" s="231">
        <v>0</v>
      </c>
      <c r="AR189" s="231">
        <v>0</v>
      </c>
      <c r="AS189" s="231"/>
      <c r="AT189" s="230">
        <v>180841.29501527501</v>
      </c>
      <c r="AU189" s="232">
        <v>182985.039590275</v>
      </c>
      <c r="AV189" s="232">
        <v>0</v>
      </c>
      <c r="AW189" s="233"/>
      <c r="AX189" s="233"/>
      <c r="AY189" s="233"/>
      <c r="AZ189" s="233">
        <v>0</v>
      </c>
      <c r="BA189" s="233"/>
      <c r="BB189" s="233">
        <v>0</v>
      </c>
      <c r="BC189" s="233">
        <v>0</v>
      </c>
      <c r="BD189" s="233"/>
      <c r="BE189" s="232">
        <v>-760.45666666666659</v>
      </c>
      <c r="BF189" s="232">
        <v>-594.03790833333335</v>
      </c>
      <c r="BG189" s="233">
        <v>-789.25</v>
      </c>
      <c r="BH189" s="233">
        <v>0</v>
      </c>
      <c r="BI189" s="233">
        <v>0</v>
      </c>
      <c r="BJ189" s="233"/>
      <c r="BK189" s="232">
        <v>180841.29501527501</v>
      </c>
      <c r="BL189" s="234">
        <v>182985.039590275</v>
      </c>
      <c r="BM189" s="234">
        <v>0</v>
      </c>
      <c r="BN189" s="235"/>
      <c r="BO189" s="235"/>
      <c r="BP189" s="235"/>
      <c r="BQ189" s="235">
        <v>0</v>
      </c>
      <c r="BR189" s="235">
        <v>0</v>
      </c>
      <c r="BS189" s="235">
        <v>0</v>
      </c>
      <c r="BT189" s="235">
        <v>0</v>
      </c>
      <c r="BU189" s="235">
        <v>0</v>
      </c>
      <c r="BV189" s="234">
        <v>-760.45666666666659</v>
      </c>
      <c r="BW189" s="234">
        <v>-594.03790833333335</v>
      </c>
      <c r="BX189" s="235">
        <v>-789.25</v>
      </c>
      <c r="BY189" s="235">
        <v>0</v>
      </c>
      <c r="BZ189" s="235">
        <v>0</v>
      </c>
      <c r="CA189" s="235"/>
      <c r="CB189" s="234">
        <v>180841.29501527501</v>
      </c>
      <c r="CC189" s="236">
        <v>182985.039590275</v>
      </c>
      <c r="CD189" s="236">
        <v>0</v>
      </c>
      <c r="CE189" s="237"/>
      <c r="CF189" s="237"/>
      <c r="CG189" s="237"/>
      <c r="CH189" s="237">
        <v>0</v>
      </c>
      <c r="CI189" s="237">
        <v>0</v>
      </c>
      <c r="CJ189" s="237">
        <v>0</v>
      </c>
      <c r="CK189" s="237">
        <v>0</v>
      </c>
      <c r="CL189" s="237">
        <v>0</v>
      </c>
      <c r="CM189" s="236">
        <v>-760.45666666666659</v>
      </c>
      <c r="CN189" s="236">
        <v>-594.03790833333335</v>
      </c>
      <c r="CO189" s="237">
        <v>-789.25</v>
      </c>
      <c r="CP189" s="237">
        <v>0</v>
      </c>
      <c r="CQ189" s="237">
        <v>0</v>
      </c>
      <c r="CR189" s="237"/>
      <c r="CS189" s="236">
        <v>180841.29501527501</v>
      </c>
      <c r="CT189" s="238">
        <v>182985.039590275</v>
      </c>
      <c r="CU189" s="238">
        <v>0</v>
      </c>
      <c r="CV189" s="239"/>
      <c r="CW189" s="239"/>
      <c r="CX189" s="239"/>
      <c r="CY189" s="239">
        <v>0</v>
      </c>
      <c r="CZ189" s="239">
        <v>0</v>
      </c>
      <c r="DA189" s="239">
        <v>0</v>
      </c>
      <c r="DB189" s="239">
        <v>0</v>
      </c>
      <c r="DC189" s="239">
        <v>0</v>
      </c>
      <c r="DD189" s="238">
        <v>-760.45666666666659</v>
      </c>
      <c r="DE189" s="238">
        <v>-594.03790833333335</v>
      </c>
      <c r="DF189" s="239">
        <v>-789.25</v>
      </c>
      <c r="DG189" s="239">
        <v>0</v>
      </c>
      <c r="DH189" s="239">
        <v>0</v>
      </c>
      <c r="DI189" s="239"/>
      <c r="DJ189" s="238">
        <v>180841.29501527501</v>
      </c>
      <c r="DK189" s="240">
        <v>182985.039590275</v>
      </c>
      <c r="DL189" s="240">
        <v>0</v>
      </c>
      <c r="DM189" s="241"/>
      <c r="DN189" s="241"/>
      <c r="DO189" s="241"/>
      <c r="DP189" s="241">
        <v>0</v>
      </c>
      <c r="DQ189" s="241">
        <v>0</v>
      </c>
      <c r="DR189" s="241">
        <v>0</v>
      </c>
      <c r="DS189" s="241">
        <v>0</v>
      </c>
      <c r="DT189" s="241">
        <v>0</v>
      </c>
      <c r="DU189" s="240">
        <v>-760.45666666666659</v>
      </c>
      <c r="DV189" s="240">
        <v>-594.03790833333335</v>
      </c>
      <c r="DW189" s="241">
        <v>-789.25</v>
      </c>
      <c r="DX189" s="241">
        <v>0</v>
      </c>
      <c r="DY189" s="241">
        <v>0</v>
      </c>
      <c r="DZ189" s="241"/>
      <c r="EA189" s="240">
        <v>180841.29501527501</v>
      </c>
      <c r="EB189" s="242">
        <v>182985.039590275</v>
      </c>
      <c r="EC189" s="242">
        <v>32351.186842105264</v>
      </c>
      <c r="ED189" s="243"/>
      <c r="EE189" s="243"/>
      <c r="EF189" s="243"/>
      <c r="EG189" s="243">
        <v>0</v>
      </c>
      <c r="EH189" s="243">
        <v>0</v>
      </c>
      <c r="EI189" s="243">
        <v>0</v>
      </c>
      <c r="EJ189" s="243">
        <v>0</v>
      </c>
      <c r="EK189" s="243">
        <v>0</v>
      </c>
      <c r="EL189" s="242">
        <v>-760.45666666666659</v>
      </c>
      <c r="EM189" s="242">
        <v>-594.03790833333335</v>
      </c>
      <c r="EN189" s="243">
        <v>-3946.25</v>
      </c>
      <c r="EO189" s="243">
        <v>0</v>
      </c>
      <c r="EP189" s="243">
        <v>0</v>
      </c>
      <c r="EQ189" s="243"/>
      <c r="ER189" s="242">
        <v>210035.48185738028</v>
      </c>
      <c r="ES189" s="230">
        <v>182985.039590275</v>
      </c>
      <c r="ET189" s="230">
        <v>0</v>
      </c>
      <c r="EU189" s="231"/>
      <c r="EV189" s="231"/>
      <c r="EW189" s="231"/>
      <c r="EX189" s="231">
        <v>0</v>
      </c>
      <c r="EY189" s="231">
        <v>0</v>
      </c>
      <c r="EZ189" s="231">
        <v>0</v>
      </c>
      <c r="FA189" s="231">
        <v>0</v>
      </c>
      <c r="FB189" s="231">
        <v>0</v>
      </c>
      <c r="FC189" s="230">
        <v>-760.45666666666659</v>
      </c>
      <c r="FD189" s="230">
        <v>-594.03790833333335</v>
      </c>
      <c r="FE189" s="231"/>
      <c r="FF189" s="231">
        <v>0</v>
      </c>
      <c r="FG189" s="231">
        <v>0</v>
      </c>
      <c r="FH189" s="231"/>
      <c r="FI189" s="230">
        <v>181630.54501527501</v>
      </c>
      <c r="FJ189" s="232">
        <v>182985.039590275</v>
      </c>
      <c r="FK189" s="232">
        <v>0</v>
      </c>
      <c r="FL189" s="233"/>
      <c r="FM189" s="233"/>
      <c r="FN189" s="233"/>
      <c r="FO189" s="233">
        <v>0</v>
      </c>
      <c r="FP189" s="233">
        <v>0</v>
      </c>
      <c r="FQ189" s="233">
        <v>0</v>
      </c>
      <c r="FR189" s="233">
        <v>0</v>
      </c>
      <c r="FS189" s="233">
        <v>0</v>
      </c>
      <c r="FT189" s="232">
        <v>-760.45666666666659</v>
      </c>
      <c r="FU189" s="232">
        <v>-594.03790833333335</v>
      </c>
      <c r="FV189" s="233"/>
      <c r="FW189" s="233">
        <v>0</v>
      </c>
      <c r="FX189" s="233">
        <v>0</v>
      </c>
      <c r="FY189" s="233"/>
      <c r="FZ189" s="232">
        <v>181630.54501527501</v>
      </c>
      <c r="GA189" s="234">
        <v>182985.039590275</v>
      </c>
      <c r="GB189" s="234">
        <v>0</v>
      </c>
      <c r="GC189" s="235"/>
      <c r="GD189" s="235"/>
      <c r="GE189" s="235"/>
      <c r="GF189" s="235">
        <v>0</v>
      </c>
      <c r="GG189" s="235">
        <v>0</v>
      </c>
      <c r="GH189" s="235">
        <v>0</v>
      </c>
      <c r="GI189" s="235">
        <v>0</v>
      </c>
      <c r="GJ189" s="235">
        <v>0</v>
      </c>
      <c r="GK189" s="234">
        <v>-760.45666666666659</v>
      </c>
      <c r="GL189" s="234">
        <v>-594.03790833333335</v>
      </c>
      <c r="GM189" s="235"/>
      <c r="GN189" s="235">
        <v>0</v>
      </c>
      <c r="GO189" s="235">
        <v>0</v>
      </c>
      <c r="GP189" s="235"/>
      <c r="GQ189" s="234">
        <v>181630.54501527501</v>
      </c>
      <c r="GR189" s="236">
        <v>182985.039590275</v>
      </c>
      <c r="GS189" s="236">
        <v>0</v>
      </c>
      <c r="GT189" s="237"/>
      <c r="GU189" s="237"/>
      <c r="GV189" s="237"/>
      <c r="GW189" s="237">
        <v>0</v>
      </c>
      <c r="GX189" s="237">
        <v>0</v>
      </c>
      <c r="GY189" s="237">
        <v>0</v>
      </c>
      <c r="GZ189" s="237">
        <v>0</v>
      </c>
      <c r="HA189" s="237">
        <v>0</v>
      </c>
      <c r="HB189" s="236">
        <v>-760.45666666666659</v>
      </c>
      <c r="HC189" s="236">
        <v>-594.03790833333335</v>
      </c>
      <c r="HD189" s="237"/>
      <c r="HE189" s="237">
        <v>0</v>
      </c>
      <c r="HF189" s="237">
        <v>0</v>
      </c>
      <c r="HG189" s="237"/>
      <c r="HH189" s="236">
        <v>181630.54501527501</v>
      </c>
      <c r="HJ189" s="281">
        <f t="shared" si="20"/>
        <v>2232123.2819254049</v>
      </c>
      <c r="HK189" s="282">
        <f t="shared" si="21"/>
        <v>0</v>
      </c>
      <c r="HL189" s="282">
        <f t="shared" si="22"/>
        <v>0</v>
      </c>
      <c r="HM189" s="282">
        <f t="shared" si="23"/>
        <v>-9125.4800000000014</v>
      </c>
      <c r="HN189" s="282">
        <f t="shared" si="24"/>
        <v>-7128.4549000000015</v>
      </c>
      <c r="HO189" s="282">
        <f t="shared" si="25"/>
        <v>-9471</v>
      </c>
      <c r="HP189" s="282">
        <f t="shared" si="26"/>
        <v>0</v>
      </c>
      <c r="HQ189" s="283">
        <f t="shared" si="27"/>
        <v>0</v>
      </c>
      <c r="HR189" s="263"/>
      <c r="HS189" s="277">
        <v>120002</v>
      </c>
      <c r="HT189" s="278">
        <v>0</v>
      </c>
      <c r="HU189" s="278">
        <v>183930</v>
      </c>
      <c r="HV189" s="278">
        <v>1056.9299999999998</v>
      </c>
      <c r="HW189" s="278">
        <v>0</v>
      </c>
      <c r="HX189" s="278">
        <v>3928.9700000000012</v>
      </c>
      <c r="HY189" s="278">
        <v>69081</v>
      </c>
      <c r="HZ189" s="279">
        <v>0</v>
      </c>
      <c r="IA189" s="278"/>
      <c r="IB189" s="280">
        <f t="shared" si="28"/>
        <v>2610122.1819254053</v>
      </c>
      <c r="ID189" s="280">
        <f t="shared" si="29"/>
        <v>-25724.934900000004</v>
      </c>
      <c r="IF189" s="280"/>
      <c r="IH189" s="280"/>
      <c r="IJ189" s="280">
        <v>0</v>
      </c>
      <c r="IL189" s="280">
        <v>3951.62</v>
      </c>
      <c r="IN189" s="280">
        <v>64048.89</v>
      </c>
    </row>
    <row r="190" spans="1:248">
      <c r="A190" s="244">
        <v>3365</v>
      </c>
      <c r="B190" s="141">
        <v>103456</v>
      </c>
      <c r="C190" s="141" t="s">
        <v>759</v>
      </c>
      <c r="D190" s="141" t="s">
        <v>555</v>
      </c>
      <c r="E190" s="226" t="s">
        <v>341</v>
      </c>
      <c r="F190" s="245" t="s">
        <v>923</v>
      </c>
      <c r="H190" s="227">
        <v>1104762.1724946452</v>
      </c>
      <c r="I190" s="227">
        <v>-5239.63</v>
      </c>
      <c r="J190" s="227">
        <v>-3736.4794999999999</v>
      </c>
      <c r="K190" s="227">
        <v>1095786.0629946454</v>
      </c>
      <c r="M190" s="228">
        <v>92063.514374553764</v>
      </c>
      <c r="N190" s="228">
        <v>0</v>
      </c>
      <c r="O190" s="229"/>
      <c r="P190" s="229"/>
      <c r="Q190" s="229"/>
      <c r="R190" s="229">
        <v>0</v>
      </c>
      <c r="S190" s="229"/>
      <c r="T190" s="229">
        <v>0</v>
      </c>
      <c r="U190" s="229">
        <v>0</v>
      </c>
      <c r="V190" s="229"/>
      <c r="W190" s="228">
        <v>-436.63583333333332</v>
      </c>
      <c r="X190" s="228">
        <v>-311.37329166666666</v>
      </c>
      <c r="Y190" s="229">
        <v>-428.3125</v>
      </c>
      <c r="Z190" s="229">
        <v>0</v>
      </c>
      <c r="AA190" s="229">
        <v>0</v>
      </c>
      <c r="AB190" s="229"/>
      <c r="AC190" s="228">
        <v>90887.192749553767</v>
      </c>
      <c r="AD190" s="230">
        <v>92063.514374553764</v>
      </c>
      <c r="AE190" s="230">
        <v>0</v>
      </c>
      <c r="AF190" s="231"/>
      <c r="AG190" s="231"/>
      <c r="AH190" s="231"/>
      <c r="AI190" s="231">
        <v>0</v>
      </c>
      <c r="AJ190" s="231"/>
      <c r="AK190" s="231">
        <v>0</v>
      </c>
      <c r="AL190" s="231">
        <v>0</v>
      </c>
      <c r="AM190" s="231"/>
      <c r="AN190" s="230">
        <v>-436.63583333333332</v>
      </c>
      <c r="AO190" s="230">
        <v>-311.37329166666666</v>
      </c>
      <c r="AP190" s="231">
        <v>-428.3125</v>
      </c>
      <c r="AQ190" s="231">
        <v>0</v>
      </c>
      <c r="AR190" s="231">
        <v>0</v>
      </c>
      <c r="AS190" s="231"/>
      <c r="AT190" s="230">
        <v>90887.192749553767</v>
      </c>
      <c r="AU190" s="232">
        <v>92063.514374553764</v>
      </c>
      <c r="AV190" s="232">
        <v>0</v>
      </c>
      <c r="AW190" s="233"/>
      <c r="AX190" s="233"/>
      <c r="AY190" s="233"/>
      <c r="AZ190" s="233">
        <v>0</v>
      </c>
      <c r="BA190" s="233"/>
      <c r="BB190" s="233">
        <v>0</v>
      </c>
      <c r="BC190" s="233">
        <v>0</v>
      </c>
      <c r="BD190" s="233"/>
      <c r="BE190" s="232">
        <v>-436.63583333333332</v>
      </c>
      <c r="BF190" s="232">
        <v>-311.37329166666666</v>
      </c>
      <c r="BG190" s="233">
        <v>-428.3125</v>
      </c>
      <c r="BH190" s="233">
        <v>0</v>
      </c>
      <c r="BI190" s="233">
        <v>0</v>
      </c>
      <c r="BJ190" s="233"/>
      <c r="BK190" s="232">
        <v>90887.192749553767</v>
      </c>
      <c r="BL190" s="234">
        <v>92063.514374553764</v>
      </c>
      <c r="BM190" s="234">
        <v>0</v>
      </c>
      <c r="BN190" s="235"/>
      <c r="BO190" s="235"/>
      <c r="BP190" s="235"/>
      <c r="BQ190" s="235">
        <v>0</v>
      </c>
      <c r="BR190" s="235">
        <v>0</v>
      </c>
      <c r="BS190" s="235">
        <v>0</v>
      </c>
      <c r="BT190" s="235">
        <v>0</v>
      </c>
      <c r="BU190" s="235">
        <v>0</v>
      </c>
      <c r="BV190" s="234">
        <v>-436.63583333333332</v>
      </c>
      <c r="BW190" s="234">
        <v>-311.37329166666666</v>
      </c>
      <c r="BX190" s="235">
        <v>-428.3125</v>
      </c>
      <c r="BY190" s="235">
        <v>0</v>
      </c>
      <c r="BZ190" s="235">
        <v>0</v>
      </c>
      <c r="CA190" s="235"/>
      <c r="CB190" s="234">
        <v>90887.192749553767</v>
      </c>
      <c r="CC190" s="236">
        <v>92063.514374553764</v>
      </c>
      <c r="CD190" s="236">
        <v>0</v>
      </c>
      <c r="CE190" s="237"/>
      <c r="CF190" s="237"/>
      <c r="CG190" s="237"/>
      <c r="CH190" s="237">
        <v>0</v>
      </c>
      <c r="CI190" s="237">
        <v>0</v>
      </c>
      <c r="CJ190" s="237">
        <v>0</v>
      </c>
      <c r="CK190" s="237">
        <v>0</v>
      </c>
      <c r="CL190" s="237">
        <v>0</v>
      </c>
      <c r="CM190" s="236">
        <v>-436.63583333333332</v>
      </c>
      <c r="CN190" s="236">
        <v>-311.37329166666666</v>
      </c>
      <c r="CO190" s="237">
        <v>-428.3125</v>
      </c>
      <c r="CP190" s="237">
        <v>0</v>
      </c>
      <c r="CQ190" s="237">
        <v>0</v>
      </c>
      <c r="CR190" s="237"/>
      <c r="CS190" s="236">
        <v>90887.192749553767</v>
      </c>
      <c r="CT190" s="238">
        <v>92063.514374553764</v>
      </c>
      <c r="CU190" s="238">
        <v>0</v>
      </c>
      <c r="CV190" s="239"/>
      <c r="CW190" s="239"/>
      <c r="CX190" s="239"/>
      <c r="CY190" s="239">
        <v>0</v>
      </c>
      <c r="CZ190" s="239">
        <v>0</v>
      </c>
      <c r="DA190" s="239">
        <v>0</v>
      </c>
      <c r="DB190" s="239">
        <v>0</v>
      </c>
      <c r="DC190" s="239">
        <v>0</v>
      </c>
      <c r="DD190" s="238">
        <v>-436.63583333333332</v>
      </c>
      <c r="DE190" s="238">
        <v>-311.37329166666666</v>
      </c>
      <c r="DF190" s="239">
        <v>-428.3125</v>
      </c>
      <c r="DG190" s="239">
        <v>0</v>
      </c>
      <c r="DH190" s="239">
        <v>0</v>
      </c>
      <c r="DI190" s="239"/>
      <c r="DJ190" s="238">
        <v>90887.192749553767</v>
      </c>
      <c r="DK190" s="240">
        <v>92063.514374553764</v>
      </c>
      <c r="DL190" s="240">
        <v>0</v>
      </c>
      <c r="DM190" s="241"/>
      <c r="DN190" s="241"/>
      <c r="DO190" s="241"/>
      <c r="DP190" s="241">
        <v>0</v>
      </c>
      <c r="DQ190" s="241">
        <v>0</v>
      </c>
      <c r="DR190" s="241">
        <v>0</v>
      </c>
      <c r="DS190" s="241">
        <v>0</v>
      </c>
      <c r="DT190" s="241">
        <v>0</v>
      </c>
      <c r="DU190" s="240">
        <v>-436.63583333333332</v>
      </c>
      <c r="DV190" s="240">
        <v>-311.37329166666666</v>
      </c>
      <c r="DW190" s="241">
        <v>-428.3125</v>
      </c>
      <c r="DX190" s="241">
        <v>0</v>
      </c>
      <c r="DY190" s="241">
        <v>0</v>
      </c>
      <c r="DZ190" s="241"/>
      <c r="EA190" s="240">
        <v>90887.192749553767</v>
      </c>
      <c r="EB190" s="242">
        <v>92063.514374553764</v>
      </c>
      <c r="EC190" s="242">
        <v>0</v>
      </c>
      <c r="ED190" s="243"/>
      <c r="EE190" s="243"/>
      <c r="EF190" s="243"/>
      <c r="EG190" s="243">
        <v>0</v>
      </c>
      <c r="EH190" s="243">
        <v>0</v>
      </c>
      <c r="EI190" s="243">
        <v>0</v>
      </c>
      <c r="EJ190" s="243">
        <v>0</v>
      </c>
      <c r="EK190" s="243">
        <v>0</v>
      </c>
      <c r="EL190" s="242">
        <v>-436.63583333333332</v>
      </c>
      <c r="EM190" s="242">
        <v>-311.37329166666666</v>
      </c>
      <c r="EN190" s="243">
        <v>-2141.5625</v>
      </c>
      <c r="EO190" s="243">
        <v>0</v>
      </c>
      <c r="EP190" s="243">
        <v>0</v>
      </c>
      <c r="EQ190" s="243"/>
      <c r="ER190" s="242">
        <v>89173.942749553767</v>
      </c>
      <c r="ES190" s="230">
        <v>92063.514374553764</v>
      </c>
      <c r="ET190" s="230">
        <v>0</v>
      </c>
      <c r="EU190" s="231"/>
      <c r="EV190" s="231"/>
      <c r="EW190" s="231"/>
      <c r="EX190" s="231">
        <v>0</v>
      </c>
      <c r="EY190" s="231">
        <v>0</v>
      </c>
      <c r="EZ190" s="231">
        <v>0</v>
      </c>
      <c r="FA190" s="231">
        <v>0</v>
      </c>
      <c r="FB190" s="231">
        <v>0</v>
      </c>
      <c r="FC190" s="230">
        <v>-436.63583333333332</v>
      </c>
      <c r="FD190" s="230">
        <v>-311.37329166666666</v>
      </c>
      <c r="FE190" s="231"/>
      <c r="FF190" s="231">
        <v>0</v>
      </c>
      <c r="FG190" s="231">
        <v>0</v>
      </c>
      <c r="FH190" s="231"/>
      <c r="FI190" s="230">
        <v>91315.505249553767</v>
      </c>
      <c r="FJ190" s="232">
        <v>92063.514374553764</v>
      </c>
      <c r="FK190" s="232">
        <v>0</v>
      </c>
      <c r="FL190" s="233"/>
      <c r="FM190" s="233"/>
      <c r="FN190" s="233"/>
      <c r="FO190" s="233">
        <v>0</v>
      </c>
      <c r="FP190" s="233">
        <v>0</v>
      </c>
      <c r="FQ190" s="233">
        <v>0</v>
      </c>
      <c r="FR190" s="233">
        <v>0</v>
      </c>
      <c r="FS190" s="233">
        <v>0</v>
      </c>
      <c r="FT190" s="232">
        <v>-436.63583333333332</v>
      </c>
      <c r="FU190" s="232">
        <v>-311.37329166666666</v>
      </c>
      <c r="FV190" s="233"/>
      <c r="FW190" s="233">
        <v>0</v>
      </c>
      <c r="FX190" s="233">
        <v>0</v>
      </c>
      <c r="FY190" s="233"/>
      <c r="FZ190" s="232">
        <v>91315.505249553767</v>
      </c>
      <c r="GA190" s="234">
        <v>92063.514374553764</v>
      </c>
      <c r="GB190" s="234">
        <v>0</v>
      </c>
      <c r="GC190" s="235"/>
      <c r="GD190" s="235"/>
      <c r="GE190" s="235"/>
      <c r="GF190" s="235">
        <v>0</v>
      </c>
      <c r="GG190" s="235">
        <v>0</v>
      </c>
      <c r="GH190" s="235">
        <v>0</v>
      </c>
      <c r="GI190" s="235">
        <v>0</v>
      </c>
      <c r="GJ190" s="235">
        <v>0</v>
      </c>
      <c r="GK190" s="234">
        <v>-436.63583333333332</v>
      </c>
      <c r="GL190" s="234">
        <v>-311.37329166666666</v>
      </c>
      <c r="GM190" s="235"/>
      <c r="GN190" s="235">
        <v>0</v>
      </c>
      <c r="GO190" s="235">
        <v>0</v>
      </c>
      <c r="GP190" s="235"/>
      <c r="GQ190" s="234">
        <v>91315.505249553767</v>
      </c>
      <c r="GR190" s="236">
        <v>92063.514374553764</v>
      </c>
      <c r="GS190" s="236">
        <v>0</v>
      </c>
      <c r="GT190" s="237"/>
      <c r="GU190" s="237"/>
      <c r="GV190" s="237"/>
      <c r="GW190" s="237">
        <v>0</v>
      </c>
      <c r="GX190" s="237">
        <v>0</v>
      </c>
      <c r="GY190" s="237">
        <v>0</v>
      </c>
      <c r="GZ190" s="237">
        <v>0</v>
      </c>
      <c r="HA190" s="237">
        <v>0</v>
      </c>
      <c r="HB190" s="236">
        <v>-436.63583333333332</v>
      </c>
      <c r="HC190" s="236">
        <v>-311.37329166666666</v>
      </c>
      <c r="HD190" s="237"/>
      <c r="HE190" s="237">
        <v>0</v>
      </c>
      <c r="HF190" s="237">
        <v>0</v>
      </c>
      <c r="HG190" s="237"/>
      <c r="HH190" s="236">
        <v>91315.505249553767</v>
      </c>
      <c r="HJ190" s="281">
        <f t="shared" si="20"/>
        <v>1104762.1724946455</v>
      </c>
      <c r="HK190" s="282">
        <f t="shared" si="21"/>
        <v>0</v>
      </c>
      <c r="HL190" s="282">
        <f t="shared" si="22"/>
        <v>0</v>
      </c>
      <c r="HM190" s="282">
        <f t="shared" si="23"/>
        <v>-5239.630000000001</v>
      </c>
      <c r="HN190" s="282">
        <f t="shared" si="24"/>
        <v>-3736.4795000000008</v>
      </c>
      <c r="HO190" s="282">
        <f t="shared" si="25"/>
        <v>-5139.75</v>
      </c>
      <c r="HP190" s="282">
        <f t="shared" si="26"/>
        <v>0</v>
      </c>
      <c r="HQ190" s="283">
        <f t="shared" si="27"/>
        <v>0</v>
      </c>
      <c r="HR190" s="263"/>
      <c r="HS190" s="277">
        <v>59689</v>
      </c>
      <c r="HT190" s="278">
        <v>0</v>
      </c>
      <c r="HU190" s="278">
        <v>46851</v>
      </c>
      <c r="HV190" s="278">
        <v>0</v>
      </c>
      <c r="HW190" s="278">
        <v>0</v>
      </c>
      <c r="HX190" s="278">
        <v>2451.5</v>
      </c>
      <c r="HY190" s="278">
        <v>54149</v>
      </c>
      <c r="HZ190" s="279">
        <v>0</v>
      </c>
      <c r="IA190" s="278"/>
      <c r="IB190" s="280">
        <f t="shared" si="28"/>
        <v>1267902.6724946455</v>
      </c>
      <c r="ID190" s="280">
        <f t="shared" si="29"/>
        <v>-14115.859500000002</v>
      </c>
      <c r="IF190" s="280"/>
      <c r="IH190" s="280"/>
      <c r="IJ190" s="280">
        <v>0</v>
      </c>
      <c r="IL190" s="280">
        <v>0</v>
      </c>
      <c r="IN190" s="280">
        <v>53512.943333333329</v>
      </c>
    </row>
    <row r="191" spans="1:248">
      <c r="A191" s="244">
        <v>1009</v>
      </c>
      <c r="B191" s="141">
        <v>103124</v>
      </c>
      <c r="C191" s="141" t="s">
        <v>760</v>
      </c>
      <c r="D191" s="141" t="s">
        <v>556</v>
      </c>
      <c r="E191" s="226" t="s">
        <v>786</v>
      </c>
      <c r="F191" s="245" t="s">
        <v>923</v>
      </c>
      <c r="H191" s="227">
        <v>0</v>
      </c>
      <c r="I191" s="227">
        <v>0</v>
      </c>
      <c r="J191" s="227">
        <v>0</v>
      </c>
      <c r="K191" s="227">
        <v>0</v>
      </c>
      <c r="M191" s="228">
        <v>0</v>
      </c>
      <c r="N191" s="228">
        <v>46710.671606123891</v>
      </c>
      <c r="O191" s="229"/>
      <c r="P191" s="229"/>
      <c r="Q191" s="229"/>
      <c r="R191" s="229">
        <v>0</v>
      </c>
      <c r="S191" s="229"/>
      <c r="T191" s="229">
        <v>0</v>
      </c>
      <c r="U191" s="229">
        <v>0</v>
      </c>
      <c r="V191" s="229"/>
      <c r="W191" s="228">
        <v>0</v>
      </c>
      <c r="X191" s="228">
        <v>0</v>
      </c>
      <c r="Y191" s="229">
        <v>-274.3125</v>
      </c>
      <c r="Z191" s="229">
        <v>0</v>
      </c>
      <c r="AA191" s="229">
        <v>0</v>
      </c>
      <c r="AB191" s="229"/>
      <c r="AC191" s="228">
        <v>46436.359106123891</v>
      </c>
      <c r="AD191" s="230">
        <v>0</v>
      </c>
      <c r="AE191" s="230">
        <v>46710.671606123891</v>
      </c>
      <c r="AF191" s="231"/>
      <c r="AG191" s="231"/>
      <c r="AH191" s="231"/>
      <c r="AI191" s="231">
        <v>0</v>
      </c>
      <c r="AJ191" s="231"/>
      <c r="AK191" s="231">
        <v>0</v>
      </c>
      <c r="AL191" s="231">
        <v>0</v>
      </c>
      <c r="AM191" s="231"/>
      <c r="AN191" s="230">
        <v>0</v>
      </c>
      <c r="AO191" s="230">
        <v>0</v>
      </c>
      <c r="AP191" s="231">
        <v>-274.3125</v>
      </c>
      <c r="AQ191" s="231">
        <v>0</v>
      </c>
      <c r="AR191" s="231">
        <v>0</v>
      </c>
      <c r="AS191" s="231"/>
      <c r="AT191" s="230">
        <v>46436.359106123891</v>
      </c>
      <c r="AU191" s="232">
        <v>0</v>
      </c>
      <c r="AV191" s="232">
        <v>46710.671606123891</v>
      </c>
      <c r="AW191" s="233"/>
      <c r="AX191" s="233"/>
      <c r="AY191" s="233"/>
      <c r="AZ191" s="233">
        <v>0</v>
      </c>
      <c r="BA191" s="233"/>
      <c r="BB191" s="233">
        <v>0</v>
      </c>
      <c r="BC191" s="233">
        <v>0</v>
      </c>
      <c r="BD191" s="233"/>
      <c r="BE191" s="232">
        <v>0</v>
      </c>
      <c r="BF191" s="232">
        <v>0</v>
      </c>
      <c r="BG191" s="233">
        <v>-274.3125</v>
      </c>
      <c r="BH191" s="233">
        <v>0</v>
      </c>
      <c r="BI191" s="233">
        <v>0</v>
      </c>
      <c r="BJ191" s="233"/>
      <c r="BK191" s="232">
        <v>46436.359106123891</v>
      </c>
      <c r="BL191" s="234">
        <v>0</v>
      </c>
      <c r="BM191" s="234">
        <v>65102.782427588325</v>
      </c>
      <c r="BN191" s="235"/>
      <c r="BO191" s="235"/>
      <c r="BP191" s="235"/>
      <c r="BQ191" s="235">
        <v>0</v>
      </c>
      <c r="BR191" s="235">
        <v>0</v>
      </c>
      <c r="BS191" s="235">
        <v>0</v>
      </c>
      <c r="BT191" s="235">
        <v>0</v>
      </c>
      <c r="BU191" s="235">
        <v>0</v>
      </c>
      <c r="BV191" s="234">
        <v>0</v>
      </c>
      <c r="BW191" s="234">
        <v>0</v>
      </c>
      <c r="BX191" s="235">
        <v>-274.3125</v>
      </c>
      <c r="BY191" s="235">
        <v>0</v>
      </c>
      <c r="BZ191" s="235">
        <v>0</v>
      </c>
      <c r="CA191" s="235"/>
      <c r="CB191" s="234">
        <v>64828.469927588325</v>
      </c>
      <c r="CC191" s="236">
        <v>0</v>
      </c>
      <c r="CD191" s="236">
        <v>65102.782427588325</v>
      </c>
      <c r="CE191" s="237"/>
      <c r="CF191" s="237"/>
      <c r="CG191" s="237"/>
      <c r="CH191" s="237">
        <v>0</v>
      </c>
      <c r="CI191" s="237">
        <v>0</v>
      </c>
      <c r="CJ191" s="237">
        <v>0</v>
      </c>
      <c r="CK191" s="237">
        <v>0</v>
      </c>
      <c r="CL191" s="237">
        <v>0</v>
      </c>
      <c r="CM191" s="236">
        <v>0</v>
      </c>
      <c r="CN191" s="236">
        <v>0</v>
      </c>
      <c r="CO191" s="237">
        <v>-274.3125</v>
      </c>
      <c r="CP191" s="237">
        <v>0</v>
      </c>
      <c r="CQ191" s="237">
        <v>0</v>
      </c>
      <c r="CR191" s="237"/>
      <c r="CS191" s="236">
        <v>64828.469927588325</v>
      </c>
      <c r="CT191" s="238">
        <v>0</v>
      </c>
      <c r="CU191" s="238">
        <v>65102.782427588325</v>
      </c>
      <c r="CV191" s="239"/>
      <c r="CW191" s="239"/>
      <c r="CX191" s="239"/>
      <c r="CY191" s="239">
        <v>0</v>
      </c>
      <c r="CZ191" s="239">
        <v>0</v>
      </c>
      <c r="DA191" s="239">
        <v>0</v>
      </c>
      <c r="DB191" s="239">
        <v>0</v>
      </c>
      <c r="DC191" s="239">
        <v>0</v>
      </c>
      <c r="DD191" s="238">
        <v>0</v>
      </c>
      <c r="DE191" s="238">
        <v>0</v>
      </c>
      <c r="DF191" s="239">
        <v>-274.3125</v>
      </c>
      <c r="DG191" s="239">
        <v>0</v>
      </c>
      <c r="DH191" s="239">
        <v>0</v>
      </c>
      <c r="DI191" s="239"/>
      <c r="DJ191" s="238">
        <v>64828.469927588325</v>
      </c>
      <c r="DK191" s="240">
        <v>0</v>
      </c>
      <c r="DL191" s="240">
        <v>65102.782427588325</v>
      </c>
      <c r="DM191" s="241"/>
      <c r="DN191" s="241"/>
      <c r="DO191" s="241"/>
      <c r="DP191" s="241">
        <v>0</v>
      </c>
      <c r="DQ191" s="241">
        <v>0</v>
      </c>
      <c r="DR191" s="241">
        <v>0</v>
      </c>
      <c r="DS191" s="241">
        <v>0</v>
      </c>
      <c r="DT191" s="241">
        <v>0</v>
      </c>
      <c r="DU191" s="240">
        <v>0</v>
      </c>
      <c r="DV191" s="240">
        <v>0</v>
      </c>
      <c r="DW191" s="241">
        <v>-274.3125</v>
      </c>
      <c r="DX191" s="241">
        <v>0</v>
      </c>
      <c r="DY191" s="241">
        <v>0</v>
      </c>
      <c r="DZ191" s="241"/>
      <c r="EA191" s="240">
        <v>64828.469927588325</v>
      </c>
      <c r="EB191" s="242">
        <v>0</v>
      </c>
      <c r="EC191" s="242">
        <v>215552.20875695089</v>
      </c>
      <c r="ED191" s="243"/>
      <c r="EE191" s="243"/>
      <c r="EF191" s="243"/>
      <c r="EG191" s="243">
        <v>0</v>
      </c>
      <c r="EH191" s="243">
        <v>0</v>
      </c>
      <c r="EI191" s="243">
        <v>0</v>
      </c>
      <c r="EJ191" s="243">
        <v>0</v>
      </c>
      <c r="EK191" s="243">
        <v>0</v>
      </c>
      <c r="EL191" s="242">
        <v>0</v>
      </c>
      <c r="EM191" s="242">
        <v>0</v>
      </c>
      <c r="EN191" s="243">
        <v>-1371.5625</v>
      </c>
      <c r="EO191" s="243">
        <v>0</v>
      </c>
      <c r="EP191" s="243">
        <v>0</v>
      </c>
      <c r="EQ191" s="243"/>
      <c r="ER191" s="242">
        <v>214180.64625695089</v>
      </c>
      <c r="ES191" s="230">
        <v>0</v>
      </c>
      <c r="ET191" s="230">
        <v>65102.782427588325</v>
      </c>
      <c r="EU191" s="231"/>
      <c r="EV191" s="231"/>
      <c r="EW191" s="231"/>
      <c r="EX191" s="231">
        <v>0</v>
      </c>
      <c r="EY191" s="231">
        <v>0</v>
      </c>
      <c r="EZ191" s="231">
        <v>0</v>
      </c>
      <c r="FA191" s="231">
        <v>0</v>
      </c>
      <c r="FB191" s="231">
        <v>0</v>
      </c>
      <c r="FC191" s="230">
        <v>0</v>
      </c>
      <c r="FD191" s="230">
        <v>0</v>
      </c>
      <c r="FE191" s="231"/>
      <c r="FF191" s="231">
        <v>0</v>
      </c>
      <c r="FG191" s="231">
        <v>0</v>
      </c>
      <c r="FH191" s="231"/>
      <c r="FI191" s="230">
        <v>65102.782427588325</v>
      </c>
      <c r="FJ191" s="232">
        <v>0</v>
      </c>
      <c r="FK191" s="232">
        <v>-62475.778378153787</v>
      </c>
      <c r="FL191" s="233"/>
      <c r="FM191" s="233"/>
      <c r="FN191" s="233"/>
      <c r="FO191" s="233">
        <v>0</v>
      </c>
      <c r="FP191" s="233">
        <v>0</v>
      </c>
      <c r="FQ191" s="233">
        <v>0</v>
      </c>
      <c r="FR191" s="233">
        <v>0</v>
      </c>
      <c r="FS191" s="233">
        <v>0</v>
      </c>
      <c r="FT191" s="232">
        <v>0</v>
      </c>
      <c r="FU191" s="232">
        <v>0</v>
      </c>
      <c r="FV191" s="233"/>
      <c r="FW191" s="233">
        <v>0</v>
      </c>
      <c r="FX191" s="233">
        <v>0</v>
      </c>
      <c r="FY191" s="233"/>
      <c r="FZ191" s="232">
        <v>-62475.778378153787</v>
      </c>
      <c r="GA191" s="234">
        <v>0</v>
      </c>
      <c r="GB191" s="234">
        <v>39587.0702664399</v>
      </c>
      <c r="GC191" s="235"/>
      <c r="GD191" s="235"/>
      <c r="GE191" s="235"/>
      <c r="GF191" s="235">
        <v>0</v>
      </c>
      <c r="GG191" s="235">
        <v>0</v>
      </c>
      <c r="GH191" s="235">
        <v>0</v>
      </c>
      <c r="GI191" s="235">
        <v>0</v>
      </c>
      <c r="GJ191" s="235">
        <v>0</v>
      </c>
      <c r="GK191" s="234">
        <v>0</v>
      </c>
      <c r="GL191" s="234">
        <v>0</v>
      </c>
      <c r="GM191" s="235"/>
      <c r="GN191" s="235">
        <v>0</v>
      </c>
      <c r="GO191" s="235">
        <v>0</v>
      </c>
      <c r="GP191" s="235"/>
      <c r="GQ191" s="234">
        <v>39587.0702664399</v>
      </c>
      <c r="GR191" s="236">
        <v>0</v>
      </c>
      <c r="GS191" s="236">
        <v>39587.0702664399</v>
      </c>
      <c r="GT191" s="237"/>
      <c r="GU191" s="237"/>
      <c r="GV191" s="237"/>
      <c r="GW191" s="237">
        <v>0</v>
      </c>
      <c r="GX191" s="237">
        <v>0</v>
      </c>
      <c r="GY191" s="237">
        <v>0</v>
      </c>
      <c r="GZ191" s="237">
        <v>0</v>
      </c>
      <c r="HA191" s="237">
        <v>0</v>
      </c>
      <c r="HB191" s="236">
        <v>0</v>
      </c>
      <c r="HC191" s="236">
        <v>0</v>
      </c>
      <c r="HD191" s="237"/>
      <c r="HE191" s="237">
        <v>0</v>
      </c>
      <c r="HF191" s="237">
        <v>0</v>
      </c>
      <c r="HG191" s="237"/>
      <c r="HH191" s="236">
        <v>39587.0702664399</v>
      </c>
      <c r="HJ191" s="281">
        <f t="shared" si="20"/>
        <v>697896.49786799029</v>
      </c>
      <c r="HK191" s="282">
        <f t="shared" si="21"/>
        <v>0</v>
      </c>
      <c r="HL191" s="282">
        <f t="shared" si="22"/>
        <v>0</v>
      </c>
      <c r="HM191" s="282">
        <f t="shared" si="23"/>
        <v>0</v>
      </c>
      <c r="HN191" s="282">
        <f t="shared" si="24"/>
        <v>0</v>
      </c>
      <c r="HO191" s="282">
        <f t="shared" si="25"/>
        <v>-3291.75</v>
      </c>
      <c r="HP191" s="282">
        <f t="shared" si="26"/>
        <v>0</v>
      </c>
      <c r="HQ191" s="283">
        <f t="shared" si="27"/>
        <v>0</v>
      </c>
      <c r="HR191" s="263"/>
      <c r="HS191" s="277">
        <v>0</v>
      </c>
      <c r="HT191" s="278">
        <v>0</v>
      </c>
      <c r="HU191" s="278">
        <v>0</v>
      </c>
      <c r="HV191" s="278">
        <v>0</v>
      </c>
      <c r="HW191" s="278">
        <v>0</v>
      </c>
      <c r="HX191" s="278">
        <v>0</v>
      </c>
      <c r="HY191" s="278">
        <v>0</v>
      </c>
      <c r="HZ191" s="279">
        <v>4897.75</v>
      </c>
      <c r="IA191" s="278"/>
      <c r="IB191" s="280">
        <f t="shared" si="28"/>
        <v>702794.24786799029</v>
      </c>
      <c r="ID191" s="280">
        <f t="shared" si="29"/>
        <v>-3291.75</v>
      </c>
      <c r="IF191" s="280"/>
      <c r="IH191" s="280"/>
      <c r="IJ191" s="280">
        <v>0</v>
      </c>
      <c r="IL191" s="280">
        <v>0</v>
      </c>
      <c r="IN191" s="280">
        <v>12362.76</v>
      </c>
    </row>
    <row r="192" spans="1:248">
      <c r="A192" s="244">
        <v>3310</v>
      </c>
      <c r="B192" s="141">
        <v>103417</v>
      </c>
      <c r="C192" s="141" t="s">
        <v>761</v>
      </c>
      <c r="D192" s="141" t="s">
        <v>557</v>
      </c>
      <c r="E192" s="226" t="s">
        <v>341</v>
      </c>
      <c r="F192" s="245" t="s">
        <v>923</v>
      </c>
      <c r="H192" s="227">
        <v>1305965.5592969407</v>
      </c>
      <c r="I192" s="227">
        <v>-5239.63</v>
      </c>
      <c r="J192" s="227">
        <v>-3974.9760000000001</v>
      </c>
      <c r="K192" s="227">
        <v>1296750.9532969408</v>
      </c>
      <c r="M192" s="228">
        <v>108830.46327474505</v>
      </c>
      <c r="N192" s="228">
        <v>7222.9571969696981</v>
      </c>
      <c r="O192" s="229"/>
      <c r="P192" s="229"/>
      <c r="Q192" s="229"/>
      <c r="R192" s="229">
        <v>0</v>
      </c>
      <c r="S192" s="229"/>
      <c r="T192" s="229">
        <v>0</v>
      </c>
      <c r="U192" s="229">
        <v>0</v>
      </c>
      <c r="V192" s="229"/>
      <c r="W192" s="228">
        <v>-436.63583333333332</v>
      </c>
      <c r="X192" s="228">
        <v>-331.24799999999999</v>
      </c>
      <c r="Y192" s="229">
        <v>0</v>
      </c>
      <c r="Z192" s="229">
        <v>0</v>
      </c>
      <c r="AA192" s="229">
        <v>0</v>
      </c>
      <c r="AB192" s="229"/>
      <c r="AC192" s="228">
        <v>115285.53663838141</v>
      </c>
      <c r="AD192" s="230">
        <v>108830.46327474505</v>
      </c>
      <c r="AE192" s="230">
        <v>7222.9571969696981</v>
      </c>
      <c r="AF192" s="231"/>
      <c r="AG192" s="231"/>
      <c r="AH192" s="231"/>
      <c r="AI192" s="231">
        <v>0</v>
      </c>
      <c r="AJ192" s="231"/>
      <c r="AK192" s="231">
        <v>0</v>
      </c>
      <c r="AL192" s="231">
        <v>0</v>
      </c>
      <c r="AM192" s="231"/>
      <c r="AN192" s="230">
        <v>-436.63583333333332</v>
      </c>
      <c r="AO192" s="230">
        <v>-331.24799999999999</v>
      </c>
      <c r="AP192" s="231">
        <v>0</v>
      </c>
      <c r="AQ192" s="231">
        <v>0</v>
      </c>
      <c r="AR192" s="231">
        <v>0</v>
      </c>
      <c r="AS192" s="231"/>
      <c r="AT192" s="230">
        <v>115285.53663838141</v>
      </c>
      <c r="AU192" s="232">
        <v>108830.46327474505</v>
      </c>
      <c r="AV192" s="232">
        <v>7222.9571969696981</v>
      </c>
      <c r="AW192" s="233"/>
      <c r="AX192" s="233"/>
      <c r="AY192" s="233"/>
      <c r="AZ192" s="233">
        <v>0</v>
      </c>
      <c r="BA192" s="233"/>
      <c r="BB192" s="233">
        <v>0</v>
      </c>
      <c r="BC192" s="233">
        <v>0</v>
      </c>
      <c r="BD192" s="233"/>
      <c r="BE192" s="232">
        <v>-436.63583333333332</v>
      </c>
      <c r="BF192" s="232">
        <v>-331.24799999999999</v>
      </c>
      <c r="BG192" s="233">
        <v>0</v>
      </c>
      <c r="BH192" s="233">
        <v>0</v>
      </c>
      <c r="BI192" s="233">
        <v>0</v>
      </c>
      <c r="BJ192" s="233"/>
      <c r="BK192" s="232">
        <v>115285.53663838141</v>
      </c>
      <c r="BL192" s="234">
        <v>108830.46327474505</v>
      </c>
      <c r="BM192" s="234">
        <v>8736.192045454547</v>
      </c>
      <c r="BN192" s="235"/>
      <c r="BO192" s="235"/>
      <c r="BP192" s="235"/>
      <c r="BQ192" s="235">
        <v>0</v>
      </c>
      <c r="BR192" s="235">
        <v>0</v>
      </c>
      <c r="BS192" s="235">
        <v>0</v>
      </c>
      <c r="BT192" s="235">
        <v>0</v>
      </c>
      <c r="BU192" s="235">
        <v>0</v>
      </c>
      <c r="BV192" s="234">
        <v>-436.63583333333332</v>
      </c>
      <c r="BW192" s="234">
        <v>-331.24799999999999</v>
      </c>
      <c r="BX192" s="235">
        <v>0</v>
      </c>
      <c r="BY192" s="235">
        <v>0</v>
      </c>
      <c r="BZ192" s="235">
        <v>0</v>
      </c>
      <c r="CA192" s="235"/>
      <c r="CB192" s="234">
        <v>116798.77148686626</v>
      </c>
      <c r="CC192" s="236">
        <v>108830.46327474505</v>
      </c>
      <c r="CD192" s="236">
        <v>8736.192045454547</v>
      </c>
      <c r="CE192" s="237"/>
      <c r="CF192" s="237"/>
      <c r="CG192" s="237"/>
      <c r="CH192" s="237">
        <v>0</v>
      </c>
      <c r="CI192" s="237">
        <v>0</v>
      </c>
      <c r="CJ192" s="237">
        <v>0</v>
      </c>
      <c r="CK192" s="237">
        <v>0</v>
      </c>
      <c r="CL192" s="237">
        <v>0</v>
      </c>
      <c r="CM192" s="236">
        <v>-436.63583333333332</v>
      </c>
      <c r="CN192" s="236">
        <v>-331.24799999999999</v>
      </c>
      <c r="CO192" s="237">
        <v>0</v>
      </c>
      <c r="CP192" s="237">
        <v>0</v>
      </c>
      <c r="CQ192" s="237">
        <v>0</v>
      </c>
      <c r="CR192" s="237"/>
      <c r="CS192" s="236">
        <v>116798.77148686626</v>
      </c>
      <c r="CT192" s="238">
        <v>108830.46327474505</v>
      </c>
      <c r="CU192" s="238">
        <v>8736.192045454547</v>
      </c>
      <c r="CV192" s="239"/>
      <c r="CW192" s="239"/>
      <c r="CX192" s="239"/>
      <c r="CY192" s="239">
        <v>0</v>
      </c>
      <c r="CZ192" s="239">
        <v>0</v>
      </c>
      <c r="DA192" s="239">
        <v>0</v>
      </c>
      <c r="DB192" s="239">
        <v>0</v>
      </c>
      <c r="DC192" s="239">
        <v>0</v>
      </c>
      <c r="DD192" s="238">
        <v>-436.63583333333332</v>
      </c>
      <c r="DE192" s="238">
        <v>-331.24799999999999</v>
      </c>
      <c r="DF192" s="239">
        <v>-764.28571428571433</v>
      </c>
      <c r="DG192" s="239">
        <v>0</v>
      </c>
      <c r="DH192" s="239">
        <v>0</v>
      </c>
      <c r="DI192" s="239"/>
      <c r="DJ192" s="238">
        <v>116034.48577258055</v>
      </c>
      <c r="DK192" s="240">
        <v>108830.46327474505</v>
      </c>
      <c r="DL192" s="240">
        <v>8736.192045454547</v>
      </c>
      <c r="DM192" s="241"/>
      <c r="DN192" s="241"/>
      <c r="DO192" s="241"/>
      <c r="DP192" s="241">
        <v>0</v>
      </c>
      <c r="DQ192" s="241">
        <v>0</v>
      </c>
      <c r="DR192" s="241">
        <v>0</v>
      </c>
      <c r="DS192" s="241">
        <v>0</v>
      </c>
      <c r="DT192" s="241">
        <v>0</v>
      </c>
      <c r="DU192" s="240">
        <v>-436.63583333333332</v>
      </c>
      <c r="DV192" s="240">
        <v>-331.24799999999999</v>
      </c>
      <c r="DW192" s="241">
        <v>-764.28571428571433</v>
      </c>
      <c r="DX192" s="241">
        <v>0</v>
      </c>
      <c r="DY192" s="241">
        <v>0</v>
      </c>
      <c r="DZ192" s="241"/>
      <c r="EA192" s="240">
        <v>116034.48577258055</v>
      </c>
      <c r="EB192" s="242">
        <v>108830.46327474505</v>
      </c>
      <c r="EC192" s="242">
        <v>1268.3363636363611</v>
      </c>
      <c r="ED192" s="243"/>
      <c r="EE192" s="243"/>
      <c r="EF192" s="243"/>
      <c r="EG192" s="243">
        <v>0</v>
      </c>
      <c r="EH192" s="243">
        <v>0</v>
      </c>
      <c r="EI192" s="243">
        <v>0</v>
      </c>
      <c r="EJ192" s="243">
        <v>0</v>
      </c>
      <c r="EK192" s="243">
        <v>0</v>
      </c>
      <c r="EL192" s="242">
        <v>-436.63583333333332</v>
      </c>
      <c r="EM192" s="242">
        <v>-331.24799999999999</v>
      </c>
      <c r="EN192" s="243">
        <v>-3821.4285714285711</v>
      </c>
      <c r="EO192" s="243">
        <v>0</v>
      </c>
      <c r="EP192" s="243">
        <v>0</v>
      </c>
      <c r="EQ192" s="243"/>
      <c r="ER192" s="242">
        <v>105509.48723361951</v>
      </c>
      <c r="ES192" s="230">
        <v>108830.46327474505</v>
      </c>
      <c r="ET192" s="230">
        <v>8736.192045454547</v>
      </c>
      <c r="EU192" s="231"/>
      <c r="EV192" s="231"/>
      <c r="EW192" s="231"/>
      <c r="EX192" s="231">
        <v>0</v>
      </c>
      <c r="EY192" s="231">
        <v>0</v>
      </c>
      <c r="EZ192" s="231">
        <v>0</v>
      </c>
      <c r="FA192" s="231">
        <v>0</v>
      </c>
      <c r="FB192" s="231">
        <v>0</v>
      </c>
      <c r="FC192" s="230">
        <v>-436.63583333333332</v>
      </c>
      <c r="FD192" s="230">
        <v>-331.24799999999999</v>
      </c>
      <c r="FE192" s="231"/>
      <c r="FF192" s="231">
        <v>0</v>
      </c>
      <c r="FG192" s="231">
        <v>0</v>
      </c>
      <c r="FH192" s="231"/>
      <c r="FI192" s="230">
        <v>116798.77148686626</v>
      </c>
      <c r="FJ192" s="232">
        <v>108830.46327474505</v>
      </c>
      <c r="FK192" s="232">
        <v>8736.192045454547</v>
      </c>
      <c r="FL192" s="233"/>
      <c r="FM192" s="233"/>
      <c r="FN192" s="233"/>
      <c r="FO192" s="233">
        <v>0</v>
      </c>
      <c r="FP192" s="233">
        <v>0</v>
      </c>
      <c r="FQ192" s="233">
        <v>0</v>
      </c>
      <c r="FR192" s="233">
        <v>0</v>
      </c>
      <c r="FS192" s="233">
        <v>0</v>
      </c>
      <c r="FT192" s="232">
        <v>-436.63583333333332</v>
      </c>
      <c r="FU192" s="232">
        <v>-331.24799999999999</v>
      </c>
      <c r="FV192" s="233"/>
      <c r="FW192" s="233">
        <v>0</v>
      </c>
      <c r="FX192" s="233">
        <v>0</v>
      </c>
      <c r="FY192" s="233"/>
      <c r="FZ192" s="232">
        <v>116798.77148686626</v>
      </c>
      <c r="GA192" s="234">
        <v>108830.46327474505</v>
      </c>
      <c r="GB192" s="234">
        <v>8736.192045454547</v>
      </c>
      <c r="GC192" s="235"/>
      <c r="GD192" s="235"/>
      <c r="GE192" s="235"/>
      <c r="GF192" s="235">
        <v>0</v>
      </c>
      <c r="GG192" s="235">
        <v>0</v>
      </c>
      <c r="GH192" s="235">
        <v>0</v>
      </c>
      <c r="GI192" s="235">
        <v>0</v>
      </c>
      <c r="GJ192" s="235">
        <v>0</v>
      </c>
      <c r="GK192" s="234">
        <v>-436.63583333333332</v>
      </c>
      <c r="GL192" s="234">
        <v>-331.24799999999999</v>
      </c>
      <c r="GM192" s="235"/>
      <c r="GN192" s="235">
        <v>0</v>
      </c>
      <c r="GO192" s="235">
        <v>0</v>
      </c>
      <c r="GP192" s="235"/>
      <c r="GQ192" s="234">
        <v>116798.77148686626</v>
      </c>
      <c r="GR192" s="236">
        <v>108830.46327474505</v>
      </c>
      <c r="GS192" s="236">
        <v>8736.192045454547</v>
      </c>
      <c r="GT192" s="237"/>
      <c r="GU192" s="237"/>
      <c r="GV192" s="237"/>
      <c r="GW192" s="237">
        <v>0</v>
      </c>
      <c r="GX192" s="237">
        <v>0</v>
      </c>
      <c r="GY192" s="237">
        <v>0</v>
      </c>
      <c r="GZ192" s="237">
        <v>0</v>
      </c>
      <c r="HA192" s="237">
        <v>0</v>
      </c>
      <c r="HB192" s="236">
        <v>-436.63583333333332</v>
      </c>
      <c r="HC192" s="236">
        <v>-331.24799999999999</v>
      </c>
      <c r="HD192" s="237"/>
      <c r="HE192" s="237">
        <v>0</v>
      </c>
      <c r="HF192" s="237">
        <v>0</v>
      </c>
      <c r="HG192" s="237"/>
      <c r="HH192" s="236">
        <v>116798.77148686626</v>
      </c>
      <c r="HJ192" s="281">
        <f t="shared" si="20"/>
        <v>1403734.1836151225</v>
      </c>
      <c r="HK192" s="282">
        <f t="shared" si="21"/>
        <v>0</v>
      </c>
      <c r="HL192" s="282">
        <f t="shared" si="22"/>
        <v>0</v>
      </c>
      <c r="HM192" s="282">
        <f t="shared" si="23"/>
        <v>-5239.630000000001</v>
      </c>
      <c r="HN192" s="282">
        <f t="shared" si="24"/>
        <v>-3974.9760000000001</v>
      </c>
      <c r="HO192" s="282">
        <f t="shared" si="25"/>
        <v>-5350</v>
      </c>
      <c r="HP192" s="282">
        <f t="shared" si="26"/>
        <v>0</v>
      </c>
      <c r="HQ192" s="283">
        <f t="shared" si="27"/>
        <v>0</v>
      </c>
      <c r="HR192" s="263"/>
      <c r="HS192" s="277">
        <v>78178</v>
      </c>
      <c r="HT192" s="278">
        <v>0</v>
      </c>
      <c r="HU192" s="278">
        <v>149850</v>
      </c>
      <c r="HV192" s="278">
        <v>3656.93</v>
      </c>
      <c r="HW192" s="278">
        <v>0</v>
      </c>
      <c r="HX192" s="278">
        <v>11346.25</v>
      </c>
      <c r="HY192" s="278">
        <v>34038</v>
      </c>
      <c r="HZ192" s="279">
        <v>0</v>
      </c>
      <c r="IA192" s="278"/>
      <c r="IB192" s="280">
        <f t="shared" si="28"/>
        <v>1680803.3636151224</v>
      </c>
      <c r="ID192" s="280">
        <f t="shared" si="29"/>
        <v>-14564.606000000002</v>
      </c>
      <c r="IF192" s="280"/>
      <c r="IH192" s="280"/>
      <c r="IJ192" s="280">
        <v>0</v>
      </c>
      <c r="IL192" s="280">
        <v>4941.8799999999992</v>
      </c>
      <c r="IN192" s="280">
        <v>35153.089999999997</v>
      </c>
    </row>
    <row r="193" spans="1:248">
      <c r="A193" s="244">
        <v>2067</v>
      </c>
      <c r="B193" s="141">
        <v>103196</v>
      </c>
      <c r="C193" s="141" t="s">
        <v>794</v>
      </c>
      <c r="D193" s="141" t="s">
        <v>795</v>
      </c>
      <c r="E193" s="226" t="s">
        <v>341</v>
      </c>
      <c r="F193" s="245" t="s">
        <v>923</v>
      </c>
      <c r="H193" s="227">
        <v>421630.80631294288</v>
      </c>
      <c r="I193" s="227">
        <v>-3990.3099999999995</v>
      </c>
      <c r="J193" s="227">
        <v>-38159.7696</v>
      </c>
      <c r="K193" s="227">
        <v>379480.72671294288</v>
      </c>
      <c r="M193" s="228">
        <v>193199.99219274524</v>
      </c>
      <c r="N193" s="228">
        <v>0</v>
      </c>
      <c r="O193" s="229"/>
      <c r="P193" s="229"/>
      <c r="Q193" s="229"/>
      <c r="R193" s="229">
        <v>0</v>
      </c>
      <c r="S193" s="229"/>
      <c r="T193" s="229">
        <v>0</v>
      </c>
      <c r="U193" s="229">
        <v>0</v>
      </c>
      <c r="V193" s="229"/>
      <c r="W193" s="228">
        <v>-798.06166666666661</v>
      </c>
      <c r="X193" s="228">
        <v>-38159.7696</v>
      </c>
      <c r="Y193" s="229">
        <v>0</v>
      </c>
      <c r="Z193" s="229">
        <v>0</v>
      </c>
      <c r="AA193" s="229">
        <v>0</v>
      </c>
      <c r="AB193" s="229"/>
      <c r="AC193" s="228">
        <v>154242.16092607856</v>
      </c>
      <c r="AD193" s="230">
        <v>228430.81412019764</v>
      </c>
      <c r="AE193" s="230">
        <v>0</v>
      </c>
      <c r="AF193" s="231"/>
      <c r="AG193" s="231"/>
      <c r="AH193" s="231"/>
      <c r="AI193" s="231">
        <v>0</v>
      </c>
      <c r="AJ193" s="231"/>
      <c r="AK193" s="231">
        <v>0</v>
      </c>
      <c r="AL193" s="231">
        <v>0</v>
      </c>
      <c r="AM193" s="231"/>
      <c r="AN193" s="230">
        <v>-3192.248333333333</v>
      </c>
      <c r="AO193" s="230"/>
      <c r="AP193" s="231">
        <v>0</v>
      </c>
      <c r="AQ193" s="231">
        <v>0</v>
      </c>
      <c r="AR193" s="231">
        <v>0</v>
      </c>
      <c r="AS193" s="231"/>
      <c r="AT193" s="230">
        <v>225238.56578686432</v>
      </c>
      <c r="AU193" s="232">
        <v>0</v>
      </c>
      <c r="AV193" s="232">
        <v>0</v>
      </c>
      <c r="AW193" s="233"/>
      <c r="AX193" s="233"/>
      <c r="AY193" s="233"/>
      <c r="AZ193" s="233">
        <v>0</v>
      </c>
      <c r="BA193" s="233"/>
      <c r="BB193" s="233">
        <v>0</v>
      </c>
      <c r="BC193" s="233">
        <v>0</v>
      </c>
      <c r="BD193" s="233"/>
      <c r="BE193" s="232">
        <v>0</v>
      </c>
      <c r="BF193" s="232">
        <v>0</v>
      </c>
      <c r="BG193" s="233">
        <v>0</v>
      </c>
      <c r="BH193" s="233">
        <v>0</v>
      </c>
      <c r="BI193" s="233">
        <v>0</v>
      </c>
      <c r="BJ193" s="233"/>
      <c r="BK193" s="232">
        <v>0</v>
      </c>
      <c r="BL193" s="234">
        <v>0</v>
      </c>
      <c r="BM193" s="234">
        <v>0</v>
      </c>
      <c r="BN193" s="235"/>
      <c r="BO193" s="235"/>
      <c r="BP193" s="235"/>
      <c r="BQ193" s="235">
        <v>0</v>
      </c>
      <c r="BR193" s="235">
        <v>0</v>
      </c>
      <c r="BS193" s="235">
        <v>0</v>
      </c>
      <c r="BT193" s="235">
        <v>0</v>
      </c>
      <c r="BU193" s="235">
        <v>0</v>
      </c>
      <c r="BV193" s="234">
        <v>0</v>
      </c>
      <c r="BW193" s="234">
        <v>0</v>
      </c>
      <c r="BX193" s="235">
        <v>0</v>
      </c>
      <c r="BY193" s="235">
        <v>0</v>
      </c>
      <c r="BZ193" s="235">
        <v>0</v>
      </c>
      <c r="CA193" s="235"/>
      <c r="CB193" s="234">
        <v>0</v>
      </c>
      <c r="CC193" s="236">
        <v>0</v>
      </c>
      <c r="CD193" s="236">
        <v>0</v>
      </c>
      <c r="CE193" s="237"/>
      <c r="CF193" s="237"/>
      <c r="CG193" s="237"/>
      <c r="CH193" s="237">
        <v>0</v>
      </c>
      <c r="CI193" s="237">
        <v>0</v>
      </c>
      <c r="CJ193" s="237">
        <v>0</v>
      </c>
      <c r="CK193" s="237">
        <v>0</v>
      </c>
      <c r="CL193" s="237">
        <v>0</v>
      </c>
      <c r="CM193" s="236">
        <v>0</v>
      </c>
      <c r="CN193" s="236">
        <v>0</v>
      </c>
      <c r="CO193" s="237">
        <v>0</v>
      </c>
      <c r="CP193" s="237">
        <v>0</v>
      </c>
      <c r="CQ193" s="237">
        <v>0</v>
      </c>
      <c r="CR193" s="237"/>
      <c r="CS193" s="236">
        <v>0</v>
      </c>
      <c r="CT193" s="238">
        <v>0</v>
      </c>
      <c r="CU193" s="238">
        <v>0</v>
      </c>
      <c r="CV193" s="239"/>
      <c r="CW193" s="239"/>
      <c r="CX193" s="239"/>
      <c r="CY193" s="239">
        <v>0</v>
      </c>
      <c r="CZ193" s="239">
        <v>0</v>
      </c>
      <c r="DA193" s="239">
        <v>0</v>
      </c>
      <c r="DB193" s="239">
        <v>0</v>
      </c>
      <c r="DC193" s="239">
        <v>0</v>
      </c>
      <c r="DD193" s="238">
        <v>0</v>
      </c>
      <c r="DE193" s="238">
        <v>0</v>
      </c>
      <c r="DF193" s="239">
        <v>0</v>
      </c>
      <c r="DG193" s="239">
        <v>0</v>
      </c>
      <c r="DH193" s="239">
        <v>0</v>
      </c>
      <c r="DI193" s="239"/>
      <c r="DJ193" s="238">
        <v>0</v>
      </c>
      <c r="DK193" s="240">
        <v>0</v>
      </c>
      <c r="DL193" s="240">
        <v>0</v>
      </c>
      <c r="DM193" s="241"/>
      <c r="DN193" s="241"/>
      <c r="DO193" s="241"/>
      <c r="DP193" s="241">
        <v>0</v>
      </c>
      <c r="DQ193" s="241">
        <v>0</v>
      </c>
      <c r="DR193" s="241">
        <v>0</v>
      </c>
      <c r="DS193" s="241">
        <v>0</v>
      </c>
      <c r="DT193" s="241">
        <v>0</v>
      </c>
      <c r="DU193" s="240">
        <v>0</v>
      </c>
      <c r="DV193" s="240">
        <v>0</v>
      </c>
      <c r="DW193" s="241">
        <v>0</v>
      </c>
      <c r="DX193" s="241">
        <v>0</v>
      </c>
      <c r="DY193" s="241">
        <v>0</v>
      </c>
      <c r="DZ193" s="241"/>
      <c r="EA193" s="240">
        <v>0</v>
      </c>
      <c r="EB193" s="242">
        <v>0</v>
      </c>
      <c r="EC193" s="242">
        <v>0</v>
      </c>
      <c r="ED193" s="243"/>
      <c r="EE193" s="243"/>
      <c r="EF193" s="243"/>
      <c r="EG193" s="243">
        <v>0</v>
      </c>
      <c r="EH193" s="243">
        <v>0</v>
      </c>
      <c r="EI193" s="243">
        <v>0</v>
      </c>
      <c r="EJ193" s="243">
        <v>0</v>
      </c>
      <c r="EK193" s="243">
        <v>0</v>
      </c>
      <c r="EL193" s="242">
        <v>0</v>
      </c>
      <c r="EM193" s="242">
        <v>0</v>
      </c>
      <c r="EN193" s="243">
        <v>0</v>
      </c>
      <c r="EO193" s="243">
        <v>0</v>
      </c>
      <c r="EP193" s="243">
        <v>0</v>
      </c>
      <c r="EQ193" s="243"/>
      <c r="ER193" s="242">
        <v>0</v>
      </c>
      <c r="ES193" s="230">
        <v>0</v>
      </c>
      <c r="ET193" s="230">
        <v>0</v>
      </c>
      <c r="EU193" s="231"/>
      <c r="EV193" s="231"/>
      <c r="EW193" s="231"/>
      <c r="EX193" s="231">
        <v>0</v>
      </c>
      <c r="EY193" s="231">
        <v>0</v>
      </c>
      <c r="EZ193" s="231">
        <v>0</v>
      </c>
      <c r="FA193" s="231">
        <v>0</v>
      </c>
      <c r="FB193" s="231">
        <v>0</v>
      </c>
      <c r="FC193" s="230">
        <v>0</v>
      </c>
      <c r="FD193" s="230">
        <v>0</v>
      </c>
      <c r="FE193" s="231"/>
      <c r="FF193" s="231">
        <v>0</v>
      </c>
      <c r="FG193" s="231">
        <v>0</v>
      </c>
      <c r="FH193" s="231"/>
      <c r="FI193" s="230">
        <v>0</v>
      </c>
      <c r="FJ193" s="232">
        <v>0</v>
      </c>
      <c r="FK193" s="232">
        <v>0</v>
      </c>
      <c r="FL193" s="233"/>
      <c r="FM193" s="233"/>
      <c r="FN193" s="233"/>
      <c r="FO193" s="233">
        <v>0</v>
      </c>
      <c r="FP193" s="233">
        <v>0</v>
      </c>
      <c r="FQ193" s="233">
        <v>0</v>
      </c>
      <c r="FR193" s="233">
        <v>0</v>
      </c>
      <c r="FS193" s="233">
        <v>0</v>
      </c>
      <c r="FT193" s="232">
        <v>0</v>
      </c>
      <c r="FU193" s="232">
        <v>0</v>
      </c>
      <c r="FV193" s="233"/>
      <c r="FW193" s="233">
        <v>0</v>
      </c>
      <c r="FX193" s="233">
        <v>0</v>
      </c>
      <c r="FY193" s="233"/>
      <c r="FZ193" s="232">
        <v>0</v>
      </c>
      <c r="GA193" s="234">
        <v>0</v>
      </c>
      <c r="GB193" s="234">
        <v>0</v>
      </c>
      <c r="GC193" s="235"/>
      <c r="GD193" s="235"/>
      <c r="GE193" s="235"/>
      <c r="GF193" s="235">
        <v>0</v>
      </c>
      <c r="GG193" s="235">
        <v>0</v>
      </c>
      <c r="GH193" s="235">
        <v>0</v>
      </c>
      <c r="GI193" s="235">
        <v>0</v>
      </c>
      <c r="GJ193" s="235">
        <v>0</v>
      </c>
      <c r="GK193" s="234">
        <v>0</v>
      </c>
      <c r="GL193" s="234">
        <v>0</v>
      </c>
      <c r="GM193" s="235"/>
      <c r="GN193" s="235">
        <v>0</v>
      </c>
      <c r="GO193" s="235">
        <v>0</v>
      </c>
      <c r="GP193" s="235"/>
      <c r="GQ193" s="234">
        <v>0</v>
      </c>
      <c r="GR193" s="236">
        <v>0</v>
      </c>
      <c r="GS193" s="236">
        <v>0</v>
      </c>
      <c r="GT193" s="237"/>
      <c r="GU193" s="237"/>
      <c r="GV193" s="237"/>
      <c r="GW193" s="237">
        <v>0</v>
      </c>
      <c r="GX193" s="237">
        <v>0</v>
      </c>
      <c r="GY193" s="237">
        <v>0</v>
      </c>
      <c r="GZ193" s="237">
        <v>0</v>
      </c>
      <c r="HA193" s="237">
        <v>0</v>
      </c>
      <c r="HB193" s="236">
        <v>0</v>
      </c>
      <c r="HC193" s="236">
        <v>0</v>
      </c>
      <c r="HD193" s="237"/>
      <c r="HE193" s="237">
        <v>0</v>
      </c>
      <c r="HF193" s="237">
        <v>0</v>
      </c>
      <c r="HG193" s="237"/>
      <c r="HH193" s="236">
        <v>0</v>
      </c>
      <c r="HJ193" s="281">
        <f t="shared" si="20"/>
        <v>421630.80631294288</v>
      </c>
      <c r="HK193" s="282">
        <f t="shared" si="21"/>
        <v>0</v>
      </c>
      <c r="HL193" s="282">
        <f t="shared" si="22"/>
        <v>0</v>
      </c>
      <c r="HM193" s="282">
        <f t="shared" si="23"/>
        <v>-3990.3099999999995</v>
      </c>
      <c r="HN193" s="282">
        <f t="shared" si="24"/>
        <v>-38159.7696</v>
      </c>
      <c r="HO193" s="282">
        <f t="shared" si="25"/>
        <v>0</v>
      </c>
      <c r="HP193" s="282">
        <f t="shared" si="26"/>
        <v>0</v>
      </c>
      <c r="HQ193" s="283">
        <f t="shared" si="27"/>
        <v>0</v>
      </c>
      <c r="HR193" s="263"/>
      <c r="HS193" s="277">
        <v>39013</v>
      </c>
      <c r="HT193" s="278">
        <v>0</v>
      </c>
      <c r="HU193" s="278">
        <v>71224</v>
      </c>
      <c r="HV193" s="278">
        <v>0</v>
      </c>
      <c r="HW193" s="278">
        <v>0</v>
      </c>
      <c r="HX193" s="278">
        <v>9810.630000000001</v>
      </c>
      <c r="HY193" s="278">
        <v>40761</v>
      </c>
      <c r="HZ193" s="279">
        <v>8514.6299999999992</v>
      </c>
      <c r="IA193" s="278"/>
      <c r="IB193" s="280">
        <f t="shared" si="28"/>
        <v>590954.06631294289</v>
      </c>
      <c r="ID193" s="280">
        <f t="shared" si="29"/>
        <v>-42150.079599999997</v>
      </c>
      <c r="IF193" s="280"/>
      <c r="IH193" s="280"/>
      <c r="IJ193" s="280">
        <v>0</v>
      </c>
      <c r="IL193" s="280">
        <v>0</v>
      </c>
      <c r="IN193" s="280">
        <v>8487.5</v>
      </c>
    </row>
    <row r="194" spans="1:248">
      <c r="A194" s="244">
        <v>2246</v>
      </c>
      <c r="B194" s="141">
        <v>103296</v>
      </c>
      <c r="C194" s="141" t="s">
        <v>762</v>
      </c>
      <c r="D194" s="141" t="s">
        <v>558</v>
      </c>
      <c r="E194" s="226" t="s">
        <v>341</v>
      </c>
      <c r="F194" s="245" t="s">
        <v>923</v>
      </c>
      <c r="H194" s="227">
        <v>2877906.3084955909</v>
      </c>
      <c r="I194" s="227">
        <v>-13587.94</v>
      </c>
      <c r="J194" s="227">
        <v>-27029.836800000001</v>
      </c>
      <c r="K194" s="227">
        <v>2837288.5316955908</v>
      </c>
      <c r="M194" s="228">
        <v>239825.52570796592</v>
      </c>
      <c r="N194" s="228">
        <v>0</v>
      </c>
      <c r="O194" s="229"/>
      <c r="P194" s="229"/>
      <c r="Q194" s="229"/>
      <c r="R194" s="229">
        <v>0</v>
      </c>
      <c r="S194" s="229"/>
      <c r="T194" s="229">
        <v>0</v>
      </c>
      <c r="U194" s="229">
        <v>0</v>
      </c>
      <c r="V194" s="229"/>
      <c r="W194" s="228">
        <v>-1132.3283333333334</v>
      </c>
      <c r="X194" s="228">
        <v>-2252.4864000000002</v>
      </c>
      <c r="Y194" s="229">
        <v>-1047.2</v>
      </c>
      <c r="Z194" s="229">
        <v>0</v>
      </c>
      <c r="AA194" s="229">
        <v>0</v>
      </c>
      <c r="AB194" s="229"/>
      <c r="AC194" s="228">
        <v>235393.51097463258</v>
      </c>
      <c r="AD194" s="230">
        <v>239825.52570796592</v>
      </c>
      <c r="AE194" s="230">
        <v>0</v>
      </c>
      <c r="AF194" s="231"/>
      <c r="AG194" s="231"/>
      <c r="AH194" s="231"/>
      <c r="AI194" s="231">
        <v>0</v>
      </c>
      <c r="AJ194" s="231"/>
      <c r="AK194" s="231">
        <v>0</v>
      </c>
      <c r="AL194" s="231">
        <v>0</v>
      </c>
      <c r="AM194" s="231"/>
      <c r="AN194" s="230">
        <v>-1132.3283333333334</v>
      </c>
      <c r="AO194" s="230">
        <v>-2252.4864000000002</v>
      </c>
      <c r="AP194" s="231">
        <v>-1047.2</v>
      </c>
      <c r="AQ194" s="231">
        <v>0</v>
      </c>
      <c r="AR194" s="231">
        <v>0</v>
      </c>
      <c r="AS194" s="231"/>
      <c r="AT194" s="230">
        <v>235393.51097463258</v>
      </c>
      <c r="AU194" s="232">
        <v>239825.52570796592</v>
      </c>
      <c r="AV194" s="232">
        <v>0</v>
      </c>
      <c r="AW194" s="233"/>
      <c r="AX194" s="233"/>
      <c r="AY194" s="233"/>
      <c r="AZ194" s="233">
        <v>0</v>
      </c>
      <c r="BA194" s="233"/>
      <c r="BB194" s="233">
        <v>0</v>
      </c>
      <c r="BC194" s="233">
        <v>0</v>
      </c>
      <c r="BD194" s="233"/>
      <c r="BE194" s="232">
        <v>-1132.3283333333334</v>
      </c>
      <c r="BF194" s="232">
        <v>-2252.4864000000002</v>
      </c>
      <c r="BG194" s="233">
        <v>-1047.2</v>
      </c>
      <c r="BH194" s="233">
        <v>0</v>
      </c>
      <c r="BI194" s="233">
        <v>0</v>
      </c>
      <c r="BJ194" s="233"/>
      <c r="BK194" s="232">
        <v>235393.51097463258</v>
      </c>
      <c r="BL194" s="234">
        <v>239825.52570796592</v>
      </c>
      <c r="BM194" s="234">
        <v>0</v>
      </c>
      <c r="BN194" s="235"/>
      <c r="BO194" s="235"/>
      <c r="BP194" s="235"/>
      <c r="BQ194" s="235">
        <v>0</v>
      </c>
      <c r="BR194" s="235">
        <v>52000</v>
      </c>
      <c r="BS194" s="235">
        <v>0</v>
      </c>
      <c r="BT194" s="235">
        <v>0</v>
      </c>
      <c r="BU194" s="235">
        <v>67145.245192307688</v>
      </c>
      <c r="BV194" s="234">
        <v>-1132.3283333333334</v>
      </c>
      <c r="BW194" s="234">
        <v>-2252.4864000000002</v>
      </c>
      <c r="BX194" s="235">
        <v>-1047.2</v>
      </c>
      <c r="BY194" s="235">
        <v>0</v>
      </c>
      <c r="BZ194" s="235">
        <v>0</v>
      </c>
      <c r="CA194" s="235"/>
      <c r="CB194" s="234">
        <v>354538.75616694032</v>
      </c>
      <c r="CC194" s="236">
        <v>239825.52570796592</v>
      </c>
      <c r="CD194" s="236">
        <v>0</v>
      </c>
      <c r="CE194" s="237"/>
      <c r="CF194" s="237"/>
      <c r="CG194" s="237"/>
      <c r="CH194" s="237">
        <v>0</v>
      </c>
      <c r="CI194" s="237">
        <v>13000</v>
      </c>
      <c r="CJ194" s="237">
        <v>0</v>
      </c>
      <c r="CK194" s="237">
        <v>0</v>
      </c>
      <c r="CL194" s="237">
        <v>16786.311298076922</v>
      </c>
      <c r="CM194" s="236">
        <v>-1132.3283333333334</v>
      </c>
      <c r="CN194" s="236">
        <v>-2252.4864000000002</v>
      </c>
      <c r="CO194" s="237">
        <v>-1047.2</v>
      </c>
      <c r="CP194" s="237">
        <v>0</v>
      </c>
      <c r="CQ194" s="237">
        <v>0</v>
      </c>
      <c r="CR194" s="237"/>
      <c r="CS194" s="236">
        <v>265179.82227270951</v>
      </c>
      <c r="CT194" s="238">
        <v>239825.52570796592</v>
      </c>
      <c r="CU194" s="238">
        <v>0</v>
      </c>
      <c r="CV194" s="239"/>
      <c r="CW194" s="239"/>
      <c r="CX194" s="239"/>
      <c r="CY194" s="239">
        <v>0</v>
      </c>
      <c r="CZ194" s="239">
        <v>13000</v>
      </c>
      <c r="DA194" s="239">
        <v>0</v>
      </c>
      <c r="DB194" s="239">
        <v>0</v>
      </c>
      <c r="DC194" s="239">
        <v>16786.311298076922</v>
      </c>
      <c r="DD194" s="238">
        <v>-1132.3283333333334</v>
      </c>
      <c r="DE194" s="238">
        <v>-2252.4864000000002</v>
      </c>
      <c r="DF194" s="239">
        <v>-1047.2</v>
      </c>
      <c r="DG194" s="239">
        <v>0</v>
      </c>
      <c r="DH194" s="239">
        <v>0</v>
      </c>
      <c r="DI194" s="239"/>
      <c r="DJ194" s="238">
        <v>265179.82227270951</v>
      </c>
      <c r="DK194" s="240">
        <v>239825.52570796592</v>
      </c>
      <c r="DL194" s="240">
        <v>0</v>
      </c>
      <c r="DM194" s="241"/>
      <c r="DN194" s="241"/>
      <c r="DO194" s="241"/>
      <c r="DP194" s="241">
        <v>0</v>
      </c>
      <c r="DQ194" s="241">
        <v>13000</v>
      </c>
      <c r="DR194" s="241">
        <v>0</v>
      </c>
      <c r="DS194" s="241">
        <v>0</v>
      </c>
      <c r="DT194" s="241">
        <v>16786.311298076922</v>
      </c>
      <c r="DU194" s="240">
        <v>-1132.3283333333334</v>
      </c>
      <c r="DV194" s="240">
        <v>-2252.4864000000002</v>
      </c>
      <c r="DW194" s="241">
        <v>-1047.2</v>
      </c>
      <c r="DX194" s="241">
        <v>0</v>
      </c>
      <c r="DY194" s="241">
        <v>0</v>
      </c>
      <c r="DZ194" s="241"/>
      <c r="EA194" s="240">
        <v>265179.82227270951</v>
      </c>
      <c r="EB194" s="242">
        <v>239825.52570796592</v>
      </c>
      <c r="EC194" s="242">
        <v>0</v>
      </c>
      <c r="ED194" s="243"/>
      <c r="EE194" s="243"/>
      <c r="EF194" s="243"/>
      <c r="EG194" s="243">
        <v>0</v>
      </c>
      <c r="EH194" s="243">
        <v>13000</v>
      </c>
      <c r="EI194" s="243">
        <v>0</v>
      </c>
      <c r="EJ194" s="243">
        <v>0</v>
      </c>
      <c r="EK194" s="243">
        <v>16786.311298076922</v>
      </c>
      <c r="EL194" s="242">
        <v>-1132.3283333333334</v>
      </c>
      <c r="EM194" s="242">
        <v>-2252.4864000000002</v>
      </c>
      <c r="EN194" s="243">
        <v>-5235.9999999999973</v>
      </c>
      <c r="EO194" s="243">
        <v>0</v>
      </c>
      <c r="EP194" s="243">
        <v>0</v>
      </c>
      <c r="EQ194" s="243"/>
      <c r="ER194" s="242">
        <v>260991.02227270952</v>
      </c>
      <c r="ES194" s="230">
        <v>239825.52570796592</v>
      </c>
      <c r="ET194" s="230">
        <v>0</v>
      </c>
      <c r="EU194" s="231"/>
      <c r="EV194" s="231"/>
      <c r="EW194" s="231"/>
      <c r="EX194" s="231">
        <v>0</v>
      </c>
      <c r="EY194" s="231">
        <v>13000</v>
      </c>
      <c r="EZ194" s="231">
        <v>0</v>
      </c>
      <c r="FA194" s="231">
        <v>0</v>
      </c>
      <c r="FB194" s="231">
        <v>16786.311298076922</v>
      </c>
      <c r="FC194" s="230">
        <v>-1132.3283333333334</v>
      </c>
      <c r="FD194" s="230">
        <v>-2252.4864000000002</v>
      </c>
      <c r="FE194" s="231"/>
      <c r="FF194" s="231">
        <v>0</v>
      </c>
      <c r="FG194" s="231">
        <v>0</v>
      </c>
      <c r="FH194" s="231"/>
      <c r="FI194" s="230">
        <v>266227.02227270952</v>
      </c>
      <c r="FJ194" s="232">
        <v>239825.52570796592</v>
      </c>
      <c r="FK194" s="232">
        <v>0</v>
      </c>
      <c r="FL194" s="233"/>
      <c r="FM194" s="233"/>
      <c r="FN194" s="233"/>
      <c r="FO194" s="233">
        <v>0</v>
      </c>
      <c r="FP194" s="233">
        <v>13000</v>
      </c>
      <c r="FQ194" s="233">
        <v>0</v>
      </c>
      <c r="FR194" s="233">
        <v>0</v>
      </c>
      <c r="FS194" s="233">
        <v>16786.311298076922</v>
      </c>
      <c r="FT194" s="232">
        <v>-1132.3283333333334</v>
      </c>
      <c r="FU194" s="232">
        <v>-2252.4864000000002</v>
      </c>
      <c r="FV194" s="233"/>
      <c r="FW194" s="233">
        <v>0</v>
      </c>
      <c r="FX194" s="233">
        <v>0</v>
      </c>
      <c r="FY194" s="233"/>
      <c r="FZ194" s="232">
        <v>266227.02227270952</v>
      </c>
      <c r="GA194" s="234">
        <v>239825.52570796592</v>
      </c>
      <c r="GB194" s="234">
        <v>0</v>
      </c>
      <c r="GC194" s="235"/>
      <c r="GD194" s="235"/>
      <c r="GE194" s="235"/>
      <c r="GF194" s="235">
        <v>0</v>
      </c>
      <c r="GG194" s="235">
        <v>13000</v>
      </c>
      <c r="GH194" s="235">
        <v>0</v>
      </c>
      <c r="GI194" s="235">
        <v>0</v>
      </c>
      <c r="GJ194" s="235">
        <v>16786.311298076922</v>
      </c>
      <c r="GK194" s="234">
        <v>-1132.3283333333334</v>
      </c>
      <c r="GL194" s="234">
        <v>-2252.4864000000002</v>
      </c>
      <c r="GM194" s="235"/>
      <c r="GN194" s="235">
        <v>0</v>
      </c>
      <c r="GO194" s="235">
        <v>0</v>
      </c>
      <c r="GP194" s="235"/>
      <c r="GQ194" s="234">
        <v>266227.02227270952</v>
      </c>
      <c r="GR194" s="236">
        <v>239825.52570796592</v>
      </c>
      <c r="GS194" s="236">
        <v>0</v>
      </c>
      <c r="GT194" s="237"/>
      <c r="GU194" s="237"/>
      <c r="GV194" s="237"/>
      <c r="GW194" s="237">
        <v>0</v>
      </c>
      <c r="GX194" s="237">
        <v>13000</v>
      </c>
      <c r="GY194" s="237">
        <v>0</v>
      </c>
      <c r="GZ194" s="237">
        <v>0</v>
      </c>
      <c r="HA194" s="237">
        <v>16786.311298076922</v>
      </c>
      <c r="HB194" s="236">
        <v>-1132.3283333333334</v>
      </c>
      <c r="HC194" s="236">
        <v>-2252.4864000000002</v>
      </c>
      <c r="HD194" s="237"/>
      <c r="HE194" s="237">
        <v>0</v>
      </c>
      <c r="HF194" s="237">
        <v>0</v>
      </c>
      <c r="HG194" s="237"/>
      <c r="HH194" s="236">
        <v>266227.02227270952</v>
      </c>
      <c r="HJ194" s="281">
        <f t="shared" si="20"/>
        <v>3033906.3084955905</v>
      </c>
      <c r="HK194" s="282">
        <f t="shared" si="21"/>
        <v>0</v>
      </c>
      <c r="HL194" s="282">
        <f t="shared" si="22"/>
        <v>201435.73557692312</v>
      </c>
      <c r="HM194" s="282">
        <f t="shared" si="23"/>
        <v>-13587.939999999997</v>
      </c>
      <c r="HN194" s="282">
        <f t="shared" si="24"/>
        <v>-27029.836800000008</v>
      </c>
      <c r="HO194" s="282">
        <f t="shared" si="25"/>
        <v>-12566.399999999998</v>
      </c>
      <c r="HP194" s="282">
        <f t="shared" si="26"/>
        <v>0</v>
      </c>
      <c r="HQ194" s="283">
        <f t="shared" si="27"/>
        <v>0</v>
      </c>
      <c r="HR194" s="263"/>
      <c r="HS194" s="277">
        <v>165772</v>
      </c>
      <c r="HT194" s="278">
        <v>0</v>
      </c>
      <c r="HU194" s="278">
        <v>254241</v>
      </c>
      <c r="HV194" s="278">
        <v>4656.93</v>
      </c>
      <c r="HW194" s="278">
        <v>0</v>
      </c>
      <c r="HX194" s="278">
        <v>6328.6899999999987</v>
      </c>
      <c r="HY194" s="278">
        <v>74838</v>
      </c>
      <c r="HZ194" s="279">
        <v>10581.25</v>
      </c>
      <c r="IA194" s="278"/>
      <c r="IB194" s="280">
        <f t="shared" si="28"/>
        <v>3751759.9140725136</v>
      </c>
      <c r="ID194" s="280">
        <f t="shared" si="29"/>
        <v>-53184.176800000001</v>
      </c>
      <c r="IF194" s="280"/>
      <c r="IH194" s="280"/>
      <c r="IJ194" s="280">
        <v>0</v>
      </c>
      <c r="IL194" s="280">
        <v>0</v>
      </c>
      <c r="IN194" s="280">
        <v>155039.68333333332</v>
      </c>
    </row>
    <row r="195" spans="1:248">
      <c r="A195" s="244">
        <v>1020</v>
      </c>
      <c r="B195" s="141">
        <v>103133</v>
      </c>
      <c r="C195" s="141" t="s">
        <v>765</v>
      </c>
      <c r="D195" s="141" t="s">
        <v>561</v>
      </c>
      <c r="E195" s="226" t="s">
        <v>786</v>
      </c>
      <c r="F195" s="245" t="s">
        <v>923</v>
      </c>
      <c r="H195" s="227">
        <v>0</v>
      </c>
      <c r="I195" s="227">
        <v>0</v>
      </c>
      <c r="J195" s="227">
        <v>0</v>
      </c>
      <c r="K195" s="227">
        <v>0</v>
      </c>
      <c r="M195" s="228">
        <v>0</v>
      </c>
      <c r="N195" s="228">
        <v>72060.848121831732</v>
      </c>
      <c r="O195" s="229"/>
      <c r="P195" s="229"/>
      <c r="Q195" s="229"/>
      <c r="R195" s="229">
        <v>0</v>
      </c>
      <c r="S195" s="229"/>
      <c r="T195" s="229">
        <v>0</v>
      </c>
      <c r="U195" s="229">
        <v>0</v>
      </c>
      <c r="V195" s="229"/>
      <c r="W195" s="228">
        <v>0</v>
      </c>
      <c r="X195" s="228">
        <v>0</v>
      </c>
      <c r="Y195" s="229">
        <v>-274.3125</v>
      </c>
      <c r="Z195" s="229">
        <v>0</v>
      </c>
      <c r="AA195" s="229">
        <v>0</v>
      </c>
      <c r="AB195" s="229"/>
      <c r="AC195" s="228">
        <v>71786.535621831732</v>
      </c>
      <c r="AD195" s="230">
        <v>0</v>
      </c>
      <c r="AE195" s="230">
        <v>72060.848121831732</v>
      </c>
      <c r="AF195" s="231"/>
      <c r="AG195" s="231"/>
      <c r="AH195" s="231"/>
      <c r="AI195" s="231">
        <v>0</v>
      </c>
      <c r="AJ195" s="231"/>
      <c r="AK195" s="231">
        <v>0</v>
      </c>
      <c r="AL195" s="231">
        <v>0</v>
      </c>
      <c r="AM195" s="231"/>
      <c r="AN195" s="230">
        <v>0</v>
      </c>
      <c r="AO195" s="230">
        <v>0</v>
      </c>
      <c r="AP195" s="231">
        <v>-274.3125</v>
      </c>
      <c r="AQ195" s="231">
        <v>0</v>
      </c>
      <c r="AR195" s="231">
        <v>0</v>
      </c>
      <c r="AS195" s="231"/>
      <c r="AT195" s="230">
        <v>71786.535621831732</v>
      </c>
      <c r="AU195" s="232">
        <v>0</v>
      </c>
      <c r="AV195" s="232">
        <v>72060.848121831732</v>
      </c>
      <c r="AW195" s="233"/>
      <c r="AX195" s="233"/>
      <c r="AY195" s="233"/>
      <c r="AZ195" s="233">
        <v>0</v>
      </c>
      <c r="BA195" s="233"/>
      <c r="BB195" s="233">
        <v>0</v>
      </c>
      <c r="BC195" s="233">
        <v>0</v>
      </c>
      <c r="BD195" s="233"/>
      <c r="BE195" s="232">
        <v>0</v>
      </c>
      <c r="BF195" s="232">
        <v>0</v>
      </c>
      <c r="BG195" s="233">
        <v>-274.3125</v>
      </c>
      <c r="BH195" s="233">
        <v>0</v>
      </c>
      <c r="BI195" s="233">
        <v>0</v>
      </c>
      <c r="BJ195" s="233"/>
      <c r="BK195" s="232">
        <v>71786.535621831732</v>
      </c>
      <c r="BL195" s="234">
        <v>0</v>
      </c>
      <c r="BM195" s="234">
        <v>97041.523959389422</v>
      </c>
      <c r="BN195" s="235"/>
      <c r="BO195" s="235"/>
      <c r="BP195" s="235"/>
      <c r="BQ195" s="235">
        <v>0</v>
      </c>
      <c r="BR195" s="235">
        <v>0</v>
      </c>
      <c r="BS195" s="235">
        <v>0</v>
      </c>
      <c r="BT195" s="235">
        <v>303.33333333333331</v>
      </c>
      <c r="BU195" s="235">
        <v>0</v>
      </c>
      <c r="BV195" s="234">
        <v>0</v>
      </c>
      <c r="BW195" s="234">
        <v>0</v>
      </c>
      <c r="BX195" s="235">
        <v>-274.3125</v>
      </c>
      <c r="BY195" s="235">
        <v>0</v>
      </c>
      <c r="BZ195" s="235">
        <v>0</v>
      </c>
      <c r="CA195" s="235"/>
      <c r="CB195" s="234">
        <v>97070.544792722751</v>
      </c>
      <c r="CC195" s="236">
        <v>0</v>
      </c>
      <c r="CD195" s="236">
        <v>97041.523959389422</v>
      </c>
      <c r="CE195" s="237"/>
      <c r="CF195" s="237"/>
      <c r="CG195" s="237"/>
      <c r="CH195" s="237">
        <v>0</v>
      </c>
      <c r="CI195" s="237">
        <v>0</v>
      </c>
      <c r="CJ195" s="237">
        <v>0</v>
      </c>
      <c r="CK195" s="237">
        <v>303.33333333333331</v>
      </c>
      <c r="CL195" s="237">
        <v>0</v>
      </c>
      <c r="CM195" s="236">
        <v>0</v>
      </c>
      <c r="CN195" s="236">
        <v>0</v>
      </c>
      <c r="CO195" s="237">
        <v>-274.3125</v>
      </c>
      <c r="CP195" s="237">
        <v>0</v>
      </c>
      <c r="CQ195" s="237">
        <v>0</v>
      </c>
      <c r="CR195" s="237"/>
      <c r="CS195" s="236">
        <v>97070.544792722751</v>
      </c>
      <c r="CT195" s="238">
        <v>0</v>
      </c>
      <c r="CU195" s="238">
        <v>97041.523959389422</v>
      </c>
      <c r="CV195" s="239"/>
      <c r="CW195" s="239"/>
      <c r="CX195" s="239"/>
      <c r="CY195" s="239">
        <v>0</v>
      </c>
      <c r="CZ195" s="239">
        <v>0</v>
      </c>
      <c r="DA195" s="239">
        <v>0</v>
      </c>
      <c r="DB195" s="239">
        <v>303.33333333333331</v>
      </c>
      <c r="DC195" s="239">
        <v>0</v>
      </c>
      <c r="DD195" s="238">
        <v>0</v>
      </c>
      <c r="DE195" s="238">
        <v>0</v>
      </c>
      <c r="DF195" s="239">
        <v>-274.3125</v>
      </c>
      <c r="DG195" s="239">
        <v>0</v>
      </c>
      <c r="DH195" s="239">
        <v>0</v>
      </c>
      <c r="DI195" s="239"/>
      <c r="DJ195" s="238">
        <v>97070.544792722751</v>
      </c>
      <c r="DK195" s="240">
        <v>0</v>
      </c>
      <c r="DL195" s="240">
        <v>97041.523959389422</v>
      </c>
      <c r="DM195" s="241"/>
      <c r="DN195" s="241"/>
      <c r="DO195" s="241"/>
      <c r="DP195" s="241">
        <v>0</v>
      </c>
      <c r="DQ195" s="241">
        <v>0</v>
      </c>
      <c r="DR195" s="241">
        <v>0</v>
      </c>
      <c r="DS195" s="241">
        <v>303.33333333333331</v>
      </c>
      <c r="DT195" s="241">
        <v>0</v>
      </c>
      <c r="DU195" s="240">
        <v>0</v>
      </c>
      <c r="DV195" s="240">
        <v>0</v>
      </c>
      <c r="DW195" s="241">
        <v>-274.3125</v>
      </c>
      <c r="DX195" s="241">
        <v>0</v>
      </c>
      <c r="DY195" s="241">
        <v>0</v>
      </c>
      <c r="DZ195" s="241"/>
      <c r="EA195" s="240">
        <v>97070.544792722751</v>
      </c>
      <c r="EB195" s="242">
        <v>0</v>
      </c>
      <c r="EC195" s="242">
        <v>347649.11290245829</v>
      </c>
      <c r="ED195" s="243"/>
      <c r="EE195" s="243"/>
      <c r="EF195" s="243"/>
      <c r="EG195" s="243">
        <v>0</v>
      </c>
      <c r="EH195" s="243">
        <v>0</v>
      </c>
      <c r="EI195" s="243">
        <v>0</v>
      </c>
      <c r="EJ195" s="243">
        <v>6976.6666666666661</v>
      </c>
      <c r="EK195" s="243">
        <v>0</v>
      </c>
      <c r="EL195" s="242">
        <v>0</v>
      </c>
      <c r="EM195" s="242">
        <v>0</v>
      </c>
      <c r="EN195" s="243">
        <v>-1371.5625</v>
      </c>
      <c r="EO195" s="243">
        <v>0</v>
      </c>
      <c r="EP195" s="243">
        <v>0</v>
      </c>
      <c r="EQ195" s="243"/>
      <c r="ER195" s="242">
        <v>353254.21706912498</v>
      </c>
      <c r="ES195" s="230">
        <v>0</v>
      </c>
      <c r="ET195" s="230">
        <v>97041.523959389422</v>
      </c>
      <c r="EU195" s="231"/>
      <c r="EV195" s="231"/>
      <c r="EW195" s="231"/>
      <c r="EX195" s="231">
        <v>0</v>
      </c>
      <c r="EY195" s="231">
        <v>0</v>
      </c>
      <c r="EZ195" s="231">
        <v>0</v>
      </c>
      <c r="FA195" s="231">
        <v>303.33333333333331</v>
      </c>
      <c r="FB195" s="231">
        <v>0</v>
      </c>
      <c r="FC195" s="230">
        <v>0</v>
      </c>
      <c r="FD195" s="230">
        <v>0</v>
      </c>
      <c r="FE195" s="231"/>
      <c r="FF195" s="231">
        <v>0</v>
      </c>
      <c r="FG195" s="231">
        <v>0</v>
      </c>
      <c r="FH195" s="231"/>
      <c r="FI195" s="230">
        <v>97344.857292722751</v>
      </c>
      <c r="FJ195" s="232">
        <v>0</v>
      </c>
      <c r="FK195" s="232">
        <v>-72984.538536192093</v>
      </c>
      <c r="FL195" s="233"/>
      <c r="FM195" s="233"/>
      <c r="FN195" s="233"/>
      <c r="FO195" s="233">
        <v>0</v>
      </c>
      <c r="FP195" s="233">
        <v>0</v>
      </c>
      <c r="FQ195" s="233">
        <v>0</v>
      </c>
      <c r="FR195" s="233">
        <v>303.33333333333331</v>
      </c>
      <c r="FS195" s="233">
        <v>0</v>
      </c>
      <c r="FT195" s="232">
        <v>0</v>
      </c>
      <c r="FU195" s="232">
        <v>0</v>
      </c>
      <c r="FV195" s="233"/>
      <c r="FW195" s="233">
        <v>0</v>
      </c>
      <c r="FX195" s="233">
        <v>0</v>
      </c>
      <c r="FY195" s="233"/>
      <c r="FZ195" s="232">
        <v>-72681.205202858764</v>
      </c>
      <c r="GA195" s="234">
        <v>0</v>
      </c>
      <c r="GB195" s="234">
        <v>70740.58352909243</v>
      </c>
      <c r="GC195" s="235"/>
      <c r="GD195" s="235"/>
      <c r="GE195" s="235"/>
      <c r="GF195" s="235">
        <v>0</v>
      </c>
      <c r="GG195" s="235">
        <v>0</v>
      </c>
      <c r="GH195" s="235">
        <v>0</v>
      </c>
      <c r="GI195" s="235">
        <v>303.33333333333331</v>
      </c>
      <c r="GJ195" s="235">
        <v>0</v>
      </c>
      <c r="GK195" s="234">
        <v>0</v>
      </c>
      <c r="GL195" s="234">
        <v>0</v>
      </c>
      <c r="GM195" s="235"/>
      <c r="GN195" s="235">
        <v>0</v>
      </c>
      <c r="GO195" s="235">
        <v>0</v>
      </c>
      <c r="GP195" s="235"/>
      <c r="GQ195" s="234">
        <v>71043.916862425758</v>
      </c>
      <c r="GR195" s="236">
        <v>0</v>
      </c>
      <c r="GS195" s="236">
        <v>63036.311460273115</v>
      </c>
      <c r="GT195" s="237"/>
      <c r="GU195" s="237"/>
      <c r="GV195" s="237"/>
      <c r="GW195" s="237">
        <v>0</v>
      </c>
      <c r="GX195" s="237">
        <v>0</v>
      </c>
      <c r="GY195" s="237">
        <v>0</v>
      </c>
      <c r="GZ195" s="237">
        <v>303.33333333333331</v>
      </c>
      <c r="HA195" s="237">
        <v>0</v>
      </c>
      <c r="HB195" s="236">
        <v>0</v>
      </c>
      <c r="HC195" s="236">
        <v>0</v>
      </c>
      <c r="HD195" s="237"/>
      <c r="HE195" s="237">
        <v>0</v>
      </c>
      <c r="HF195" s="237">
        <v>0</v>
      </c>
      <c r="HG195" s="237"/>
      <c r="HH195" s="236">
        <v>63339.644793606451</v>
      </c>
      <c r="HJ195" s="281">
        <f t="shared" si="20"/>
        <v>1164365.213518074</v>
      </c>
      <c r="HK195" s="282">
        <f t="shared" si="21"/>
        <v>0</v>
      </c>
      <c r="HL195" s="282">
        <f t="shared" si="22"/>
        <v>9403.3333333333339</v>
      </c>
      <c r="HM195" s="282">
        <f t="shared" si="23"/>
        <v>0</v>
      </c>
      <c r="HN195" s="282">
        <f t="shared" si="24"/>
        <v>0</v>
      </c>
      <c r="HO195" s="282">
        <f t="shared" si="25"/>
        <v>-3291.75</v>
      </c>
      <c r="HP195" s="282">
        <f t="shared" si="26"/>
        <v>0</v>
      </c>
      <c r="HQ195" s="283">
        <f t="shared" si="27"/>
        <v>0</v>
      </c>
      <c r="HR195" s="263"/>
      <c r="HS195" s="277">
        <v>0</v>
      </c>
      <c r="HT195" s="278">
        <v>0</v>
      </c>
      <c r="HU195" s="278">
        <v>0</v>
      </c>
      <c r="HV195" s="278">
        <v>0</v>
      </c>
      <c r="HW195" s="278">
        <v>0</v>
      </c>
      <c r="HX195" s="278">
        <v>0</v>
      </c>
      <c r="HY195" s="278">
        <v>0</v>
      </c>
      <c r="HZ195" s="279">
        <v>5208.25</v>
      </c>
      <c r="IA195" s="278"/>
      <c r="IB195" s="280">
        <f t="shared" si="28"/>
        <v>1178976.7968514073</v>
      </c>
      <c r="ID195" s="280">
        <f t="shared" si="29"/>
        <v>-3291.75</v>
      </c>
      <c r="IF195" s="280"/>
      <c r="IH195" s="280"/>
      <c r="IJ195" s="280">
        <v>0</v>
      </c>
      <c r="IL195" s="280">
        <v>54533.58</v>
      </c>
      <c r="IN195" s="280">
        <v>46501.57</v>
      </c>
    </row>
    <row r="196" spans="1:248">
      <c r="A196" s="244">
        <v>1014</v>
      </c>
      <c r="B196" s="141">
        <v>103127</v>
      </c>
      <c r="C196" s="141" t="s">
        <v>766</v>
      </c>
      <c r="D196" s="141" t="s">
        <v>562</v>
      </c>
      <c r="E196" s="226" t="s">
        <v>786</v>
      </c>
      <c r="F196" s="245" t="s">
        <v>923</v>
      </c>
      <c r="H196" s="227">
        <v>0</v>
      </c>
      <c r="I196" s="227">
        <v>0</v>
      </c>
      <c r="J196" s="227">
        <v>0</v>
      </c>
      <c r="K196" s="227">
        <v>0</v>
      </c>
      <c r="M196" s="228">
        <v>0</v>
      </c>
      <c r="N196" s="228">
        <v>52349.382518115941</v>
      </c>
      <c r="O196" s="229"/>
      <c r="P196" s="229"/>
      <c r="Q196" s="229"/>
      <c r="R196" s="229">
        <v>0</v>
      </c>
      <c r="S196" s="229"/>
      <c r="T196" s="229">
        <v>0</v>
      </c>
      <c r="U196" s="229">
        <v>0</v>
      </c>
      <c r="V196" s="229"/>
      <c r="W196" s="228">
        <v>0</v>
      </c>
      <c r="X196" s="228">
        <v>0</v>
      </c>
      <c r="Y196" s="229">
        <v>-274.3125</v>
      </c>
      <c r="Z196" s="229">
        <v>0</v>
      </c>
      <c r="AA196" s="229">
        <v>0</v>
      </c>
      <c r="AB196" s="229"/>
      <c r="AC196" s="228">
        <v>52075.070018115941</v>
      </c>
      <c r="AD196" s="230">
        <v>0</v>
      </c>
      <c r="AE196" s="230">
        <v>52349.382518115941</v>
      </c>
      <c r="AF196" s="231"/>
      <c r="AG196" s="231"/>
      <c r="AH196" s="231"/>
      <c r="AI196" s="231">
        <v>0</v>
      </c>
      <c r="AJ196" s="231"/>
      <c r="AK196" s="231">
        <v>0</v>
      </c>
      <c r="AL196" s="231">
        <v>0</v>
      </c>
      <c r="AM196" s="231"/>
      <c r="AN196" s="230">
        <v>0</v>
      </c>
      <c r="AO196" s="230">
        <v>0</v>
      </c>
      <c r="AP196" s="231">
        <v>-274.3125</v>
      </c>
      <c r="AQ196" s="231">
        <v>0</v>
      </c>
      <c r="AR196" s="231">
        <v>0</v>
      </c>
      <c r="AS196" s="231"/>
      <c r="AT196" s="230">
        <v>52075.070018115941</v>
      </c>
      <c r="AU196" s="232">
        <v>0</v>
      </c>
      <c r="AV196" s="232">
        <v>52349.382518115941</v>
      </c>
      <c r="AW196" s="233"/>
      <c r="AX196" s="233"/>
      <c r="AY196" s="233"/>
      <c r="AZ196" s="233">
        <v>0</v>
      </c>
      <c r="BA196" s="233"/>
      <c r="BB196" s="233">
        <v>0</v>
      </c>
      <c r="BC196" s="233">
        <v>0</v>
      </c>
      <c r="BD196" s="233"/>
      <c r="BE196" s="232">
        <v>0</v>
      </c>
      <c r="BF196" s="232">
        <v>0</v>
      </c>
      <c r="BG196" s="233">
        <v>-274.3125</v>
      </c>
      <c r="BH196" s="233">
        <v>0</v>
      </c>
      <c r="BI196" s="233">
        <v>0</v>
      </c>
      <c r="BJ196" s="233"/>
      <c r="BK196" s="232">
        <v>52075.070018115941</v>
      </c>
      <c r="BL196" s="234">
        <v>0</v>
      </c>
      <c r="BM196" s="234">
        <v>66093.162493961368</v>
      </c>
      <c r="BN196" s="235"/>
      <c r="BO196" s="235"/>
      <c r="BP196" s="235"/>
      <c r="BQ196" s="235">
        <v>0</v>
      </c>
      <c r="BR196" s="235">
        <v>0</v>
      </c>
      <c r="BS196" s="235">
        <v>0</v>
      </c>
      <c r="BT196" s="235">
        <v>606.66666666666663</v>
      </c>
      <c r="BU196" s="235">
        <v>0</v>
      </c>
      <c r="BV196" s="234">
        <v>0</v>
      </c>
      <c r="BW196" s="234">
        <v>0</v>
      </c>
      <c r="BX196" s="235">
        <v>-274.3125</v>
      </c>
      <c r="BY196" s="235">
        <v>0</v>
      </c>
      <c r="BZ196" s="235">
        <v>0</v>
      </c>
      <c r="CA196" s="235"/>
      <c r="CB196" s="234">
        <v>66425.51666062804</v>
      </c>
      <c r="CC196" s="236">
        <v>0</v>
      </c>
      <c r="CD196" s="236">
        <v>66093.162493961368</v>
      </c>
      <c r="CE196" s="237"/>
      <c r="CF196" s="237"/>
      <c r="CG196" s="237"/>
      <c r="CH196" s="237">
        <v>0</v>
      </c>
      <c r="CI196" s="237">
        <v>0</v>
      </c>
      <c r="CJ196" s="237">
        <v>0</v>
      </c>
      <c r="CK196" s="237">
        <v>606.66666666666663</v>
      </c>
      <c r="CL196" s="237">
        <v>0</v>
      </c>
      <c r="CM196" s="236">
        <v>0</v>
      </c>
      <c r="CN196" s="236">
        <v>0</v>
      </c>
      <c r="CO196" s="237">
        <v>-274.3125</v>
      </c>
      <c r="CP196" s="237">
        <v>0</v>
      </c>
      <c r="CQ196" s="237">
        <v>0</v>
      </c>
      <c r="CR196" s="237"/>
      <c r="CS196" s="236">
        <v>66425.51666062804</v>
      </c>
      <c r="CT196" s="238">
        <v>0</v>
      </c>
      <c r="CU196" s="238">
        <v>66093.162493961368</v>
      </c>
      <c r="CV196" s="239"/>
      <c r="CW196" s="239"/>
      <c r="CX196" s="239"/>
      <c r="CY196" s="239">
        <v>0</v>
      </c>
      <c r="CZ196" s="239">
        <v>0</v>
      </c>
      <c r="DA196" s="239">
        <v>0</v>
      </c>
      <c r="DB196" s="239">
        <v>606.66666666666663</v>
      </c>
      <c r="DC196" s="239">
        <v>0</v>
      </c>
      <c r="DD196" s="238">
        <v>0</v>
      </c>
      <c r="DE196" s="238">
        <v>0</v>
      </c>
      <c r="DF196" s="239">
        <v>-274.3125</v>
      </c>
      <c r="DG196" s="239">
        <v>0</v>
      </c>
      <c r="DH196" s="239">
        <v>0</v>
      </c>
      <c r="DI196" s="239"/>
      <c r="DJ196" s="238">
        <v>66425.51666062804</v>
      </c>
      <c r="DK196" s="240">
        <v>0</v>
      </c>
      <c r="DL196" s="240">
        <v>66093.162493961368</v>
      </c>
      <c r="DM196" s="241"/>
      <c r="DN196" s="241"/>
      <c r="DO196" s="241"/>
      <c r="DP196" s="241">
        <v>0</v>
      </c>
      <c r="DQ196" s="241">
        <v>0</v>
      </c>
      <c r="DR196" s="241">
        <v>0</v>
      </c>
      <c r="DS196" s="241">
        <v>606.66666666666663</v>
      </c>
      <c r="DT196" s="241">
        <v>0</v>
      </c>
      <c r="DU196" s="240">
        <v>0</v>
      </c>
      <c r="DV196" s="240">
        <v>0</v>
      </c>
      <c r="DW196" s="241">
        <v>-274.3125</v>
      </c>
      <c r="DX196" s="241">
        <v>0</v>
      </c>
      <c r="DY196" s="241">
        <v>0</v>
      </c>
      <c r="DZ196" s="241"/>
      <c r="EA196" s="240">
        <v>66425.51666062804</v>
      </c>
      <c r="EB196" s="242">
        <v>0</v>
      </c>
      <c r="EC196" s="242">
        <v>200689.0987534365</v>
      </c>
      <c r="ED196" s="243"/>
      <c r="EE196" s="243"/>
      <c r="EF196" s="243"/>
      <c r="EG196" s="243">
        <v>0</v>
      </c>
      <c r="EH196" s="243">
        <v>0</v>
      </c>
      <c r="EI196" s="243">
        <v>0</v>
      </c>
      <c r="EJ196" s="243">
        <v>9403.3333333333321</v>
      </c>
      <c r="EK196" s="243">
        <v>0</v>
      </c>
      <c r="EL196" s="242">
        <v>0</v>
      </c>
      <c r="EM196" s="242">
        <v>0</v>
      </c>
      <c r="EN196" s="243">
        <v>-1371.5625</v>
      </c>
      <c r="EO196" s="243">
        <v>0</v>
      </c>
      <c r="EP196" s="243">
        <v>0</v>
      </c>
      <c r="EQ196" s="243"/>
      <c r="ER196" s="242">
        <v>208720.86958676984</v>
      </c>
      <c r="ES196" s="230">
        <v>0</v>
      </c>
      <c r="ET196" s="230">
        <v>66093.162493961368</v>
      </c>
      <c r="EU196" s="231"/>
      <c r="EV196" s="231"/>
      <c r="EW196" s="231"/>
      <c r="EX196" s="231">
        <v>0</v>
      </c>
      <c r="EY196" s="231">
        <v>0</v>
      </c>
      <c r="EZ196" s="231">
        <v>0</v>
      </c>
      <c r="FA196" s="231">
        <v>606.66666666666663</v>
      </c>
      <c r="FB196" s="231">
        <v>0</v>
      </c>
      <c r="FC196" s="230">
        <v>0</v>
      </c>
      <c r="FD196" s="230">
        <v>0</v>
      </c>
      <c r="FE196" s="231"/>
      <c r="FF196" s="231">
        <v>0</v>
      </c>
      <c r="FG196" s="231">
        <v>0</v>
      </c>
      <c r="FH196" s="231"/>
      <c r="FI196" s="230">
        <v>66699.82916062804</v>
      </c>
      <c r="FJ196" s="232">
        <v>0</v>
      </c>
      <c r="FK196" s="232">
        <v>-39147.484818840574</v>
      </c>
      <c r="FL196" s="233"/>
      <c r="FM196" s="233"/>
      <c r="FN196" s="233"/>
      <c r="FO196" s="233">
        <v>0</v>
      </c>
      <c r="FP196" s="233">
        <v>0</v>
      </c>
      <c r="FQ196" s="233">
        <v>0</v>
      </c>
      <c r="FR196" s="233">
        <v>606.66666666666663</v>
      </c>
      <c r="FS196" s="233">
        <v>0</v>
      </c>
      <c r="FT196" s="232">
        <v>0</v>
      </c>
      <c r="FU196" s="232">
        <v>0</v>
      </c>
      <c r="FV196" s="233"/>
      <c r="FW196" s="233">
        <v>0</v>
      </c>
      <c r="FX196" s="233">
        <v>0</v>
      </c>
      <c r="FY196" s="233"/>
      <c r="FZ196" s="232">
        <v>-38540.81815217391</v>
      </c>
      <c r="GA196" s="234">
        <v>0</v>
      </c>
      <c r="GB196" s="234">
        <v>51020.090857259187</v>
      </c>
      <c r="GC196" s="235"/>
      <c r="GD196" s="235"/>
      <c r="GE196" s="235"/>
      <c r="GF196" s="235">
        <v>0</v>
      </c>
      <c r="GG196" s="235">
        <v>0</v>
      </c>
      <c r="GH196" s="235">
        <v>0</v>
      </c>
      <c r="GI196" s="235">
        <v>606.66666666666663</v>
      </c>
      <c r="GJ196" s="235">
        <v>0</v>
      </c>
      <c r="GK196" s="234">
        <v>0</v>
      </c>
      <c r="GL196" s="234">
        <v>0</v>
      </c>
      <c r="GM196" s="235"/>
      <c r="GN196" s="235">
        <v>0</v>
      </c>
      <c r="GO196" s="235">
        <v>0</v>
      </c>
      <c r="GP196" s="235"/>
      <c r="GQ196" s="234">
        <v>51626.757523925851</v>
      </c>
      <c r="GR196" s="236">
        <v>0</v>
      </c>
      <c r="GS196" s="236">
        <v>45045.033031400977</v>
      </c>
      <c r="GT196" s="237"/>
      <c r="GU196" s="237"/>
      <c r="GV196" s="237"/>
      <c r="GW196" s="237">
        <v>0</v>
      </c>
      <c r="GX196" s="237">
        <v>0</v>
      </c>
      <c r="GY196" s="237">
        <v>0</v>
      </c>
      <c r="GZ196" s="237">
        <v>606.66666666666663</v>
      </c>
      <c r="HA196" s="237">
        <v>0</v>
      </c>
      <c r="HB196" s="236">
        <v>0</v>
      </c>
      <c r="HC196" s="236">
        <v>0</v>
      </c>
      <c r="HD196" s="237"/>
      <c r="HE196" s="237">
        <v>0</v>
      </c>
      <c r="HF196" s="237">
        <v>0</v>
      </c>
      <c r="HG196" s="237"/>
      <c r="HH196" s="236">
        <v>45651.699698067641</v>
      </c>
      <c r="HJ196" s="281">
        <f t="shared" si="20"/>
        <v>773785.37784741085</v>
      </c>
      <c r="HK196" s="282">
        <f t="shared" si="21"/>
        <v>0</v>
      </c>
      <c r="HL196" s="282">
        <f t="shared" si="22"/>
        <v>14256.666666666662</v>
      </c>
      <c r="HM196" s="282">
        <f t="shared" si="23"/>
        <v>0</v>
      </c>
      <c r="HN196" s="282">
        <f t="shared" si="24"/>
        <v>0</v>
      </c>
      <c r="HO196" s="282">
        <f t="shared" si="25"/>
        <v>-3291.75</v>
      </c>
      <c r="HP196" s="282">
        <f t="shared" si="26"/>
        <v>0</v>
      </c>
      <c r="HQ196" s="283">
        <f t="shared" si="27"/>
        <v>0</v>
      </c>
      <c r="HR196" s="263"/>
      <c r="HS196" s="277">
        <v>0</v>
      </c>
      <c r="HT196" s="278">
        <v>0</v>
      </c>
      <c r="HU196" s="278">
        <v>0</v>
      </c>
      <c r="HV196" s="278">
        <v>0</v>
      </c>
      <c r="HW196" s="278">
        <v>0</v>
      </c>
      <c r="HX196" s="278">
        <v>0</v>
      </c>
      <c r="HY196" s="278">
        <v>0</v>
      </c>
      <c r="HZ196" s="279">
        <v>4978.75</v>
      </c>
      <c r="IA196" s="278"/>
      <c r="IB196" s="280">
        <f t="shared" si="28"/>
        <v>793020.79451407748</v>
      </c>
      <c r="ID196" s="280">
        <f t="shared" si="29"/>
        <v>-3291.75</v>
      </c>
      <c r="IF196" s="280"/>
      <c r="IH196" s="280"/>
      <c r="IJ196" s="280">
        <v>0</v>
      </c>
      <c r="IL196" s="280">
        <v>28664.68</v>
      </c>
      <c r="IN196" s="280">
        <v>35282.67</v>
      </c>
    </row>
    <row r="197" spans="1:248">
      <c r="A197" s="244">
        <v>2019</v>
      </c>
      <c r="B197" s="141">
        <v>134279</v>
      </c>
      <c r="C197" s="141" t="s">
        <v>767</v>
      </c>
      <c r="D197" s="141" t="s">
        <v>563</v>
      </c>
      <c r="E197" s="226" t="s">
        <v>341</v>
      </c>
      <c r="F197" s="245" t="s">
        <v>923</v>
      </c>
      <c r="H197" s="227">
        <v>2212701.9098363789</v>
      </c>
      <c r="I197" s="227">
        <v>-10153.35</v>
      </c>
      <c r="J197" s="227">
        <v>-57582.767999999996</v>
      </c>
      <c r="K197" s="227">
        <v>2144965.7918363786</v>
      </c>
      <c r="M197" s="228">
        <v>184391.82581969825</v>
      </c>
      <c r="N197" s="228">
        <v>0</v>
      </c>
      <c r="O197" s="229"/>
      <c r="P197" s="229"/>
      <c r="Q197" s="229"/>
      <c r="R197" s="229">
        <v>0</v>
      </c>
      <c r="S197" s="229"/>
      <c r="T197" s="229">
        <v>0</v>
      </c>
      <c r="U197" s="229">
        <v>0</v>
      </c>
      <c r="V197" s="229"/>
      <c r="W197" s="228">
        <v>-846.11250000000007</v>
      </c>
      <c r="X197" s="228">
        <v>-4798.5639999999994</v>
      </c>
      <c r="Y197" s="229">
        <v>-789.25</v>
      </c>
      <c r="Z197" s="229">
        <v>0</v>
      </c>
      <c r="AA197" s="229">
        <v>0</v>
      </c>
      <c r="AB197" s="229"/>
      <c r="AC197" s="228">
        <v>177957.89931969825</v>
      </c>
      <c r="AD197" s="230">
        <v>184391.82581969825</v>
      </c>
      <c r="AE197" s="230">
        <v>0</v>
      </c>
      <c r="AF197" s="231"/>
      <c r="AG197" s="231"/>
      <c r="AH197" s="231"/>
      <c r="AI197" s="231">
        <v>0</v>
      </c>
      <c r="AJ197" s="231"/>
      <c r="AK197" s="231">
        <v>0</v>
      </c>
      <c r="AL197" s="231">
        <v>0</v>
      </c>
      <c r="AM197" s="231"/>
      <c r="AN197" s="230">
        <v>-846.11250000000007</v>
      </c>
      <c r="AO197" s="230">
        <v>-4798.5639999999994</v>
      </c>
      <c r="AP197" s="231">
        <v>-789.25</v>
      </c>
      <c r="AQ197" s="231">
        <v>0</v>
      </c>
      <c r="AR197" s="231">
        <v>0</v>
      </c>
      <c r="AS197" s="231"/>
      <c r="AT197" s="230">
        <v>177957.89931969825</v>
      </c>
      <c r="AU197" s="232">
        <v>184391.82581969825</v>
      </c>
      <c r="AV197" s="232">
        <v>0</v>
      </c>
      <c r="AW197" s="233"/>
      <c r="AX197" s="233"/>
      <c r="AY197" s="233"/>
      <c r="AZ197" s="233">
        <v>0</v>
      </c>
      <c r="BA197" s="233"/>
      <c r="BB197" s="233">
        <v>0</v>
      </c>
      <c r="BC197" s="233">
        <v>0</v>
      </c>
      <c r="BD197" s="233"/>
      <c r="BE197" s="232">
        <v>-846.11250000000007</v>
      </c>
      <c r="BF197" s="232">
        <v>-4798.5639999999994</v>
      </c>
      <c r="BG197" s="233">
        <v>-789.25</v>
      </c>
      <c r="BH197" s="233">
        <v>0</v>
      </c>
      <c r="BI197" s="233">
        <v>0</v>
      </c>
      <c r="BJ197" s="233"/>
      <c r="BK197" s="232">
        <v>177957.89931969825</v>
      </c>
      <c r="BL197" s="234">
        <v>184391.82581969825</v>
      </c>
      <c r="BM197" s="234">
        <v>0</v>
      </c>
      <c r="BN197" s="235"/>
      <c r="BO197" s="235"/>
      <c r="BP197" s="235"/>
      <c r="BQ197" s="235">
        <v>0</v>
      </c>
      <c r="BR197" s="235">
        <v>0</v>
      </c>
      <c r="BS197" s="235">
        <v>0</v>
      </c>
      <c r="BT197" s="235">
        <v>0</v>
      </c>
      <c r="BU197" s="235">
        <v>0</v>
      </c>
      <c r="BV197" s="234">
        <v>-846.11250000000007</v>
      </c>
      <c r="BW197" s="234">
        <v>-4798.5639999999994</v>
      </c>
      <c r="BX197" s="235">
        <v>-789.25</v>
      </c>
      <c r="BY197" s="235">
        <v>0</v>
      </c>
      <c r="BZ197" s="235">
        <v>0</v>
      </c>
      <c r="CA197" s="235"/>
      <c r="CB197" s="234">
        <v>177957.89931969825</v>
      </c>
      <c r="CC197" s="236">
        <v>184391.82581969825</v>
      </c>
      <c r="CD197" s="236">
        <v>0</v>
      </c>
      <c r="CE197" s="237"/>
      <c r="CF197" s="237"/>
      <c r="CG197" s="237"/>
      <c r="CH197" s="237">
        <v>0</v>
      </c>
      <c r="CI197" s="237">
        <v>0</v>
      </c>
      <c r="CJ197" s="237">
        <v>0</v>
      </c>
      <c r="CK197" s="237">
        <v>0</v>
      </c>
      <c r="CL197" s="237">
        <v>0</v>
      </c>
      <c r="CM197" s="236">
        <v>-846.11250000000007</v>
      </c>
      <c r="CN197" s="236">
        <v>-4798.5639999999994</v>
      </c>
      <c r="CO197" s="237">
        <v>-789.25</v>
      </c>
      <c r="CP197" s="237">
        <v>0</v>
      </c>
      <c r="CQ197" s="237">
        <v>0</v>
      </c>
      <c r="CR197" s="237"/>
      <c r="CS197" s="236">
        <v>177957.89931969825</v>
      </c>
      <c r="CT197" s="238">
        <v>184391.82581969825</v>
      </c>
      <c r="CU197" s="238">
        <v>0</v>
      </c>
      <c r="CV197" s="239"/>
      <c r="CW197" s="239"/>
      <c r="CX197" s="239"/>
      <c r="CY197" s="239">
        <v>0</v>
      </c>
      <c r="CZ197" s="239">
        <v>0</v>
      </c>
      <c r="DA197" s="239">
        <v>0</v>
      </c>
      <c r="DB197" s="239">
        <v>0</v>
      </c>
      <c r="DC197" s="239">
        <v>0</v>
      </c>
      <c r="DD197" s="238">
        <v>-846.11250000000007</v>
      </c>
      <c r="DE197" s="238">
        <v>-4798.5639999999994</v>
      </c>
      <c r="DF197" s="239">
        <v>-789.25</v>
      </c>
      <c r="DG197" s="239">
        <v>0</v>
      </c>
      <c r="DH197" s="239">
        <v>0</v>
      </c>
      <c r="DI197" s="239"/>
      <c r="DJ197" s="238">
        <v>177957.89931969825</v>
      </c>
      <c r="DK197" s="240">
        <v>184391.82581969825</v>
      </c>
      <c r="DL197" s="240">
        <v>0</v>
      </c>
      <c r="DM197" s="241"/>
      <c r="DN197" s="241"/>
      <c r="DO197" s="241"/>
      <c r="DP197" s="241">
        <v>0</v>
      </c>
      <c r="DQ197" s="241">
        <v>0</v>
      </c>
      <c r="DR197" s="241">
        <v>0</v>
      </c>
      <c r="DS197" s="241">
        <v>0</v>
      </c>
      <c r="DT197" s="241">
        <v>0</v>
      </c>
      <c r="DU197" s="240">
        <v>-846.11250000000007</v>
      </c>
      <c r="DV197" s="240">
        <v>-4798.5639999999994</v>
      </c>
      <c r="DW197" s="241">
        <v>-789.25</v>
      </c>
      <c r="DX197" s="241">
        <v>0</v>
      </c>
      <c r="DY197" s="241">
        <v>0</v>
      </c>
      <c r="DZ197" s="241"/>
      <c r="EA197" s="240">
        <v>177957.89931969825</v>
      </c>
      <c r="EB197" s="242">
        <v>184391.82581969825</v>
      </c>
      <c r="EC197" s="242">
        <v>0</v>
      </c>
      <c r="ED197" s="243"/>
      <c r="EE197" s="243"/>
      <c r="EF197" s="243"/>
      <c r="EG197" s="243">
        <v>0</v>
      </c>
      <c r="EH197" s="243">
        <v>0</v>
      </c>
      <c r="EI197" s="243">
        <v>0</v>
      </c>
      <c r="EJ197" s="243">
        <v>0</v>
      </c>
      <c r="EK197" s="243">
        <v>0</v>
      </c>
      <c r="EL197" s="242">
        <v>-846.11250000000007</v>
      </c>
      <c r="EM197" s="242">
        <v>-4798.5639999999994</v>
      </c>
      <c r="EN197" s="243">
        <v>-3946.25</v>
      </c>
      <c r="EO197" s="243">
        <v>0</v>
      </c>
      <c r="EP197" s="243">
        <v>0</v>
      </c>
      <c r="EQ197" s="243"/>
      <c r="ER197" s="242">
        <v>174800.89931969825</v>
      </c>
      <c r="ES197" s="230">
        <v>184391.82581969825</v>
      </c>
      <c r="ET197" s="230">
        <v>0</v>
      </c>
      <c r="EU197" s="231"/>
      <c r="EV197" s="231"/>
      <c r="EW197" s="231"/>
      <c r="EX197" s="231">
        <v>0</v>
      </c>
      <c r="EY197" s="231">
        <v>0</v>
      </c>
      <c r="EZ197" s="231">
        <v>0</v>
      </c>
      <c r="FA197" s="231">
        <v>0</v>
      </c>
      <c r="FB197" s="231">
        <v>0</v>
      </c>
      <c r="FC197" s="230">
        <v>-846.11250000000007</v>
      </c>
      <c r="FD197" s="230">
        <v>-4798.5639999999994</v>
      </c>
      <c r="FE197" s="231"/>
      <c r="FF197" s="231">
        <v>0</v>
      </c>
      <c r="FG197" s="231">
        <v>0</v>
      </c>
      <c r="FH197" s="231"/>
      <c r="FI197" s="230">
        <v>178747.14931969825</v>
      </c>
      <c r="FJ197" s="232">
        <v>184391.82581969825</v>
      </c>
      <c r="FK197" s="232">
        <v>0</v>
      </c>
      <c r="FL197" s="233"/>
      <c r="FM197" s="233"/>
      <c r="FN197" s="233"/>
      <c r="FO197" s="233">
        <v>0</v>
      </c>
      <c r="FP197" s="233">
        <v>0</v>
      </c>
      <c r="FQ197" s="233">
        <v>0</v>
      </c>
      <c r="FR197" s="233">
        <v>0</v>
      </c>
      <c r="FS197" s="233">
        <v>0</v>
      </c>
      <c r="FT197" s="232">
        <v>-846.11250000000007</v>
      </c>
      <c r="FU197" s="232">
        <v>-4798.5639999999994</v>
      </c>
      <c r="FV197" s="233"/>
      <c r="FW197" s="233">
        <v>0</v>
      </c>
      <c r="FX197" s="233">
        <v>0</v>
      </c>
      <c r="FY197" s="233"/>
      <c r="FZ197" s="232">
        <v>178747.14931969825</v>
      </c>
      <c r="GA197" s="234">
        <v>184391.82581969825</v>
      </c>
      <c r="GB197" s="234">
        <v>0</v>
      </c>
      <c r="GC197" s="235"/>
      <c r="GD197" s="235"/>
      <c r="GE197" s="235"/>
      <c r="GF197" s="235">
        <v>0</v>
      </c>
      <c r="GG197" s="235">
        <v>0</v>
      </c>
      <c r="GH197" s="235">
        <v>0</v>
      </c>
      <c r="GI197" s="235">
        <v>0</v>
      </c>
      <c r="GJ197" s="235">
        <v>0</v>
      </c>
      <c r="GK197" s="234">
        <v>-846.11250000000007</v>
      </c>
      <c r="GL197" s="234">
        <v>-4798.5639999999994</v>
      </c>
      <c r="GM197" s="235"/>
      <c r="GN197" s="235">
        <v>0</v>
      </c>
      <c r="GO197" s="235">
        <v>0</v>
      </c>
      <c r="GP197" s="235"/>
      <c r="GQ197" s="234">
        <v>178747.14931969825</v>
      </c>
      <c r="GR197" s="236">
        <v>184391.82581969825</v>
      </c>
      <c r="GS197" s="236">
        <v>0</v>
      </c>
      <c r="GT197" s="237"/>
      <c r="GU197" s="237"/>
      <c r="GV197" s="237"/>
      <c r="GW197" s="237">
        <v>0</v>
      </c>
      <c r="GX197" s="237">
        <v>0</v>
      </c>
      <c r="GY197" s="237">
        <v>0</v>
      </c>
      <c r="GZ197" s="237">
        <v>0</v>
      </c>
      <c r="HA197" s="237">
        <v>0</v>
      </c>
      <c r="HB197" s="236">
        <v>-846.11250000000007</v>
      </c>
      <c r="HC197" s="236">
        <v>-4798.5639999999994</v>
      </c>
      <c r="HD197" s="237"/>
      <c r="HE197" s="237">
        <v>0</v>
      </c>
      <c r="HF197" s="237">
        <v>0</v>
      </c>
      <c r="HG197" s="237"/>
      <c r="HH197" s="236">
        <v>178747.14931969825</v>
      </c>
      <c r="HJ197" s="281">
        <f t="shared" si="20"/>
        <v>2212701.9098363784</v>
      </c>
      <c r="HK197" s="282">
        <f t="shared" si="21"/>
        <v>0</v>
      </c>
      <c r="HL197" s="282">
        <f t="shared" si="22"/>
        <v>0</v>
      </c>
      <c r="HM197" s="282">
        <f t="shared" si="23"/>
        <v>-10153.349999999999</v>
      </c>
      <c r="HN197" s="282">
        <f t="shared" si="24"/>
        <v>-57582.767999999989</v>
      </c>
      <c r="HO197" s="282">
        <f t="shared" si="25"/>
        <v>-9471</v>
      </c>
      <c r="HP197" s="282">
        <f t="shared" si="26"/>
        <v>0</v>
      </c>
      <c r="HQ197" s="283">
        <f t="shared" si="27"/>
        <v>0</v>
      </c>
      <c r="HR197" s="263"/>
      <c r="HS197" s="277">
        <v>132148</v>
      </c>
      <c r="HT197" s="278">
        <v>0</v>
      </c>
      <c r="HU197" s="278">
        <v>220290</v>
      </c>
      <c r="HV197" s="278">
        <v>1056.9299999999998</v>
      </c>
      <c r="HW197" s="278">
        <v>0</v>
      </c>
      <c r="HX197" s="278">
        <v>17745</v>
      </c>
      <c r="HY197" s="278">
        <v>65659</v>
      </c>
      <c r="HZ197" s="279">
        <v>8545</v>
      </c>
      <c r="IA197" s="278"/>
      <c r="IB197" s="280">
        <f t="shared" si="28"/>
        <v>2658145.8398363786</v>
      </c>
      <c r="ID197" s="280">
        <f t="shared" si="29"/>
        <v>-77207.117999999988</v>
      </c>
      <c r="IF197" s="280"/>
      <c r="IH197" s="280"/>
      <c r="IJ197" s="280">
        <v>0</v>
      </c>
      <c r="IL197" s="280">
        <v>0</v>
      </c>
      <c r="IN197" s="280">
        <v>98054.563333333324</v>
      </c>
    </row>
    <row r="198" spans="1:248">
      <c r="A198" s="244">
        <v>2239</v>
      </c>
      <c r="B198" s="141">
        <v>103289</v>
      </c>
      <c r="C198" s="141" t="s">
        <v>632</v>
      </c>
      <c r="D198" s="141" t="s">
        <v>429</v>
      </c>
      <c r="E198" s="226" t="s">
        <v>341</v>
      </c>
      <c r="F198" s="245" t="s">
        <v>924</v>
      </c>
      <c r="H198" s="227">
        <v>1009790.6116657542</v>
      </c>
      <c r="I198" s="227">
        <v>-4186.6899999999996</v>
      </c>
      <c r="J198" s="227">
        <v>-11105.6042</v>
      </c>
      <c r="K198" s="227">
        <v>994498.31746575434</v>
      </c>
      <c r="M198" s="228">
        <v>84149.217638812857</v>
      </c>
      <c r="N198" s="228">
        <v>5677.625</v>
      </c>
      <c r="O198" s="229"/>
      <c r="P198" s="229"/>
      <c r="Q198" s="229"/>
      <c r="R198" s="229">
        <v>0</v>
      </c>
      <c r="S198" s="229"/>
      <c r="T198" s="229">
        <v>0</v>
      </c>
      <c r="U198" s="229">
        <v>0</v>
      </c>
      <c r="V198" s="229"/>
      <c r="W198" s="228">
        <v>-348.89083333333332</v>
      </c>
      <c r="X198" s="228">
        <v>-925.46701666666661</v>
      </c>
      <c r="Y198" s="229">
        <v>-428.3125</v>
      </c>
      <c r="Z198" s="229">
        <v>0</v>
      </c>
      <c r="AA198" s="229">
        <v>0</v>
      </c>
      <c r="AB198" s="229"/>
      <c r="AC198" s="228">
        <v>88124.172288812857</v>
      </c>
      <c r="AD198" s="230">
        <v>84149.217638812857</v>
      </c>
      <c r="AE198" s="230">
        <v>5677.625</v>
      </c>
      <c r="AF198" s="231"/>
      <c r="AG198" s="231"/>
      <c r="AH198" s="231"/>
      <c r="AI198" s="231">
        <v>0</v>
      </c>
      <c r="AJ198" s="231"/>
      <c r="AK198" s="231">
        <v>0</v>
      </c>
      <c r="AL198" s="231">
        <v>0</v>
      </c>
      <c r="AM198" s="231"/>
      <c r="AN198" s="230">
        <v>-348.89083333333332</v>
      </c>
      <c r="AO198" s="230">
        <v>-925.46701666666661</v>
      </c>
      <c r="AP198" s="231">
        <v>-428.3125</v>
      </c>
      <c r="AQ198" s="231">
        <v>0</v>
      </c>
      <c r="AR198" s="231">
        <v>0</v>
      </c>
      <c r="AS198" s="231"/>
      <c r="AT198" s="230">
        <v>88124.172288812857</v>
      </c>
      <c r="AU198" s="232">
        <v>84149.217638812857</v>
      </c>
      <c r="AV198" s="232">
        <v>5677.625</v>
      </c>
      <c r="AW198" s="233"/>
      <c r="AX198" s="233"/>
      <c r="AY198" s="233"/>
      <c r="AZ198" s="233">
        <v>0</v>
      </c>
      <c r="BA198" s="233"/>
      <c r="BB198" s="233">
        <v>0</v>
      </c>
      <c r="BC198" s="233">
        <v>0</v>
      </c>
      <c r="BD198" s="233"/>
      <c r="BE198" s="232">
        <v>-348.89083333333332</v>
      </c>
      <c r="BF198" s="232">
        <v>-925.46701666666661</v>
      </c>
      <c r="BG198" s="233">
        <v>-428.3125</v>
      </c>
      <c r="BH198" s="233">
        <v>0</v>
      </c>
      <c r="BI198" s="233">
        <v>0</v>
      </c>
      <c r="BJ198" s="233"/>
      <c r="BK198" s="232">
        <v>88124.172288812857</v>
      </c>
      <c r="BL198" s="234">
        <v>84149.217638812857</v>
      </c>
      <c r="BM198" s="234">
        <v>11066.669444444446</v>
      </c>
      <c r="BN198" s="235"/>
      <c r="BO198" s="235"/>
      <c r="BP198" s="235"/>
      <c r="BQ198" s="235">
        <v>0</v>
      </c>
      <c r="BR198" s="235">
        <v>0</v>
      </c>
      <c r="BS198" s="235">
        <v>0</v>
      </c>
      <c r="BT198" s="235">
        <v>0</v>
      </c>
      <c r="BU198" s="235">
        <v>0</v>
      </c>
      <c r="BV198" s="234">
        <v>-348.89083333333332</v>
      </c>
      <c r="BW198" s="234">
        <v>-925.46701666666661</v>
      </c>
      <c r="BX198" s="235">
        <v>-428.3125</v>
      </c>
      <c r="BY198" s="235">
        <v>0</v>
      </c>
      <c r="BZ198" s="235">
        <v>0</v>
      </c>
      <c r="CA198" s="235"/>
      <c r="CB198" s="234">
        <v>93513.216733257301</v>
      </c>
      <c r="CC198" s="236">
        <v>84149.217638812857</v>
      </c>
      <c r="CD198" s="236">
        <v>11066.669444444446</v>
      </c>
      <c r="CE198" s="237"/>
      <c r="CF198" s="237"/>
      <c r="CG198" s="237"/>
      <c r="CH198" s="237">
        <v>0</v>
      </c>
      <c r="CI198" s="237">
        <v>0</v>
      </c>
      <c r="CJ198" s="237">
        <v>0</v>
      </c>
      <c r="CK198" s="237">
        <v>0</v>
      </c>
      <c r="CL198" s="237">
        <v>0</v>
      </c>
      <c r="CM198" s="236">
        <v>-348.89083333333332</v>
      </c>
      <c r="CN198" s="236">
        <v>-925.46701666666661</v>
      </c>
      <c r="CO198" s="237">
        <v>-428.3125</v>
      </c>
      <c r="CP198" s="237">
        <v>0</v>
      </c>
      <c r="CQ198" s="237">
        <v>0</v>
      </c>
      <c r="CR198" s="237"/>
      <c r="CS198" s="236">
        <v>93513.216733257301</v>
      </c>
      <c r="CT198" s="238">
        <v>84149.217638812857</v>
      </c>
      <c r="CU198" s="238">
        <v>11066.669444444446</v>
      </c>
      <c r="CV198" s="239"/>
      <c r="CW198" s="239"/>
      <c r="CX198" s="239"/>
      <c r="CY198" s="239">
        <v>0</v>
      </c>
      <c r="CZ198" s="239">
        <v>0</v>
      </c>
      <c r="DA198" s="239">
        <v>0</v>
      </c>
      <c r="DB198" s="239">
        <v>0</v>
      </c>
      <c r="DC198" s="239">
        <v>0</v>
      </c>
      <c r="DD198" s="238">
        <v>-348.89083333333332</v>
      </c>
      <c r="DE198" s="238">
        <v>-925.46701666666661</v>
      </c>
      <c r="DF198" s="239">
        <v>-428.3125</v>
      </c>
      <c r="DG198" s="239">
        <v>0</v>
      </c>
      <c r="DH198" s="239">
        <v>0</v>
      </c>
      <c r="DI198" s="239"/>
      <c r="DJ198" s="238">
        <v>93513.216733257301</v>
      </c>
      <c r="DK198" s="240">
        <v>84149.217638812857</v>
      </c>
      <c r="DL198" s="240">
        <v>11066.669444444446</v>
      </c>
      <c r="DM198" s="241"/>
      <c r="DN198" s="241"/>
      <c r="DO198" s="241"/>
      <c r="DP198" s="241">
        <v>0</v>
      </c>
      <c r="DQ198" s="241">
        <v>0</v>
      </c>
      <c r="DR198" s="241">
        <v>0</v>
      </c>
      <c r="DS198" s="241">
        <v>0</v>
      </c>
      <c r="DT198" s="241">
        <v>0</v>
      </c>
      <c r="DU198" s="240">
        <v>-348.89083333333332</v>
      </c>
      <c r="DV198" s="240">
        <v>-925.46701666666661</v>
      </c>
      <c r="DW198" s="241">
        <v>-428.3125</v>
      </c>
      <c r="DX198" s="241">
        <v>0</v>
      </c>
      <c r="DY198" s="241">
        <v>0</v>
      </c>
      <c r="DZ198" s="241"/>
      <c r="EA198" s="240">
        <v>93513.216733257301</v>
      </c>
      <c r="EB198" s="242">
        <v>84149.217638812857</v>
      </c>
      <c r="EC198" s="242">
        <v>26945.655555555553</v>
      </c>
      <c r="ED198" s="243"/>
      <c r="EE198" s="243"/>
      <c r="EF198" s="243"/>
      <c r="EG198" s="243">
        <v>0</v>
      </c>
      <c r="EH198" s="243">
        <v>0</v>
      </c>
      <c r="EI198" s="243">
        <v>0</v>
      </c>
      <c r="EJ198" s="243">
        <v>0</v>
      </c>
      <c r="EK198" s="243">
        <v>0</v>
      </c>
      <c r="EL198" s="242">
        <v>-348.89083333333332</v>
      </c>
      <c r="EM198" s="242">
        <v>-925.46701666666661</v>
      </c>
      <c r="EN198" s="243">
        <v>-2141.5625</v>
      </c>
      <c r="EO198" s="243">
        <v>0</v>
      </c>
      <c r="EP198" s="243">
        <v>0</v>
      </c>
      <c r="EQ198" s="243"/>
      <c r="ER198" s="242">
        <v>107678.95284436841</v>
      </c>
      <c r="ES198" s="230">
        <v>84149.217638812857</v>
      </c>
      <c r="ET198" s="230">
        <v>11066.669444444446</v>
      </c>
      <c r="EU198" s="231"/>
      <c r="EV198" s="231"/>
      <c r="EW198" s="231"/>
      <c r="EX198" s="231">
        <v>0</v>
      </c>
      <c r="EY198" s="231">
        <v>0</v>
      </c>
      <c r="EZ198" s="231">
        <v>0</v>
      </c>
      <c r="FA198" s="231">
        <v>0</v>
      </c>
      <c r="FB198" s="231">
        <v>0</v>
      </c>
      <c r="FC198" s="230">
        <v>-348.89083333333332</v>
      </c>
      <c r="FD198" s="230">
        <v>-925.46701666666661</v>
      </c>
      <c r="FE198" s="231"/>
      <c r="FF198" s="231">
        <v>0</v>
      </c>
      <c r="FG198" s="231">
        <v>0</v>
      </c>
      <c r="FH198" s="231"/>
      <c r="FI198" s="230">
        <v>93941.529233257301</v>
      </c>
      <c r="FJ198" s="232">
        <v>84149.217638812857</v>
      </c>
      <c r="FK198" s="232">
        <v>11066.669444444446</v>
      </c>
      <c r="FL198" s="233"/>
      <c r="FM198" s="233"/>
      <c r="FN198" s="233"/>
      <c r="FO198" s="233">
        <v>0</v>
      </c>
      <c r="FP198" s="233">
        <v>0</v>
      </c>
      <c r="FQ198" s="233">
        <v>0</v>
      </c>
      <c r="FR198" s="233">
        <v>0</v>
      </c>
      <c r="FS198" s="233">
        <v>0</v>
      </c>
      <c r="FT198" s="232">
        <v>-348.89083333333332</v>
      </c>
      <c r="FU198" s="232">
        <v>-925.46701666666661</v>
      </c>
      <c r="FV198" s="233"/>
      <c r="FW198" s="233">
        <v>0</v>
      </c>
      <c r="FX198" s="233">
        <v>0</v>
      </c>
      <c r="FY198" s="233"/>
      <c r="FZ198" s="232">
        <v>93941.529233257301</v>
      </c>
      <c r="GA198" s="234">
        <v>84149.217638812857</v>
      </c>
      <c r="GB198" s="234">
        <v>11066.669444444446</v>
      </c>
      <c r="GC198" s="235"/>
      <c r="GD198" s="235"/>
      <c r="GE198" s="235"/>
      <c r="GF198" s="235">
        <v>0</v>
      </c>
      <c r="GG198" s="235">
        <v>0</v>
      </c>
      <c r="GH198" s="235">
        <v>0</v>
      </c>
      <c r="GI198" s="235">
        <v>0</v>
      </c>
      <c r="GJ198" s="235">
        <v>0</v>
      </c>
      <c r="GK198" s="234">
        <v>-348.89083333333332</v>
      </c>
      <c r="GL198" s="234">
        <v>-925.46701666666661</v>
      </c>
      <c r="GM198" s="235"/>
      <c r="GN198" s="235">
        <v>0</v>
      </c>
      <c r="GO198" s="235">
        <v>0</v>
      </c>
      <c r="GP198" s="235"/>
      <c r="GQ198" s="234">
        <v>93941.529233257301</v>
      </c>
      <c r="GR198" s="236">
        <v>84149.217638812857</v>
      </c>
      <c r="GS198" s="236">
        <v>11066.669444444446</v>
      </c>
      <c r="GT198" s="237"/>
      <c r="GU198" s="237"/>
      <c r="GV198" s="237"/>
      <c r="GW198" s="237">
        <v>0</v>
      </c>
      <c r="GX198" s="237">
        <v>0</v>
      </c>
      <c r="GY198" s="237">
        <v>0</v>
      </c>
      <c r="GZ198" s="237">
        <v>0</v>
      </c>
      <c r="HA198" s="237">
        <v>0</v>
      </c>
      <c r="HB198" s="236">
        <v>-348.89083333333332</v>
      </c>
      <c r="HC198" s="236">
        <v>-925.46701666666661</v>
      </c>
      <c r="HD198" s="237"/>
      <c r="HE198" s="237">
        <v>0</v>
      </c>
      <c r="HF198" s="237">
        <v>0</v>
      </c>
      <c r="HG198" s="237"/>
      <c r="HH198" s="236">
        <v>93941.529233257301</v>
      </c>
      <c r="HJ198" s="281">
        <f t="shared" si="20"/>
        <v>1150206.8783031814</v>
      </c>
      <c r="HK198" s="282">
        <f t="shared" si="21"/>
        <v>0</v>
      </c>
      <c r="HL198" s="282">
        <f t="shared" si="22"/>
        <v>0</v>
      </c>
      <c r="HM198" s="282">
        <f t="shared" si="23"/>
        <v>-4186.6899999999996</v>
      </c>
      <c r="HN198" s="282">
        <f t="shared" si="24"/>
        <v>-11105.604200000002</v>
      </c>
      <c r="HO198" s="282">
        <f t="shared" si="25"/>
        <v>-5139.75</v>
      </c>
      <c r="HP198" s="282">
        <f t="shared" si="26"/>
        <v>0</v>
      </c>
      <c r="HQ198" s="283">
        <f t="shared" si="27"/>
        <v>0</v>
      </c>
      <c r="HR198" s="263"/>
      <c r="HS198" s="277">
        <v>57504</v>
      </c>
      <c r="HT198" s="278">
        <v>0</v>
      </c>
      <c r="HU198" s="278">
        <v>81285</v>
      </c>
      <c r="HV198" s="278">
        <v>600</v>
      </c>
      <c r="HW198" s="278">
        <v>0</v>
      </c>
      <c r="HX198" s="278">
        <v>2083.75</v>
      </c>
      <c r="HY198" s="278">
        <v>61563</v>
      </c>
      <c r="HZ198" s="279">
        <v>6198.25</v>
      </c>
      <c r="IA198" s="278"/>
      <c r="IB198" s="280">
        <f t="shared" si="28"/>
        <v>1359440.8783031814</v>
      </c>
      <c r="ID198" s="280">
        <f t="shared" si="29"/>
        <v>-20432.0442</v>
      </c>
      <c r="IF198" s="280"/>
      <c r="IH198" s="280"/>
      <c r="IJ198" s="280">
        <v>0</v>
      </c>
      <c r="IL198" s="280">
        <v>7904.3805263157765</v>
      </c>
      <c r="IN198" s="280">
        <v>42523.25</v>
      </c>
    </row>
    <row r="199" spans="1:248">
      <c r="A199" s="244">
        <v>2435</v>
      </c>
      <c r="B199" s="141">
        <v>103362</v>
      </c>
      <c r="C199" s="141" t="s">
        <v>633</v>
      </c>
      <c r="D199" s="141" t="s">
        <v>430</v>
      </c>
      <c r="E199" s="226" t="s">
        <v>341</v>
      </c>
      <c r="F199" s="245" t="s">
        <v>924</v>
      </c>
      <c r="H199" s="227">
        <v>1773329.4204698945</v>
      </c>
      <c r="I199" s="227">
        <v>-9576.74</v>
      </c>
      <c r="J199" s="227">
        <v>-47699.712</v>
      </c>
      <c r="K199" s="227">
        <v>2277670.3084698943</v>
      </c>
      <c r="M199" s="228">
        <v>194578.89670582453</v>
      </c>
      <c r="N199" s="228">
        <v>6272.5062499999995</v>
      </c>
      <c r="O199" s="229"/>
      <c r="P199" s="229"/>
      <c r="Q199" s="229"/>
      <c r="R199" s="229">
        <v>0</v>
      </c>
      <c r="S199" s="229"/>
      <c r="T199" s="229">
        <v>0</v>
      </c>
      <c r="U199" s="229">
        <v>0</v>
      </c>
      <c r="V199" s="229"/>
      <c r="W199" s="228">
        <v>-798.06166666666661</v>
      </c>
      <c r="X199" s="228">
        <v>-3974.9760000000001</v>
      </c>
      <c r="Y199" s="229">
        <v>-789.25</v>
      </c>
      <c r="Z199" s="229">
        <v>0</v>
      </c>
      <c r="AA199" s="229">
        <v>0</v>
      </c>
      <c r="AB199" s="229"/>
      <c r="AC199" s="228">
        <v>195289.11528915787</v>
      </c>
      <c r="AD199" s="230">
        <v>194578.89670582453</v>
      </c>
      <c r="AE199" s="230">
        <v>6272.5062499999995</v>
      </c>
      <c r="AF199" s="231"/>
      <c r="AG199" s="231"/>
      <c r="AH199" s="231"/>
      <c r="AI199" s="231">
        <v>0</v>
      </c>
      <c r="AJ199" s="231"/>
      <c r="AK199" s="231">
        <v>0</v>
      </c>
      <c r="AL199" s="231">
        <v>0</v>
      </c>
      <c r="AM199" s="231"/>
      <c r="AN199" s="230">
        <v>-798.06166666666661</v>
      </c>
      <c r="AO199" s="230">
        <v>-3974.9760000000001</v>
      </c>
      <c r="AP199" s="231">
        <v>-789.25</v>
      </c>
      <c r="AQ199" s="231">
        <v>0</v>
      </c>
      <c r="AR199" s="231">
        <v>0</v>
      </c>
      <c r="AS199" s="231"/>
      <c r="AT199" s="230">
        <v>195289.11528915787</v>
      </c>
      <c r="AU199" s="232">
        <v>194578.89670582453</v>
      </c>
      <c r="AV199" s="232">
        <v>6272.5062499999995</v>
      </c>
      <c r="AW199" s="233"/>
      <c r="AX199" s="233"/>
      <c r="AY199" s="233"/>
      <c r="AZ199" s="233">
        <v>0</v>
      </c>
      <c r="BA199" s="233"/>
      <c r="BB199" s="233">
        <v>0</v>
      </c>
      <c r="BC199" s="233">
        <v>0</v>
      </c>
      <c r="BD199" s="233"/>
      <c r="BE199" s="232">
        <v>-798.06166666666661</v>
      </c>
      <c r="BF199" s="232">
        <v>-3974.9760000000001</v>
      </c>
      <c r="BG199" s="233">
        <v>-789.25</v>
      </c>
      <c r="BH199" s="233">
        <v>0</v>
      </c>
      <c r="BI199" s="233">
        <v>0</v>
      </c>
      <c r="BJ199" s="233"/>
      <c r="BK199" s="232">
        <v>195289.11528915787</v>
      </c>
      <c r="BL199" s="234">
        <v>194578.89670582453</v>
      </c>
      <c r="BM199" s="234">
        <v>5561.9312500000005</v>
      </c>
      <c r="BN199" s="235"/>
      <c r="BO199" s="235"/>
      <c r="BP199" s="235"/>
      <c r="BQ199" s="235">
        <v>0</v>
      </c>
      <c r="BR199" s="235">
        <v>0</v>
      </c>
      <c r="BS199" s="235">
        <v>0</v>
      </c>
      <c r="BT199" s="235">
        <v>0</v>
      </c>
      <c r="BU199" s="235">
        <v>0</v>
      </c>
      <c r="BV199" s="234">
        <v>-798.06166666666661</v>
      </c>
      <c r="BW199" s="234">
        <v>-3974.9760000000001</v>
      </c>
      <c r="BX199" s="235">
        <v>-789.25</v>
      </c>
      <c r="BY199" s="235">
        <v>0</v>
      </c>
      <c r="BZ199" s="235">
        <v>0</v>
      </c>
      <c r="CA199" s="235"/>
      <c r="CB199" s="234">
        <v>194578.54028915786</v>
      </c>
      <c r="CC199" s="236">
        <v>194578.89670582453</v>
      </c>
      <c r="CD199" s="236">
        <v>5561.9312500000005</v>
      </c>
      <c r="CE199" s="237"/>
      <c r="CF199" s="237"/>
      <c r="CG199" s="237"/>
      <c r="CH199" s="237">
        <v>0</v>
      </c>
      <c r="CI199" s="237">
        <v>0</v>
      </c>
      <c r="CJ199" s="237">
        <v>0</v>
      </c>
      <c r="CK199" s="237">
        <v>0</v>
      </c>
      <c r="CL199" s="237">
        <v>0</v>
      </c>
      <c r="CM199" s="236">
        <v>-798.06166666666661</v>
      </c>
      <c r="CN199" s="236">
        <v>-3974.9760000000001</v>
      </c>
      <c r="CO199" s="237">
        <v>-789.25</v>
      </c>
      <c r="CP199" s="237">
        <v>0</v>
      </c>
      <c r="CQ199" s="237">
        <v>0</v>
      </c>
      <c r="CR199" s="237"/>
      <c r="CS199" s="236">
        <v>194578.54028915786</v>
      </c>
      <c r="CT199" s="238">
        <v>194578.89670582453</v>
      </c>
      <c r="CU199" s="238">
        <v>5561.9312500000005</v>
      </c>
      <c r="CV199" s="239"/>
      <c r="CW199" s="239"/>
      <c r="CX199" s="239"/>
      <c r="CY199" s="239">
        <v>0</v>
      </c>
      <c r="CZ199" s="239">
        <v>0</v>
      </c>
      <c r="DA199" s="239">
        <v>0</v>
      </c>
      <c r="DB199" s="239">
        <v>0</v>
      </c>
      <c r="DC199" s="239">
        <v>0</v>
      </c>
      <c r="DD199" s="238">
        <v>-798.06166666666661</v>
      </c>
      <c r="DE199" s="238">
        <v>-3974.9760000000001</v>
      </c>
      <c r="DF199" s="239">
        <v>-789.25</v>
      </c>
      <c r="DG199" s="239">
        <v>0</v>
      </c>
      <c r="DH199" s="239">
        <v>0</v>
      </c>
      <c r="DI199" s="239"/>
      <c r="DJ199" s="238">
        <v>194578.54028915786</v>
      </c>
      <c r="DK199" s="240">
        <v>194578.89670582453</v>
      </c>
      <c r="DL199" s="240">
        <v>5561.9312500000005</v>
      </c>
      <c r="DM199" s="241"/>
      <c r="DN199" s="241"/>
      <c r="DO199" s="241"/>
      <c r="DP199" s="241">
        <v>0</v>
      </c>
      <c r="DQ199" s="241">
        <v>0</v>
      </c>
      <c r="DR199" s="241">
        <v>0</v>
      </c>
      <c r="DS199" s="241">
        <v>0</v>
      </c>
      <c r="DT199" s="241">
        <v>0</v>
      </c>
      <c r="DU199" s="240">
        <v>-798.06166666666661</v>
      </c>
      <c r="DV199" s="240">
        <v>-3974.9760000000001</v>
      </c>
      <c r="DW199" s="241">
        <v>-789.25</v>
      </c>
      <c r="DX199" s="241">
        <v>0</v>
      </c>
      <c r="DY199" s="241">
        <v>0</v>
      </c>
      <c r="DZ199" s="241"/>
      <c r="EA199" s="240">
        <v>194578.54028915786</v>
      </c>
      <c r="EB199" s="242">
        <v>194578.89670582453</v>
      </c>
      <c r="EC199" s="242">
        <v>3195.3500000000017</v>
      </c>
      <c r="ED199" s="243"/>
      <c r="EE199" s="243"/>
      <c r="EF199" s="243"/>
      <c r="EG199" s="243">
        <v>0</v>
      </c>
      <c r="EH199" s="243">
        <v>0</v>
      </c>
      <c r="EI199" s="243">
        <v>0</v>
      </c>
      <c r="EJ199" s="243">
        <v>0</v>
      </c>
      <c r="EK199" s="243">
        <v>0</v>
      </c>
      <c r="EL199" s="242">
        <v>-798.06166666666661</v>
      </c>
      <c r="EM199" s="242">
        <v>-3974.9760000000001</v>
      </c>
      <c r="EN199" s="243">
        <v>-3946.25</v>
      </c>
      <c r="EO199" s="243">
        <v>0</v>
      </c>
      <c r="EP199" s="243">
        <v>0</v>
      </c>
      <c r="EQ199" s="243"/>
      <c r="ER199" s="242">
        <v>189054.95903915787</v>
      </c>
      <c r="ES199" s="230">
        <v>216698.24682329863</v>
      </c>
      <c r="ET199" s="230">
        <v>5561.9312500000005</v>
      </c>
      <c r="EU199" s="231"/>
      <c r="EV199" s="231"/>
      <c r="EW199" s="231"/>
      <c r="EX199" s="231">
        <v>0</v>
      </c>
      <c r="EY199" s="231">
        <v>0</v>
      </c>
      <c r="EZ199" s="231">
        <v>0</v>
      </c>
      <c r="FA199" s="231">
        <v>0</v>
      </c>
      <c r="FB199" s="231">
        <v>0</v>
      </c>
      <c r="FC199" s="230">
        <v>-3192.2466666666678</v>
      </c>
      <c r="FD199" s="230">
        <v>-15899.903999999997</v>
      </c>
      <c r="FE199" s="231">
        <v>2367.75</v>
      </c>
      <c r="FF199" s="231">
        <v>0</v>
      </c>
      <c r="FG199" s="231">
        <v>0</v>
      </c>
      <c r="FH199" s="231"/>
      <c r="FI199" s="230">
        <v>205535.77740663194</v>
      </c>
      <c r="FJ199" s="232"/>
      <c r="FK199" s="232">
        <v>5561.9312500000005</v>
      </c>
      <c r="FL199" s="233"/>
      <c r="FM199" s="233"/>
      <c r="FN199" s="233"/>
      <c r="FO199" s="233"/>
      <c r="FP199" s="233"/>
      <c r="FQ199" s="233"/>
      <c r="FR199" s="233"/>
      <c r="FS199" s="233"/>
      <c r="FT199" s="232"/>
      <c r="FU199" s="232"/>
      <c r="FV199" s="233"/>
      <c r="FW199" s="233"/>
      <c r="FX199" s="233"/>
      <c r="FY199" s="233"/>
      <c r="FZ199" s="232">
        <v>5561.9312500000005</v>
      </c>
      <c r="GA199" s="234"/>
      <c r="GB199" s="234">
        <v>5561.9312500000005</v>
      </c>
      <c r="GC199" s="235"/>
      <c r="GD199" s="235"/>
      <c r="GE199" s="235"/>
      <c r="GF199" s="235"/>
      <c r="GG199" s="235"/>
      <c r="GH199" s="235"/>
      <c r="GI199" s="235"/>
      <c r="GJ199" s="235"/>
      <c r="GK199" s="234"/>
      <c r="GL199" s="234"/>
      <c r="GM199" s="235"/>
      <c r="GN199" s="235"/>
      <c r="GO199" s="235"/>
      <c r="GP199" s="235"/>
      <c r="GQ199" s="234">
        <v>5561.9312500000005</v>
      </c>
      <c r="GR199" s="236"/>
      <c r="GS199" s="236">
        <v>5561.9312500000005</v>
      </c>
      <c r="GT199" s="237"/>
      <c r="GU199" s="237"/>
      <c r="GV199" s="237"/>
      <c r="GW199" s="237"/>
      <c r="GX199" s="237"/>
      <c r="GY199" s="237"/>
      <c r="GZ199" s="237"/>
      <c r="HA199" s="237"/>
      <c r="HB199" s="236"/>
      <c r="HC199" s="236"/>
      <c r="HD199" s="237"/>
      <c r="HE199" s="237"/>
      <c r="HF199" s="237"/>
      <c r="HG199" s="237"/>
      <c r="HH199" s="236">
        <v>5561.9312500000005</v>
      </c>
      <c r="HJ199" s="281">
        <f t="shared" si="20"/>
        <v>1858254.0961429712</v>
      </c>
      <c r="HK199" s="282">
        <f t="shared" si="21"/>
        <v>0</v>
      </c>
      <c r="HL199" s="282">
        <f t="shared" si="22"/>
        <v>0</v>
      </c>
      <c r="HM199" s="282">
        <f t="shared" si="23"/>
        <v>-9576.7400000000016</v>
      </c>
      <c r="HN199" s="282">
        <f t="shared" si="24"/>
        <v>-47699.711999999992</v>
      </c>
      <c r="HO199" s="282">
        <f t="shared" si="25"/>
        <v>-7103.25</v>
      </c>
      <c r="HP199" s="282">
        <f t="shared" si="26"/>
        <v>0</v>
      </c>
      <c r="HQ199" s="283">
        <f t="shared" si="27"/>
        <v>0</v>
      </c>
      <c r="HR199" s="263"/>
      <c r="HS199" s="277">
        <v>126289</v>
      </c>
      <c r="HT199" s="278">
        <v>0</v>
      </c>
      <c r="HU199" s="278">
        <v>215340</v>
      </c>
      <c r="HV199" s="278">
        <v>6713.86</v>
      </c>
      <c r="HW199" s="278">
        <v>0</v>
      </c>
      <c r="HX199" s="278">
        <v>4709.5800000000017</v>
      </c>
      <c r="HY199" s="278">
        <v>61539</v>
      </c>
      <c r="HZ199" s="279">
        <v>8601.25</v>
      </c>
      <c r="IA199" s="278"/>
      <c r="IB199" s="280">
        <f t="shared" si="28"/>
        <v>2281446.7861429709</v>
      </c>
      <c r="ID199" s="280">
        <f t="shared" si="29"/>
        <v>-64379.70199999999</v>
      </c>
      <c r="IF199" s="280"/>
      <c r="IH199" s="280"/>
      <c r="IJ199" s="280">
        <v>0</v>
      </c>
      <c r="IL199" s="280">
        <v>18416.356923076928</v>
      </c>
      <c r="IN199" s="280">
        <v>59279.22</v>
      </c>
    </row>
    <row r="200" spans="1:248">
      <c r="A200" s="244">
        <v>1001</v>
      </c>
      <c r="B200" s="141">
        <v>103120</v>
      </c>
      <c r="C200" s="141" t="s">
        <v>634</v>
      </c>
      <c r="D200" s="141" t="s">
        <v>431</v>
      </c>
      <c r="E200" s="226" t="s">
        <v>786</v>
      </c>
      <c r="F200" s="245" t="s">
        <v>924</v>
      </c>
      <c r="H200" s="227">
        <v>0</v>
      </c>
      <c r="I200" s="227">
        <v>0</v>
      </c>
      <c r="J200" s="227">
        <v>0</v>
      </c>
      <c r="K200" s="227">
        <v>0</v>
      </c>
      <c r="M200" s="228">
        <v>0</v>
      </c>
      <c r="N200" s="228">
        <v>38495.833711117004</v>
      </c>
      <c r="O200" s="229"/>
      <c r="P200" s="229"/>
      <c r="Q200" s="229"/>
      <c r="R200" s="229">
        <v>0</v>
      </c>
      <c r="S200" s="229"/>
      <c r="T200" s="229">
        <v>0</v>
      </c>
      <c r="U200" s="229">
        <v>0</v>
      </c>
      <c r="V200" s="229"/>
      <c r="W200" s="228">
        <v>0</v>
      </c>
      <c r="X200" s="228">
        <v>0</v>
      </c>
      <c r="Y200" s="229">
        <v>-274.3125</v>
      </c>
      <c r="Z200" s="229">
        <v>0</v>
      </c>
      <c r="AA200" s="229">
        <v>0</v>
      </c>
      <c r="AB200" s="229"/>
      <c r="AC200" s="228">
        <v>38221.521211117004</v>
      </c>
      <c r="AD200" s="230">
        <v>0</v>
      </c>
      <c r="AE200" s="230">
        <v>38495.833711117004</v>
      </c>
      <c r="AF200" s="231"/>
      <c r="AG200" s="231"/>
      <c r="AH200" s="231"/>
      <c r="AI200" s="231">
        <v>0</v>
      </c>
      <c r="AJ200" s="231"/>
      <c r="AK200" s="231">
        <v>0</v>
      </c>
      <c r="AL200" s="231">
        <v>0</v>
      </c>
      <c r="AM200" s="231"/>
      <c r="AN200" s="230">
        <v>0</v>
      </c>
      <c r="AO200" s="230">
        <v>0</v>
      </c>
      <c r="AP200" s="231">
        <v>-274.3125</v>
      </c>
      <c r="AQ200" s="231">
        <v>0</v>
      </c>
      <c r="AR200" s="231">
        <v>0</v>
      </c>
      <c r="AS200" s="231"/>
      <c r="AT200" s="230">
        <v>38221.521211117004</v>
      </c>
      <c r="AU200" s="232">
        <v>0</v>
      </c>
      <c r="AV200" s="232">
        <v>38495.833711117004</v>
      </c>
      <c r="AW200" s="233"/>
      <c r="AX200" s="233"/>
      <c r="AY200" s="233"/>
      <c r="AZ200" s="233">
        <v>0</v>
      </c>
      <c r="BA200" s="233"/>
      <c r="BB200" s="233">
        <v>0</v>
      </c>
      <c r="BC200" s="233">
        <v>0</v>
      </c>
      <c r="BD200" s="233"/>
      <c r="BE200" s="232">
        <v>0</v>
      </c>
      <c r="BF200" s="232">
        <v>0</v>
      </c>
      <c r="BG200" s="233">
        <v>-274.3125</v>
      </c>
      <c r="BH200" s="233">
        <v>0</v>
      </c>
      <c r="BI200" s="233">
        <v>0</v>
      </c>
      <c r="BJ200" s="233"/>
      <c r="BK200" s="232">
        <v>38221.521211117004</v>
      </c>
      <c r="BL200" s="234">
        <v>0</v>
      </c>
      <c r="BM200" s="234">
        <v>45118.018022220254</v>
      </c>
      <c r="BN200" s="235"/>
      <c r="BO200" s="235"/>
      <c r="BP200" s="235"/>
      <c r="BQ200" s="235">
        <v>0</v>
      </c>
      <c r="BR200" s="235">
        <v>0</v>
      </c>
      <c r="BS200" s="235">
        <v>0</v>
      </c>
      <c r="BT200" s="235">
        <v>404.44444444444446</v>
      </c>
      <c r="BU200" s="235">
        <v>0</v>
      </c>
      <c r="BV200" s="234">
        <v>0</v>
      </c>
      <c r="BW200" s="234">
        <v>0</v>
      </c>
      <c r="BX200" s="235">
        <v>-274.3125</v>
      </c>
      <c r="BY200" s="235">
        <v>0</v>
      </c>
      <c r="BZ200" s="235">
        <v>0</v>
      </c>
      <c r="CA200" s="235"/>
      <c r="CB200" s="234">
        <v>45248.1499666647</v>
      </c>
      <c r="CC200" s="236">
        <v>0</v>
      </c>
      <c r="CD200" s="236">
        <v>45118.018022220254</v>
      </c>
      <c r="CE200" s="237"/>
      <c r="CF200" s="237"/>
      <c r="CG200" s="237"/>
      <c r="CH200" s="237">
        <v>0</v>
      </c>
      <c r="CI200" s="237">
        <v>0</v>
      </c>
      <c r="CJ200" s="237">
        <v>0</v>
      </c>
      <c r="CK200" s="237">
        <v>404.44444444444446</v>
      </c>
      <c r="CL200" s="237">
        <v>0</v>
      </c>
      <c r="CM200" s="236">
        <v>0</v>
      </c>
      <c r="CN200" s="236">
        <v>0</v>
      </c>
      <c r="CO200" s="237">
        <v>-274.3125</v>
      </c>
      <c r="CP200" s="237">
        <v>0</v>
      </c>
      <c r="CQ200" s="237">
        <v>0</v>
      </c>
      <c r="CR200" s="237"/>
      <c r="CS200" s="236">
        <v>45248.1499666647</v>
      </c>
      <c r="CT200" s="238">
        <v>0</v>
      </c>
      <c r="CU200" s="238">
        <v>45118.018022220254</v>
      </c>
      <c r="CV200" s="239"/>
      <c r="CW200" s="239"/>
      <c r="CX200" s="239"/>
      <c r="CY200" s="239">
        <v>0</v>
      </c>
      <c r="CZ200" s="239">
        <v>0</v>
      </c>
      <c r="DA200" s="239">
        <v>0</v>
      </c>
      <c r="DB200" s="239">
        <v>404.44444444444446</v>
      </c>
      <c r="DC200" s="239">
        <v>0</v>
      </c>
      <c r="DD200" s="238">
        <v>0</v>
      </c>
      <c r="DE200" s="238">
        <v>0</v>
      </c>
      <c r="DF200" s="239">
        <v>-274.3125</v>
      </c>
      <c r="DG200" s="239">
        <v>0</v>
      </c>
      <c r="DH200" s="239">
        <v>0</v>
      </c>
      <c r="DI200" s="239"/>
      <c r="DJ200" s="238">
        <v>45248.1499666647</v>
      </c>
      <c r="DK200" s="240">
        <v>0</v>
      </c>
      <c r="DL200" s="240">
        <v>45118.018022220254</v>
      </c>
      <c r="DM200" s="241"/>
      <c r="DN200" s="241"/>
      <c r="DO200" s="241"/>
      <c r="DP200" s="241">
        <v>0</v>
      </c>
      <c r="DQ200" s="241">
        <v>0</v>
      </c>
      <c r="DR200" s="241">
        <v>0</v>
      </c>
      <c r="DS200" s="241">
        <v>404.44444444444446</v>
      </c>
      <c r="DT200" s="241">
        <v>0</v>
      </c>
      <c r="DU200" s="240">
        <v>0</v>
      </c>
      <c r="DV200" s="240">
        <v>0</v>
      </c>
      <c r="DW200" s="241">
        <v>-274.3125</v>
      </c>
      <c r="DX200" s="241">
        <v>0</v>
      </c>
      <c r="DY200" s="241">
        <v>0</v>
      </c>
      <c r="DZ200" s="241"/>
      <c r="EA200" s="240">
        <v>45248.1499666647</v>
      </c>
      <c r="EB200" s="242">
        <v>0</v>
      </c>
      <c r="EC200" s="242">
        <v>151890.37117059325</v>
      </c>
      <c r="ED200" s="243"/>
      <c r="EE200" s="243"/>
      <c r="EF200" s="243"/>
      <c r="EG200" s="243">
        <v>0</v>
      </c>
      <c r="EH200" s="243">
        <v>0</v>
      </c>
      <c r="EI200" s="243">
        <v>0</v>
      </c>
      <c r="EJ200" s="243">
        <v>1415.5555555555557</v>
      </c>
      <c r="EK200" s="243">
        <v>0</v>
      </c>
      <c r="EL200" s="242">
        <v>0</v>
      </c>
      <c r="EM200" s="242">
        <v>0</v>
      </c>
      <c r="EN200" s="243">
        <v>-1371.5625</v>
      </c>
      <c r="EO200" s="243">
        <v>0</v>
      </c>
      <c r="EP200" s="243">
        <v>0</v>
      </c>
      <c r="EQ200" s="243"/>
      <c r="ER200" s="242">
        <v>151934.36422614881</v>
      </c>
      <c r="ES200" s="230">
        <v>0</v>
      </c>
      <c r="ET200" s="230">
        <v>45118.018022220254</v>
      </c>
      <c r="EU200" s="231"/>
      <c r="EV200" s="231"/>
      <c r="EW200" s="231"/>
      <c r="EX200" s="231">
        <v>0</v>
      </c>
      <c r="EY200" s="231">
        <v>0</v>
      </c>
      <c r="EZ200" s="231">
        <v>0</v>
      </c>
      <c r="FA200" s="231">
        <v>404.44444444444446</v>
      </c>
      <c r="FB200" s="231">
        <v>0</v>
      </c>
      <c r="FC200" s="230">
        <v>0</v>
      </c>
      <c r="FD200" s="230">
        <v>0</v>
      </c>
      <c r="FE200" s="231"/>
      <c r="FF200" s="231">
        <v>0</v>
      </c>
      <c r="FG200" s="231">
        <v>0</v>
      </c>
      <c r="FH200" s="231"/>
      <c r="FI200" s="230">
        <v>45522.4624666647</v>
      </c>
      <c r="FJ200" s="232">
        <v>0</v>
      </c>
      <c r="FK200" s="232">
        <v>-31105.516533325477</v>
      </c>
      <c r="FL200" s="233"/>
      <c r="FM200" s="233"/>
      <c r="FN200" s="233"/>
      <c r="FO200" s="233">
        <v>0</v>
      </c>
      <c r="FP200" s="233">
        <v>0</v>
      </c>
      <c r="FQ200" s="233">
        <v>0</v>
      </c>
      <c r="FR200" s="233">
        <v>404.44444444444446</v>
      </c>
      <c r="FS200" s="233">
        <v>0</v>
      </c>
      <c r="FT200" s="232">
        <v>0</v>
      </c>
      <c r="FU200" s="232">
        <v>0</v>
      </c>
      <c r="FV200" s="233"/>
      <c r="FW200" s="233">
        <v>0</v>
      </c>
      <c r="FX200" s="233">
        <v>0</v>
      </c>
      <c r="FY200" s="233"/>
      <c r="FZ200" s="232">
        <v>-30701.072088881032</v>
      </c>
      <c r="GA200" s="234">
        <v>0</v>
      </c>
      <c r="GB200" s="234">
        <v>29873.311111111107</v>
      </c>
      <c r="GC200" s="235"/>
      <c r="GD200" s="235"/>
      <c r="GE200" s="235"/>
      <c r="GF200" s="235">
        <v>0</v>
      </c>
      <c r="GG200" s="235">
        <v>0</v>
      </c>
      <c r="GH200" s="235">
        <v>0</v>
      </c>
      <c r="GI200" s="235">
        <v>404.44444444444446</v>
      </c>
      <c r="GJ200" s="235">
        <v>0</v>
      </c>
      <c r="GK200" s="234">
        <v>0</v>
      </c>
      <c r="GL200" s="234">
        <v>0</v>
      </c>
      <c r="GM200" s="235"/>
      <c r="GN200" s="235">
        <v>0</v>
      </c>
      <c r="GO200" s="235">
        <v>0</v>
      </c>
      <c r="GP200" s="235"/>
      <c r="GQ200" s="234">
        <v>30277.755555555552</v>
      </c>
      <c r="GR200" s="236">
        <v>0</v>
      </c>
      <c r="GS200" s="236">
        <v>29873.311111111107</v>
      </c>
      <c r="GT200" s="237"/>
      <c r="GU200" s="237"/>
      <c r="GV200" s="237"/>
      <c r="GW200" s="237">
        <v>0</v>
      </c>
      <c r="GX200" s="237">
        <v>0</v>
      </c>
      <c r="GY200" s="237">
        <v>0</v>
      </c>
      <c r="GZ200" s="237">
        <v>404.44444444444446</v>
      </c>
      <c r="HA200" s="237">
        <v>0</v>
      </c>
      <c r="HB200" s="236">
        <v>0</v>
      </c>
      <c r="HC200" s="236">
        <v>0</v>
      </c>
      <c r="HD200" s="237"/>
      <c r="HE200" s="237">
        <v>0</v>
      </c>
      <c r="HF200" s="237">
        <v>0</v>
      </c>
      <c r="HG200" s="237"/>
      <c r="HH200" s="236">
        <v>30277.755555555552</v>
      </c>
      <c r="HJ200" s="281">
        <f t="shared" si="20"/>
        <v>578386.32810394221</v>
      </c>
      <c r="HK200" s="282">
        <f t="shared" si="21"/>
        <v>0</v>
      </c>
      <c r="HL200" s="282">
        <f t="shared" si="22"/>
        <v>4651.1111111111113</v>
      </c>
      <c r="HM200" s="282">
        <f t="shared" si="23"/>
        <v>0</v>
      </c>
      <c r="HN200" s="282">
        <f t="shared" si="24"/>
        <v>0</v>
      </c>
      <c r="HO200" s="282">
        <f t="shared" si="25"/>
        <v>-3291.75</v>
      </c>
      <c r="HP200" s="282">
        <f t="shared" si="26"/>
        <v>0</v>
      </c>
      <c r="HQ200" s="283">
        <f t="shared" si="27"/>
        <v>0</v>
      </c>
      <c r="HR200" s="263"/>
      <c r="HS200" s="277">
        <v>0</v>
      </c>
      <c r="HT200" s="278">
        <v>0</v>
      </c>
      <c r="HU200" s="278">
        <v>0</v>
      </c>
      <c r="HV200" s="278">
        <v>571.29</v>
      </c>
      <c r="HW200" s="278">
        <v>0</v>
      </c>
      <c r="HX200" s="278">
        <v>0</v>
      </c>
      <c r="HY200" s="278">
        <v>0</v>
      </c>
      <c r="HZ200" s="279">
        <v>4762.75</v>
      </c>
      <c r="IA200" s="278"/>
      <c r="IB200" s="280">
        <f t="shared" si="28"/>
        <v>588371.47921505338</v>
      </c>
      <c r="ID200" s="280">
        <f t="shared" si="29"/>
        <v>-3291.75</v>
      </c>
      <c r="IF200" s="280"/>
      <c r="IH200" s="280"/>
      <c r="IJ200" s="280">
        <v>0</v>
      </c>
      <c r="IL200" s="280">
        <v>56777.259999999995</v>
      </c>
      <c r="IN200" s="280">
        <v>0</v>
      </c>
    </row>
    <row r="201" spans="1:248">
      <c r="A201" s="244">
        <v>7030</v>
      </c>
      <c r="B201" s="141">
        <v>103611</v>
      </c>
      <c r="C201" s="141" t="s">
        <v>635</v>
      </c>
      <c r="D201" s="141" t="s">
        <v>432</v>
      </c>
      <c r="E201" s="226" t="s">
        <v>342</v>
      </c>
      <c r="F201" s="245" t="s">
        <v>924</v>
      </c>
      <c r="H201" s="227">
        <v>0</v>
      </c>
      <c r="I201" s="227">
        <v>0</v>
      </c>
      <c r="J201" s="227">
        <v>0</v>
      </c>
      <c r="K201" s="227">
        <v>0</v>
      </c>
      <c r="M201" s="228">
        <v>0</v>
      </c>
      <c r="N201" s="228">
        <v>0</v>
      </c>
      <c r="O201" s="229"/>
      <c r="P201" s="229"/>
      <c r="Q201" s="229"/>
      <c r="R201" s="229">
        <v>67713.213333333333</v>
      </c>
      <c r="S201" s="229"/>
      <c r="T201" s="229">
        <v>0</v>
      </c>
      <c r="U201" s="229">
        <v>62635.154466004016</v>
      </c>
      <c r="V201" s="229"/>
      <c r="W201" s="228">
        <v>0</v>
      </c>
      <c r="X201" s="228">
        <v>0</v>
      </c>
      <c r="Y201" s="229">
        <v>-274.3125</v>
      </c>
      <c r="Z201" s="229">
        <v>0</v>
      </c>
      <c r="AA201" s="229">
        <v>0</v>
      </c>
      <c r="AB201" s="229"/>
      <c r="AC201" s="228">
        <v>130074.05529933734</v>
      </c>
      <c r="AD201" s="230">
        <v>0</v>
      </c>
      <c r="AE201" s="230">
        <v>0</v>
      </c>
      <c r="AF201" s="231"/>
      <c r="AG201" s="231"/>
      <c r="AH201" s="231"/>
      <c r="AI201" s="231">
        <v>67713.213333333333</v>
      </c>
      <c r="AJ201" s="231"/>
      <c r="AK201" s="231">
        <v>0</v>
      </c>
      <c r="AL201" s="231">
        <v>62635.154466004016</v>
      </c>
      <c r="AM201" s="231"/>
      <c r="AN201" s="230">
        <v>0</v>
      </c>
      <c r="AO201" s="230">
        <v>0</v>
      </c>
      <c r="AP201" s="231">
        <v>-274.3125</v>
      </c>
      <c r="AQ201" s="231">
        <v>0</v>
      </c>
      <c r="AR201" s="231">
        <v>0</v>
      </c>
      <c r="AS201" s="231"/>
      <c r="AT201" s="230">
        <v>130074.05529933734</v>
      </c>
      <c r="AU201" s="232">
        <v>0</v>
      </c>
      <c r="AV201" s="232">
        <v>0</v>
      </c>
      <c r="AW201" s="233"/>
      <c r="AX201" s="233"/>
      <c r="AY201" s="233"/>
      <c r="AZ201" s="233">
        <v>67713.213333333333</v>
      </c>
      <c r="BA201" s="233"/>
      <c r="BB201" s="233">
        <v>0</v>
      </c>
      <c r="BC201" s="233">
        <v>62635.154466004016</v>
      </c>
      <c r="BD201" s="233"/>
      <c r="BE201" s="232">
        <v>0</v>
      </c>
      <c r="BF201" s="232">
        <v>0</v>
      </c>
      <c r="BG201" s="233">
        <v>-274.3125</v>
      </c>
      <c r="BH201" s="233">
        <v>0</v>
      </c>
      <c r="BI201" s="233">
        <v>0</v>
      </c>
      <c r="BJ201" s="233"/>
      <c r="BK201" s="232">
        <v>130074.05529933734</v>
      </c>
      <c r="BL201" s="234">
        <v>0</v>
      </c>
      <c r="BM201" s="234">
        <v>0</v>
      </c>
      <c r="BN201" s="235"/>
      <c r="BO201" s="235"/>
      <c r="BP201" s="235"/>
      <c r="BQ201" s="235">
        <v>67713.213333333333</v>
      </c>
      <c r="BR201" s="235">
        <v>0</v>
      </c>
      <c r="BS201" s="235">
        <v>0</v>
      </c>
      <c r="BT201" s="235">
        <v>62635.154466004016</v>
      </c>
      <c r="BU201" s="235">
        <v>0</v>
      </c>
      <c r="BV201" s="234">
        <v>0</v>
      </c>
      <c r="BW201" s="234">
        <v>0</v>
      </c>
      <c r="BX201" s="235">
        <v>-274.3125</v>
      </c>
      <c r="BY201" s="235">
        <v>0</v>
      </c>
      <c r="BZ201" s="235">
        <v>0</v>
      </c>
      <c r="CA201" s="235"/>
      <c r="CB201" s="234">
        <v>130074.05529933734</v>
      </c>
      <c r="CC201" s="236">
        <v>0</v>
      </c>
      <c r="CD201" s="236">
        <v>0</v>
      </c>
      <c r="CE201" s="237"/>
      <c r="CF201" s="237"/>
      <c r="CG201" s="237"/>
      <c r="CH201" s="237">
        <v>67713.213333333333</v>
      </c>
      <c r="CI201" s="237">
        <v>0</v>
      </c>
      <c r="CJ201" s="237">
        <v>0</v>
      </c>
      <c r="CK201" s="237">
        <v>62635.154466004016</v>
      </c>
      <c r="CL201" s="237">
        <v>0</v>
      </c>
      <c r="CM201" s="236">
        <v>0</v>
      </c>
      <c r="CN201" s="236">
        <v>0</v>
      </c>
      <c r="CO201" s="237">
        <v>-274.3125</v>
      </c>
      <c r="CP201" s="237">
        <v>0</v>
      </c>
      <c r="CQ201" s="237">
        <v>0</v>
      </c>
      <c r="CR201" s="237"/>
      <c r="CS201" s="236">
        <v>130074.05529933734</v>
      </c>
      <c r="CT201" s="238">
        <v>0</v>
      </c>
      <c r="CU201" s="238">
        <v>0</v>
      </c>
      <c r="CV201" s="239"/>
      <c r="CW201" s="239"/>
      <c r="CX201" s="239"/>
      <c r="CY201" s="239">
        <v>67713.213333333333</v>
      </c>
      <c r="CZ201" s="239">
        <v>0</v>
      </c>
      <c r="DA201" s="239">
        <v>0</v>
      </c>
      <c r="DB201" s="239">
        <v>62635.154466004016</v>
      </c>
      <c r="DC201" s="239">
        <v>0</v>
      </c>
      <c r="DD201" s="238">
        <v>0</v>
      </c>
      <c r="DE201" s="238">
        <v>0</v>
      </c>
      <c r="DF201" s="239">
        <v>-274.3125</v>
      </c>
      <c r="DG201" s="239">
        <v>0</v>
      </c>
      <c r="DH201" s="239">
        <v>0</v>
      </c>
      <c r="DI201" s="239"/>
      <c r="DJ201" s="238">
        <v>130074.05529933734</v>
      </c>
      <c r="DK201" s="240">
        <v>0</v>
      </c>
      <c r="DL201" s="240">
        <v>0</v>
      </c>
      <c r="DM201" s="241"/>
      <c r="DN201" s="241"/>
      <c r="DO201" s="241"/>
      <c r="DP201" s="241">
        <v>67713.213333333333</v>
      </c>
      <c r="DQ201" s="241">
        <v>0</v>
      </c>
      <c r="DR201" s="241">
        <v>0</v>
      </c>
      <c r="DS201" s="241">
        <v>62635.154466004016</v>
      </c>
      <c r="DT201" s="241">
        <v>0</v>
      </c>
      <c r="DU201" s="240">
        <v>0</v>
      </c>
      <c r="DV201" s="240">
        <v>0</v>
      </c>
      <c r="DW201" s="241">
        <v>-274.3125</v>
      </c>
      <c r="DX201" s="241">
        <v>0</v>
      </c>
      <c r="DY201" s="241">
        <v>0</v>
      </c>
      <c r="DZ201" s="241"/>
      <c r="EA201" s="240">
        <v>130074.05529933734</v>
      </c>
      <c r="EB201" s="242">
        <v>0</v>
      </c>
      <c r="EC201" s="242">
        <v>0</v>
      </c>
      <c r="ED201" s="243"/>
      <c r="EE201" s="243"/>
      <c r="EF201" s="243"/>
      <c r="EG201" s="243">
        <v>67713.213333333333</v>
      </c>
      <c r="EH201" s="243">
        <v>0</v>
      </c>
      <c r="EI201" s="243">
        <v>0</v>
      </c>
      <c r="EJ201" s="243">
        <v>212635.15446600402</v>
      </c>
      <c r="EK201" s="243">
        <v>0</v>
      </c>
      <c r="EL201" s="242">
        <v>0</v>
      </c>
      <c r="EM201" s="242">
        <v>0</v>
      </c>
      <c r="EN201" s="243">
        <v>-1371.5625</v>
      </c>
      <c r="EO201" s="243">
        <v>0</v>
      </c>
      <c r="EP201" s="243">
        <v>0</v>
      </c>
      <c r="EQ201" s="243"/>
      <c r="ER201" s="242">
        <v>278976.80529933737</v>
      </c>
      <c r="ES201" s="230">
        <v>0</v>
      </c>
      <c r="ET201" s="230">
        <v>0</v>
      </c>
      <c r="EU201" s="231"/>
      <c r="EV201" s="231"/>
      <c r="EW201" s="231"/>
      <c r="EX201" s="231">
        <v>67713.213333333333</v>
      </c>
      <c r="EY201" s="231">
        <v>0</v>
      </c>
      <c r="EZ201" s="231">
        <v>0</v>
      </c>
      <c r="FA201" s="231">
        <v>62635.154466004016</v>
      </c>
      <c r="FB201" s="231">
        <v>0</v>
      </c>
      <c r="FC201" s="230">
        <v>0</v>
      </c>
      <c r="FD201" s="230">
        <v>0</v>
      </c>
      <c r="FE201" s="231"/>
      <c r="FF201" s="231">
        <v>0</v>
      </c>
      <c r="FG201" s="231">
        <v>0</v>
      </c>
      <c r="FH201" s="231"/>
      <c r="FI201" s="230">
        <v>130348.36779933734</v>
      </c>
      <c r="FJ201" s="232">
        <v>0</v>
      </c>
      <c r="FK201" s="232">
        <v>0</v>
      </c>
      <c r="FL201" s="233"/>
      <c r="FM201" s="233"/>
      <c r="FN201" s="233"/>
      <c r="FO201" s="233">
        <v>67713.213333333333</v>
      </c>
      <c r="FP201" s="233">
        <v>0</v>
      </c>
      <c r="FQ201" s="233">
        <v>0</v>
      </c>
      <c r="FR201" s="233">
        <v>62635.154466004016</v>
      </c>
      <c r="FS201" s="233">
        <v>0</v>
      </c>
      <c r="FT201" s="232">
        <v>0</v>
      </c>
      <c r="FU201" s="232">
        <v>0</v>
      </c>
      <c r="FV201" s="233"/>
      <c r="FW201" s="233">
        <v>0</v>
      </c>
      <c r="FX201" s="233">
        <v>0</v>
      </c>
      <c r="FY201" s="233"/>
      <c r="FZ201" s="232">
        <v>130348.36779933734</v>
      </c>
      <c r="GA201" s="234">
        <v>0</v>
      </c>
      <c r="GB201" s="234">
        <v>0</v>
      </c>
      <c r="GC201" s="235"/>
      <c r="GD201" s="235"/>
      <c r="GE201" s="235"/>
      <c r="GF201" s="235">
        <v>67713.213333333333</v>
      </c>
      <c r="GG201" s="235">
        <v>0</v>
      </c>
      <c r="GH201" s="235">
        <v>0</v>
      </c>
      <c r="GI201" s="235">
        <v>62635.154466004016</v>
      </c>
      <c r="GJ201" s="235">
        <v>0</v>
      </c>
      <c r="GK201" s="234">
        <v>0</v>
      </c>
      <c r="GL201" s="234">
        <v>0</v>
      </c>
      <c r="GM201" s="235"/>
      <c r="GN201" s="235">
        <v>0</v>
      </c>
      <c r="GO201" s="235">
        <v>0</v>
      </c>
      <c r="GP201" s="235"/>
      <c r="GQ201" s="234">
        <v>130348.36779933734</v>
      </c>
      <c r="GR201" s="236">
        <v>0</v>
      </c>
      <c r="GS201" s="236">
        <v>0</v>
      </c>
      <c r="GT201" s="237"/>
      <c r="GU201" s="237"/>
      <c r="GV201" s="237"/>
      <c r="GW201" s="237">
        <v>67713.213333333333</v>
      </c>
      <c r="GX201" s="237">
        <v>0</v>
      </c>
      <c r="GY201" s="237">
        <v>0</v>
      </c>
      <c r="GZ201" s="237">
        <v>62635.154466004016</v>
      </c>
      <c r="HA201" s="237">
        <v>0</v>
      </c>
      <c r="HB201" s="236">
        <v>0</v>
      </c>
      <c r="HC201" s="236">
        <v>0</v>
      </c>
      <c r="HD201" s="237"/>
      <c r="HE201" s="237">
        <v>0</v>
      </c>
      <c r="HF201" s="237">
        <v>0</v>
      </c>
      <c r="HG201" s="237"/>
      <c r="HH201" s="236">
        <v>130348.36779933734</v>
      </c>
      <c r="HJ201" s="281">
        <f t="shared" si="20"/>
        <v>812558.56000000017</v>
      </c>
      <c r="HK201" s="282">
        <f t="shared" si="21"/>
        <v>0</v>
      </c>
      <c r="HL201" s="282">
        <f t="shared" si="22"/>
        <v>901621.85359204805</v>
      </c>
      <c r="HM201" s="282">
        <f t="shared" si="23"/>
        <v>0</v>
      </c>
      <c r="HN201" s="282">
        <f t="shared" si="24"/>
        <v>0</v>
      </c>
      <c r="HO201" s="282">
        <f t="shared" si="25"/>
        <v>-3291.75</v>
      </c>
      <c r="HP201" s="282">
        <f t="shared" si="26"/>
        <v>0</v>
      </c>
      <c r="HQ201" s="283">
        <f t="shared" si="27"/>
        <v>0</v>
      </c>
      <c r="HR201" s="263"/>
      <c r="HS201" s="277">
        <v>79533.97</v>
      </c>
      <c r="HT201" s="278">
        <v>0</v>
      </c>
      <c r="HU201" s="278">
        <v>35790</v>
      </c>
      <c r="HV201" s="278">
        <v>2400</v>
      </c>
      <c r="HW201" s="278">
        <v>46604.918326693223</v>
      </c>
      <c r="HX201" s="278">
        <v>10572.309999999998</v>
      </c>
      <c r="HY201" s="278">
        <v>0</v>
      </c>
      <c r="HZ201" s="279">
        <v>7543.75</v>
      </c>
      <c r="IA201" s="278"/>
      <c r="IB201" s="280">
        <f t="shared" si="28"/>
        <v>1896625.3619187414</v>
      </c>
      <c r="ID201" s="280">
        <f t="shared" si="29"/>
        <v>-3291.75</v>
      </c>
      <c r="IF201" s="280"/>
      <c r="IH201" s="280"/>
      <c r="IJ201" s="280">
        <v>0</v>
      </c>
      <c r="IL201" s="280">
        <v>0</v>
      </c>
      <c r="IN201" s="280">
        <v>0</v>
      </c>
    </row>
    <row r="202" spans="1:248">
      <c r="A202" s="244">
        <v>2464</v>
      </c>
      <c r="B202" s="141">
        <v>103390</v>
      </c>
      <c r="C202" s="141" t="s">
        <v>641</v>
      </c>
      <c r="D202" s="141" t="s">
        <v>225</v>
      </c>
      <c r="E202" s="226" t="s">
        <v>341</v>
      </c>
      <c r="F202" s="245" t="s">
        <v>924</v>
      </c>
      <c r="H202" s="227">
        <v>1954434.8063999999</v>
      </c>
      <c r="I202" s="227">
        <v>-10454.19</v>
      </c>
      <c r="J202" s="227">
        <v>-32064.806400000001</v>
      </c>
      <c r="K202" s="227">
        <v>1911915.81</v>
      </c>
      <c r="M202" s="228">
        <v>162869.56719999999</v>
      </c>
      <c r="N202" s="228">
        <v>0</v>
      </c>
      <c r="O202" s="229"/>
      <c r="P202" s="229"/>
      <c r="Q202" s="229"/>
      <c r="R202" s="229">
        <v>0</v>
      </c>
      <c r="S202" s="229"/>
      <c r="T202" s="229">
        <v>0</v>
      </c>
      <c r="U202" s="229">
        <v>0</v>
      </c>
      <c r="V202" s="229"/>
      <c r="W202" s="228">
        <v>-871.1825</v>
      </c>
      <c r="X202" s="228">
        <v>-2672.0672</v>
      </c>
      <c r="Y202" s="229">
        <v>-789.25</v>
      </c>
      <c r="Z202" s="229">
        <v>0</v>
      </c>
      <c r="AA202" s="229">
        <v>0</v>
      </c>
      <c r="AB202" s="229"/>
      <c r="AC202" s="228">
        <v>158537.0675</v>
      </c>
      <c r="AD202" s="230">
        <v>162869.56719999999</v>
      </c>
      <c r="AE202" s="230">
        <v>0</v>
      </c>
      <c r="AF202" s="231"/>
      <c r="AG202" s="231"/>
      <c r="AH202" s="231"/>
      <c r="AI202" s="231">
        <v>0</v>
      </c>
      <c r="AJ202" s="231"/>
      <c r="AK202" s="231">
        <v>0</v>
      </c>
      <c r="AL202" s="231">
        <v>0</v>
      </c>
      <c r="AM202" s="231"/>
      <c r="AN202" s="230">
        <v>-871.1825</v>
      </c>
      <c r="AO202" s="230">
        <v>-2672.0672</v>
      </c>
      <c r="AP202" s="231">
        <v>-789.25</v>
      </c>
      <c r="AQ202" s="231">
        <v>0</v>
      </c>
      <c r="AR202" s="231">
        <v>0</v>
      </c>
      <c r="AS202" s="231"/>
      <c r="AT202" s="230">
        <v>158537.0675</v>
      </c>
      <c r="AU202" s="232">
        <v>162869.56719999999</v>
      </c>
      <c r="AV202" s="232">
        <v>0</v>
      </c>
      <c r="AW202" s="233"/>
      <c r="AX202" s="233"/>
      <c r="AY202" s="233"/>
      <c r="AZ202" s="233">
        <v>0</v>
      </c>
      <c r="BA202" s="233"/>
      <c r="BB202" s="233">
        <v>0</v>
      </c>
      <c r="BC202" s="233">
        <v>0</v>
      </c>
      <c r="BD202" s="233"/>
      <c r="BE202" s="232">
        <v>-871.1825</v>
      </c>
      <c r="BF202" s="232">
        <v>-2672.0672</v>
      </c>
      <c r="BG202" s="233">
        <v>-789.25</v>
      </c>
      <c r="BH202" s="233">
        <v>0</v>
      </c>
      <c r="BI202" s="233">
        <v>0</v>
      </c>
      <c r="BJ202" s="233"/>
      <c r="BK202" s="232">
        <v>158537.0675</v>
      </c>
      <c r="BL202" s="234">
        <v>162869.56719999999</v>
      </c>
      <c r="BM202" s="234">
        <v>0</v>
      </c>
      <c r="BN202" s="235"/>
      <c r="BO202" s="235"/>
      <c r="BP202" s="235"/>
      <c r="BQ202" s="235">
        <v>0</v>
      </c>
      <c r="BR202" s="235">
        <v>0</v>
      </c>
      <c r="BS202" s="235">
        <v>0</v>
      </c>
      <c r="BT202" s="235">
        <v>0</v>
      </c>
      <c r="BU202" s="235">
        <v>0</v>
      </c>
      <c r="BV202" s="234">
        <v>-871.1825</v>
      </c>
      <c r="BW202" s="234">
        <v>-2672.0672</v>
      </c>
      <c r="BX202" s="235">
        <v>-789.25</v>
      </c>
      <c r="BY202" s="235">
        <v>0</v>
      </c>
      <c r="BZ202" s="235">
        <v>0</v>
      </c>
      <c r="CA202" s="235"/>
      <c r="CB202" s="234">
        <v>158537.0675</v>
      </c>
      <c r="CC202" s="236">
        <v>162869.56719999999</v>
      </c>
      <c r="CD202" s="236">
        <v>0</v>
      </c>
      <c r="CE202" s="237"/>
      <c r="CF202" s="237"/>
      <c r="CG202" s="237"/>
      <c r="CH202" s="237">
        <v>0</v>
      </c>
      <c r="CI202" s="237">
        <v>0</v>
      </c>
      <c r="CJ202" s="237">
        <v>0</v>
      </c>
      <c r="CK202" s="237">
        <v>0</v>
      </c>
      <c r="CL202" s="237">
        <v>0</v>
      </c>
      <c r="CM202" s="236">
        <v>-871.1825</v>
      </c>
      <c r="CN202" s="236">
        <v>-2672.0672</v>
      </c>
      <c r="CO202" s="237">
        <v>-789.25</v>
      </c>
      <c r="CP202" s="237">
        <v>0</v>
      </c>
      <c r="CQ202" s="237">
        <v>0</v>
      </c>
      <c r="CR202" s="237"/>
      <c r="CS202" s="236">
        <v>158537.0675</v>
      </c>
      <c r="CT202" s="238">
        <v>162869.56719999999</v>
      </c>
      <c r="CU202" s="238">
        <v>0</v>
      </c>
      <c r="CV202" s="239"/>
      <c r="CW202" s="239"/>
      <c r="CX202" s="239"/>
      <c r="CY202" s="239">
        <v>0</v>
      </c>
      <c r="CZ202" s="239">
        <v>0</v>
      </c>
      <c r="DA202" s="239">
        <v>0</v>
      </c>
      <c r="DB202" s="239">
        <v>0</v>
      </c>
      <c r="DC202" s="239">
        <v>0</v>
      </c>
      <c r="DD202" s="238">
        <v>-871.1825</v>
      </c>
      <c r="DE202" s="238">
        <v>-2672.0672</v>
      </c>
      <c r="DF202" s="239">
        <v>-789.25</v>
      </c>
      <c r="DG202" s="239">
        <v>0</v>
      </c>
      <c r="DH202" s="239">
        <v>0</v>
      </c>
      <c r="DI202" s="239"/>
      <c r="DJ202" s="238">
        <v>158537.0675</v>
      </c>
      <c r="DK202" s="240">
        <v>162869.56719999999</v>
      </c>
      <c r="DL202" s="240">
        <v>0</v>
      </c>
      <c r="DM202" s="241"/>
      <c r="DN202" s="241"/>
      <c r="DO202" s="241"/>
      <c r="DP202" s="241">
        <v>0</v>
      </c>
      <c r="DQ202" s="241">
        <v>0</v>
      </c>
      <c r="DR202" s="241">
        <v>0</v>
      </c>
      <c r="DS202" s="241">
        <v>0</v>
      </c>
      <c r="DT202" s="241">
        <v>0</v>
      </c>
      <c r="DU202" s="240">
        <v>-871.1825</v>
      </c>
      <c r="DV202" s="240">
        <v>-2672.0672</v>
      </c>
      <c r="DW202" s="241">
        <v>-789.25</v>
      </c>
      <c r="DX202" s="241">
        <v>0</v>
      </c>
      <c r="DY202" s="241">
        <v>0</v>
      </c>
      <c r="DZ202" s="241"/>
      <c r="EA202" s="240">
        <v>158537.0675</v>
      </c>
      <c r="EB202" s="242">
        <v>162869.56719999999</v>
      </c>
      <c r="EC202" s="242">
        <v>0</v>
      </c>
      <c r="ED202" s="243"/>
      <c r="EE202" s="243"/>
      <c r="EF202" s="243"/>
      <c r="EG202" s="243">
        <v>0</v>
      </c>
      <c r="EH202" s="243">
        <v>0</v>
      </c>
      <c r="EI202" s="243">
        <v>0</v>
      </c>
      <c r="EJ202" s="243">
        <v>0</v>
      </c>
      <c r="EK202" s="243">
        <v>0</v>
      </c>
      <c r="EL202" s="242">
        <v>-871.1825</v>
      </c>
      <c r="EM202" s="242">
        <v>-2672.0672</v>
      </c>
      <c r="EN202" s="243">
        <v>-3946.25</v>
      </c>
      <c r="EO202" s="243">
        <v>0</v>
      </c>
      <c r="EP202" s="243">
        <v>0</v>
      </c>
      <c r="EQ202" s="243"/>
      <c r="ER202" s="242">
        <v>155380.0675</v>
      </c>
      <c r="ES202" s="230">
        <v>162869.56719999999</v>
      </c>
      <c r="ET202" s="230">
        <v>0</v>
      </c>
      <c r="EU202" s="231"/>
      <c r="EV202" s="231"/>
      <c r="EW202" s="231"/>
      <c r="EX202" s="231">
        <v>0</v>
      </c>
      <c r="EY202" s="231">
        <v>0</v>
      </c>
      <c r="EZ202" s="231">
        <v>0</v>
      </c>
      <c r="FA202" s="231">
        <v>0</v>
      </c>
      <c r="FB202" s="231">
        <v>0</v>
      </c>
      <c r="FC202" s="230">
        <v>-871.1825</v>
      </c>
      <c r="FD202" s="230">
        <v>-2672.0672</v>
      </c>
      <c r="FE202" s="231"/>
      <c r="FF202" s="231">
        <v>0</v>
      </c>
      <c r="FG202" s="231">
        <v>0</v>
      </c>
      <c r="FH202" s="231"/>
      <c r="FI202" s="230">
        <v>159326.3175</v>
      </c>
      <c r="FJ202" s="232">
        <v>162869.56719999999</v>
      </c>
      <c r="FK202" s="232">
        <v>0</v>
      </c>
      <c r="FL202" s="233"/>
      <c r="FM202" s="233"/>
      <c r="FN202" s="233"/>
      <c r="FO202" s="233">
        <v>0</v>
      </c>
      <c r="FP202" s="233">
        <v>0</v>
      </c>
      <c r="FQ202" s="233">
        <v>0</v>
      </c>
      <c r="FR202" s="233">
        <v>0</v>
      </c>
      <c r="FS202" s="233">
        <v>0</v>
      </c>
      <c r="FT202" s="232">
        <v>-871.1825</v>
      </c>
      <c r="FU202" s="232">
        <v>-2672.0672</v>
      </c>
      <c r="FV202" s="233"/>
      <c r="FW202" s="233">
        <v>0</v>
      </c>
      <c r="FX202" s="233">
        <v>0</v>
      </c>
      <c r="FY202" s="233"/>
      <c r="FZ202" s="232">
        <v>159326.3175</v>
      </c>
      <c r="GA202" s="234">
        <v>162869.56719999999</v>
      </c>
      <c r="GB202" s="234">
        <v>0</v>
      </c>
      <c r="GC202" s="235"/>
      <c r="GD202" s="235"/>
      <c r="GE202" s="235"/>
      <c r="GF202" s="235">
        <v>0</v>
      </c>
      <c r="GG202" s="235">
        <v>0</v>
      </c>
      <c r="GH202" s="235">
        <v>0</v>
      </c>
      <c r="GI202" s="235">
        <v>0</v>
      </c>
      <c r="GJ202" s="235">
        <v>0</v>
      </c>
      <c r="GK202" s="234">
        <v>-871.1825</v>
      </c>
      <c r="GL202" s="234">
        <v>-2672.0672</v>
      </c>
      <c r="GM202" s="235"/>
      <c r="GN202" s="235">
        <v>0</v>
      </c>
      <c r="GO202" s="235">
        <v>0</v>
      </c>
      <c r="GP202" s="235"/>
      <c r="GQ202" s="234">
        <v>159326.3175</v>
      </c>
      <c r="GR202" s="236">
        <v>162869.56719999999</v>
      </c>
      <c r="GS202" s="236">
        <v>0</v>
      </c>
      <c r="GT202" s="237"/>
      <c r="GU202" s="237"/>
      <c r="GV202" s="237"/>
      <c r="GW202" s="237">
        <v>0</v>
      </c>
      <c r="GX202" s="237">
        <v>0</v>
      </c>
      <c r="GY202" s="237">
        <v>0</v>
      </c>
      <c r="GZ202" s="237">
        <v>0</v>
      </c>
      <c r="HA202" s="237">
        <v>0</v>
      </c>
      <c r="HB202" s="236">
        <v>-871.1825</v>
      </c>
      <c r="HC202" s="236">
        <v>-2672.0672</v>
      </c>
      <c r="HD202" s="237"/>
      <c r="HE202" s="237">
        <v>0</v>
      </c>
      <c r="HF202" s="237">
        <v>0</v>
      </c>
      <c r="HG202" s="237"/>
      <c r="HH202" s="236">
        <v>159326.3175</v>
      </c>
      <c r="HJ202" s="281">
        <f t="shared" ref="HJ202:HJ217" si="30">SUMIFS(M202:HH202,$M$7:$HH$7,HJ$6)+IJ202+IL202</f>
        <v>1954434.8063999994</v>
      </c>
      <c r="HK202" s="282">
        <f t="shared" ref="HK202:HK217" si="31">SUMIFS(M202:HH202,$M$7:$HH$7,HK$6)</f>
        <v>0</v>
      </c>
      <c r="HL202" s="282">
        <f t="shared" ref="HL202:HL217" si="32">SUMIFS(M202:HH202,$M$7:$HH$7,HL$6)</f>
        <v>0</v>
      </c>
      <c r="HM202" s="282">
        <f t="shared" ref="HM202:HM217" si="33">SUMIFS(M202:HH202,$M$7:$HH$7,HM$6)</f>
        <v>-10454.190000000002</v>
      </c>
      <c r="HN202" s="282">
        <f t="shared" ref="HN202:HN217" si="34">SUMIFS(M202:HH202,$M$7:$HH$7,HN$6)</f>
        <v>-32064.806400000005</v>
      </c>
      <c r="HO202" s="282">
        <f t="shared" ref="HO202:HO217" si="35">SUMIFS(M202:HH202,$M$7:$HH$7,HO$6)</f>
        <v>-9471</v>
      </c>
      <c r="HP202" s="282">
        <f t="shared" ref="HP202:HP217" si="36">SUMIFS(M202:HH202,$M$7:$HH$7,HP$6)</f>
        <v>0</v>
      </c>
      <c r="HQ202" s="283">
        <f t="shared" ref="HQ202:HQ217" si="37">SUMIFS(M202:HH202,$M$7:$HH$7,HQ$6)</f>
        <v>0</v>
      </c>
      <c r="HR202" s="263"/>
      <c r="HS202" s="277">
        <v>101885</v>
      </c>
      <c r="HT202" s="278">
        <v>0</v>
      </c>
      <c r="HU202" s="278">
        <v>33531</v>
      </c>
      <c r="HV202" s="278">
        <v>7713.86</v>
      </c>
      <c r="HW202" s="278">
        <v>0</v>
      </c>
      <c r="HX202" s="278">
        <v>716.25</v>
      </c>
      <c r="HY202" s="278">
        <v>94681</v>
      </c>
      <c r="HZ202" s="279">
        <v>8657.5</v>
      </c>
      <c r="IA202" s="278"/>
      <c r="IB202" s="280">
        <f t="shared" ref="IB202:IB217" si="38">HJ202+HK202+HL202+HS202+HT202+HU202+HV202+HW202+HX202+HY202+HZ202</f>
        <v>2201619.4163999995</v>
      </c>
      <c r="ID202" s="280">
        <f t="shared" ref="ID202:ID217" si="39">HM202+HN202+HO202+HP202+HQ202</f>
        <v>-51989.996400000004</v>
      </c>
      <c r="IF202" s="280"/>
      <c r="IH202" s="280"/>
      <c r="IJ202" s="280">
        <v>0</v>
      </c>
      <c r="IL202" s="280">
        <v>0</v>
      </c>
      <c r="IN202" s="280">
        <v>41582.31</v>
      </c>
    </row>
    <row r="203" spans="1:248">
      <c r="A203" s="244">
        <v>3321</v>
      </c>
      <c r="B203" s="141">
        <v>103425</v>
      </c>
      <c r="C203" s="141" t="s">
        <v>643</v>
      </c>
      <c r="D203" s="141" t="s">
        <v>439</v>
      </c>
      <c r="E203" s="226" t="s">
        <v>341</v>
      </c>
      <c r="F203" s="245" t="s">
        <v>924</v>
      </c>
      <c r="H203" s="227">
        <v>1957748.5491378119</v>
      </c>
      <c r="I203" s="227">
        <v>-9000.1299999999992</v>
      </c>
      <c r="J203" s="227">
        <v>-3815.9749000000002</v>
      </c>
      <c r="K203" s="227">
        <v>1944932.444237812</v>
      </c>
      <c r="M203" s="228">
        <v>163145.71242815099</v>
      </c>
      <c r="N203" s="228">
        <v>0</v>
      </c>
      <c r="O203" s="229"/>
      <c r="P203" s="229"/>
      <c r="Q203" s="229"/>
      <c r="R203" s="229">
        <v>0</v>
      </c>
      <c r="S203" s="229"/>
      <c r="T203" s="229">
        <v>0</v>
      </c>
      <c r="U203" s="229">
        <v>0</v>
      </c>
      <c r="V203" s="229"/>
      <c r="W203" s="228">
        <v>-750.01083333333327</v>
      </c>
      <c r="X203" s="228">
        <v>-317.99790833333333</v>
      </c>
      <c r="Y203" s="229">
        <v>-789.25</v>
      </c>
      <c r="Z203" s="229">
        <v>0</v>
      </c>
      <c r="AA203" s="229">
        <v>0</v>
      </c>
      <c r="AB203" s="229"/>
      <c r="AC203" s="228">
        <v>161288.45368648431</v>
      </c>
      <c r="AD203" s="230">
        <v>163145.71242815099</v>
      </c>
      <c r="AE203" s="230">
        <v>0</v>
      </c>
      <c r="AF203" s="231"/>
      <c r="AG203" s="231"/>
      <c r="AH203" s="231"/>
      <c r="AI203" s="231">
        <v>0</v>
      </c>
      <c r="AJ203" s="231"/>
      <c r="AK203" s="231">
        <v>0</v>
      </c>
      <c r="AL203" s="231">
        <v>0</v>
      </c>
      <c r="AM203" s="231"/>
      <c r="AN203" s="230">
        <v>-750.01083333333327</v>
      </c>
      <c r="AO203" s="230">
        <v>-317.99790833333333</v>
      </c>
      <c r="AP203" s="231">
        <v>-789.25</v>
      </c>
      <c r="AQ203" s="231">
        <v>0</v>
      </c>
      <c r="AR203" s="231">
        <v>0</v>
      </c>
      <c r="AS203" s="231"/>
      <c r="AT203" s="230">
        <v>161288.45368648431</v>
      </c>
      <c r="AU203" s="232">
        <v>163145.71242815099</v>
      </c>
      <c r="AV203" s="232">
        <v>0</v>
      </c>
      <c r="AW203" s="233"/>
      <c r="AX203" s="233"/>
      <c r="AY203" s="233"/>
      <c r="AZ203" s="233">
        <v>0</v>
      </c>
      <c r="BA203" s="233"/>
      <c r="BB203" s="233">
        <v>0</v>
      </c>
      <c r="BC203" s="233">
        <v>0</v>
      </c>
      <c r="BD203" s="233"/>
      <c r="BE203" s="232">
        <v>-750.01083333333327</v>
      </c>
      <c r="BF203" s="232">
        <v>-317.99790833333333</v>
      </c>
      <c r="BG203" s="233">
        <v>-789.25</v>
      </c>
      <c r="BH203" s="233">
        <v>0</v>
      </c>
      <c r="BI203" s="233">
        <v>0</v>
      </c>
      <c r="BJ203" s="233"/>
      <c r="BK203" s="232">
        <v>161288.45368648431</v>
      </c>
      <c r="BL203" s="234">
        <v>163145.71242815099</v>
      </c>
      <c r="BM203" s="234">
        <v>0</v>
      </c>
      <c r="BN203" s="235"/>
      <c r="BO203" s="235"/>
      <c r="BP203" s="235"/>
      <c r="BQ203" s="235">
        <v>0</v>
      </c>
      <c r="BR203" s="235">
        <v>0</v>
      </c>
      <c r="BS203" s="235">
        <v>0</v>
      </c>
      <c r="BT203" s="235">
        <v>0</v>
      </c>
      <c r="BU203" s="235">
        <v>0</v>
      </c>
      <c r="BV203" s="234">
        <v>-750.01083333333327</v>
      </c>
      <c r="BW203" s="234">
        <v>-317.99790833333333</v>
      </c>
      <c r="BX203" s="235">
        <v>-789.25</v>
      </c>
      <c r="BY203" s="235">
        <v>0</v>
      </c>
      <c r="BZ203" s="235">
        <v>0</v>
      </c>
      <c r="CA203" s="235"/>
      <c r="CB203" s="234">
        <v>161288.45368648431</v>
      </c>
      <c r="CC203" s="236">
        <v>163145.71242815099</v>
      </c>
      <c r="CD203" s="236">
        <v>0</v>
      </c>
      <c r="CE203" s="237"/>
      <c r="CF203" s="237"/>
      <c r="CG203" s="237"/>
      <c r="CH203" s="237">
        <v>0</v>
      </c>
      <c r="CI203" s="237">
        <v>0</v>
      </c>
      <c r="CJ203" s="237">
        <v>0</v>
      </c>
      <c r="CK203" s="237">
        <v>0</v>
      </c>
      <c r="CL203" s="237">
        <v>0</v>
      </c>
      <c r="CM203" s="236">
        <v>-750.01083333333327</v>
      </c>
      <c r="CN203" s="236">
        <v>-317.99790833333333</v>
      </c>
      <c r="CO203" s="237">
        <v>-789.25</v>
      </c>
      <c r="CP203" s="237">
        <v>0</v>
      </c>
      <c r="CQ203" s="237">
        <v>0</v>
      </c>
      <c r="CR203" s="237"/>
      <c r="CS203" s="236">
        <v>161288.45368648431</v>
      </c>
      <c r="CT203" s="238">
        <v>163145.71242815099</v>
      </c>
      <c r="CU203" s="238">
        <v>0</v>
      </c>
      <c r="CV203" s="239"/>
      <c r="CW203" s="239"/>
      <c r="CX203" s="239"/>
      <c r="CY203" s="239">
        <v>0</v>
      </c>
      <c r="CZ203" s="239">
        <v>0</v>
      </c>
      <c r="DA203" s="239">
        <v>0</v>
      </c>
      <c r="DB203" s="239">
        <v>0</v>
      </c>
      <c r="DC203" s="239">
        <v>0</v>
      </c>
      <c r="DD203" s="238">
        <v>-750.01083333333327</v>
      </c>
      <c r="DE203" s="238">
        <v>-317.99790833333333</v>
      </c>
      <c r="DF203" s="239">
        <v>-789.25</v>
      </c>
      <c r="DG203" s="239">
        <v>0</v>
      </c>
      <c r="DH203" s="239">
        <v>0</v>
      </c>
      <c r="DI203" s="239"/>
      <c r="DJ203" s="238">
        <v>161288.45368648431</v>
      </c>
      <c r="DK203" s="240">
        <v>163145.71242815099</v>
      </c>
      <c r="DL203" s="240">
        <v>0</v>
      </c>
      <c r="DM203" s="241"/>
      <c r="DN203" s="241"/>
      <c r="DO203" s="241"/>
      <c r="DP203" s="241">
        <v>0</v>
      </c>
      <c r="DQ203" s="241">
        <v>0</v>
      </c>
      <c r="DR203" s="241">
        <v>0</v>
      </c>
      <c r="DS203" s="241">
        <v>0</v>
      </c>
      <c r="DT203" s="241">
        <v>0</v>
      </c>
      <c r="DU203" s="240">
        <v>-750.01083333333327</v>
      </c>
      <c r="DV203" s="240">
        <v>-317.99790833333333</v>
      </c>
      <c r="DW203" s="241">
        <v>-789.25</v>
      </c>
      <c r="DX203" s="241">
        <v>0</v>
      </c>
      <c r="DY203" s="241">
        <v>0</v>
      </c>
      <c r="DZ203" s="241"/>
      <c r="EA203" s="240">
        <v>161288.45368648431</v>
      </c>
      <c r="EB203" s="242">
        <v>163145.71242815099</v>
      </c>
      <c r="EC203" s="242">
        <v>0</v>
      </c>
      <c r="ED203" s="243"/>
      <c r="EE203" s="243"/>
      <c r="EF203" s="243"/>
      <c r="EG203" s="243">
        <v>0</v>
      </c>
      <c r="EH203" s="243">
        <v>0</v>
      </c>
      <c r="EI203" s="243">
        <v>0</v>
      </c>
      <c r="EJ203" s="243">
        <v>0</v>
      </c>
      <c r="EK203" s="243">
        <v>0</v>
      </c>
      <c r="EL203" s="242">
        <v>-750.01083333333327</v>
      </c>
      <c r="EM203" s="242">
        <v>-317.99790833333333</v>
      </c>
      <c r="EN203" s="243">
        <v>-3946.25</v>
      </c>
      <c r="EO203" s="243">
        <v>0</v>
      </c>
      <c r="EP203" s="243">
        <v>0</v>
      </c>
      <c r="EQ203" s="243"/>
      <c r="ER203" s="242">
        <v>158131.45368648431</v>
      </c>
      <c r="ES203" s="230">
        <v>163145.71242815099</v>
      </c>
      <c r="ET203" s="230">
        <v>0</v>
      </c>
      <c r="EU203" s="231"/>
      <c r="EV203" s="231"/>
      <c r="EW203" s="231"/>
      <c r="EX203" s="231">
        <v>0</v>
      </c>
      <c r="EY203" s="231">
        <v>0</v>
      </c>
      <c r="EZ203" s="231">
        <v>0</v>
      </c>
      <c r="FA203" s="231">
        <v>0</v>
      </c>
      <c r="FB203" s="231">
        <v>0</v>
      </c>
      <c r="FC203" s="230">
        <v>-750.01083333333327</v>
      </c>
      <c r="FD203" s="230">
        <v>-317.99790833333333</v>
      </c>
      <c r="FE203" s="231"/>
      <c r="FF203" s="231">
        <v>0</v>
      </c>
      <c r="FG203" s="231">
        <v>0</v>
      </c>
      <c r="FH203" s="231"/>
      <c r="FI203" s="230">
        <v>162077.70368648431</v>
      </c>
      <c r="FJ203" s="232">
        <v>163145.71242815099</v>
      </c>
      <c r="FK203" s="232">
        <v>0</v>
      </c>
      <c r="FL203" s="233"/>
      <c r="FM203" s="233"/>
      <c r="FN203" s="233"/>
      <c r="FO203" s="233">
        <v>0</v>
      </c>
      <c r="FP203" s="233">
        <v>0</v>
      </c>
      <c r="FQ203" s="233">
        <v>0</v>
      </c>
      <c r="FR203" s="233">
        <v>0</v>
      </c>
      <c r="FS203" s="233">
        <v>0</v>
      </c>
      <c r="FT203" s="232">
        <v>-750.01083333333327</v>
      </c>
      <c r="FU203" s="232">
        <v>-317.99790833333333</v>
      </c>
      <c r="FV203" s="233"/>
      <c r="FW203" s="233">
        <v>0</v>
      </c>
      <c r="FX203" s="233">
        <v>0</v>
      </c>
      <c r="FY203" s="233"/>
      <c r="FZ203" s="232">
        <v>162077.70368648431</v>
      </c>
      <c r="GA203" s="234">
        <v>163145.71242815099</v>
      </c>
      <c r="GB203" s="234">
        <v>0</v>
      </c>
      <c r="GC203" s="235"/>
      <c r="GD203" s="235"/>
      <c r="GE203" s="235"/>
      <c r="GF203" s="235">
        <v>0</v>
      </c>
      <c r="GG203" s="235">
        <v>0</v>
      </c>
      <c r="GH203" s="235">
        <v>0</v>
      </c>
      <c r="GI203" s="235">
        <v>0</v>
      </c>
      <c r="GJ203" s="235">
        <v>0</v>
      </c>
      <c r="GK203" s="234">
        <v>-750.01083333333327</v>
      </c>
      <c r="GL203" s="234">
        <v>-317.99790833333333</v>
      </c>
      <c r="GM203" s="235"/>
      <c r="GN203" s="235">
        <v>0</v>
      </c>
      <c r="GO203" s="235">
        <v>0</v>
      </c>
      <c r="GP203" s="235"/>
      <c r="GQ203" s="234">
        <v>162077.70368648431</v>
      </c>
      <c r="GR203" s="236">
        <v>163145.71242815099</v>
      </c>
      <c r="GS203" s="236">
        <v>0</v>
      </c>
      <c r="GT203" s="237"/>
      <c r="GU203" s="237"/>
      <c r="GV203" s="237"/>
      <c r="GW203" s="237">
        <v>0</v>
      </c>
      <c r="GX203" s="237">
        <v>0</v>
      </c>
      <c r="GY203" s="237">
        <v>0</v>
      </c>
      <c r="GZ203" s="237">
        <v>0</v>
      </c>
      <c r="HA203" s="237">
        <v>0</v>
      </c>
      <c r="HB203" s="236">
        <v>-750.01083333333327</v>
      </c>
      <c r="HC203" s="236">
        <v>-317.99790833333333</v>
      </c>
      <c r="HD203" s="237"/>
      <c r="HE203" s="237">
        <v>0</v>
      </c>
      <c r="HF203" s="237">
        <v>0</v>
      </c>
      <c r="HG203" s="237"/>
      <c r="HH203" s="236">
        <v>162077.70368648431</v>
      </c>
      <c r="HJ203" s="281">
        <f t="shared" si="30"/>
        <v>1957748.5491378114</v>
      </c>
      <c r="HK203" s="282">
        <f t="shared" si="31"/>
        <v>0</v>
      </c>
      <c r="HL203" s="282">
        <f t="shared" si="32"/>
        <v>0</v>
      </c>
      <c r="HM203" s="282">
        <f t="shared" si="33"/>
        <v>-9000.130000000001</v>
      </c>
      <c r="HN203" s="282">
        <f t="shared" si="34"/>
        <v>-3815.9748999999997</v>
      </c>
      <c r="HO203" s="282">
        <f t="shared" si="35"/>
        <v>-9471</v>
      </c>
      <c r="HP203" s="282">
        <f t="shared" si="36"/>
        <v>0</v>
      </c>
      <c r="HQ203" s="283">
        <f t="shared" si="37"/>
        <v>0</v>
      </c>
      <c r="HR203" s="263"/>
      <c r="HS203" s="277">
        <v>111750</v>
      </c>
      <c r="HT203" s="278">
        <v>0</v>
      </c>
      <c r="HU203" s="278">
        <v>160656</v>
      </c>
      <c r="HV203" s="278">
        <v>8056.93</v>
      </c>
      <c r="HW203" s="278">
        <v>0</v>
      </c>
      <c r="HX203" s="278">
        <v>2833.130000000001</v>
      </c>
      <c r="HY203" s="278">
        <v>59241</v>
      </c>
      <c r="HZ203" s="279">
        <v>0</v>
      </c>
      <c r="IA203" s="278"/>
      <c r="IB203" s="280">
        <f t="shared" si="38"/>
        <v>2300285.6091378112</v>
      </c>
      <c r="ID203" s="280">
        <f t="shared" si="39"/>
        <v>-22287.104899999998</v>
      </c>
      <c r="IF203" s="280"/>
      <c r="IH203" s="280"/>
      <c r="IJ203" s="280">
        <v>0</v>
      </c>
      <c r="IL203" s="280">
        <v>0</v>
      </c>
      <c r="IN203" s="280">
        <v>67663.236666666664</v>
      </c>
    </row>
    <row r="204" spans="1:248">
      <c r="A204" s="244">
        <v>3435</v>
      </c>
      <c r="B204" s="141">
        <v>131920</v>
      </c>
      <c r="C204" s="141" t="s">
        <v>644</v>
      </c>
      <c r="D204" s="141" t="s">
        <v>440</v>
      </c>
      <c r="E204" s="226" t="s">
        <v>341</v>
      </c>
      <c r="F204" s="245" t="s">
        <v>924</v>
      </c>
      <c r="H204" s="227">
        <v>1950613.9706999999</v>
      </c>
      <c r="I204" s="227">
        <v>-10579.54</v>
      </c>
      <c r="J204" s="227">
        <v>-5193.9706999999999</v>
      </c>
      <c r="K204" s="227">
        <v>1934840.46</v>
      </c>
      <c r="M204" s="228">
        <v>162551.16422499999</v>
      </c>
      <c r="N204" s="228">
        <v>0</v>
      </c>
      <c r="O204" s="229"/>
      <c r="P204" s="229"/>
      <c r="Q204" s="229"/>
      <c r="R204" s="229">
        <v>0</v>
      </c>
      <c r="S204" s="229"/>
      <c r="T204" s="229">
        <v>0</v>
      </c>
      <c r="U204" s="229">
        <v>0</v>
      </c>
      <c r="V204" s="229"/>
      <c r="W204" s="228">
        <v>-881.62833333333344</v>
      </c>
      <c r="X204" s="228">
        <v>-432.83089166666667</v>
      </c>
      <c r="Y204" s="229">
        <v>-789.25</v>
      </c>
      <c r="Z204" s="229">
        <v>0</v>
      </c>
      <c r="AA204" s="229">
        <v>0</v>
      </c>
      <c r="AB204" s="229"/>
      <c r="AC204" s="228">
        <v>160447.45499999999</v>
      </c>
      <c r="AD204" s="230">
        <v>162551.16422499999</v>
      </c>
      <c r="AE204" s="230">
        <v>0</v>
      </c>
      <c r="AF204" s="231"/>
      <c r="AG204" s="231"/>
      <c r="AH204" s="231"/>
      <c r="AI204" s="231">
        <v>0</v>
      </c>
      <c r="AJ204" s="231"/>
      <c r="AK204" s="231">
        <v>0</v>
      </c>
      <c r="AL204" s="231">
        <v>0</v>
      </c>
      <c r="AM204" s="231"/>
      <c r="AN204" s="230">
        <v>-881.62833333333344</v>
      </c>
      <c r="AO204" s="230">
        <v>-432.83089166666667</v>
      </c>
      <c r="AP204" s="231">
        <v>-789.25</v>
      </c>
      <c r="AQ204" s="231">
        <v>0</v>
      </c>
      <c r="AR204" s="231">
        <v>0</v>
      </c>
      <c r="AS204" s="231"/>
      <c r="AT204" s="230">
        <v>160447.45499999999</v>
      </c>
      <c r="AU204" s="232">
        <v>162551.16422499999</v>
      </c>
      <c r="AV204" s="232">
        <v>0</v>
      </c>
      <c r="AW204" s="233"/>
      <c r="AX204" s="233"/>
      <c r="AY204" s="233"/>
      <c r="AZ204" s="233">
        <v>0</v>
      </c>
      <c r="BA204" s="233"/>
      <c r="BB204" s="233">
        <v>0</v>
      </c>
      <c r="BC204" s="233">
        <v>0</v>
      </c>
      <c r="BD204" s="233"/>
      <c r="BE204" s="232">
        <v>-881.62833333333344</v>
      </c>
      <c r="BF204" s="232">
        <v>-432.83089166666667</v>
      </c>
      <c r="BG204" s="233">
        <v>-789.25</v>
      </c>
      <c r="BH204" s="233">
        <v>0</v>
      </c>
      <c r="BI204" s="233">
        <v>0</v>
      </c>
      <c r="BJ204" s="233"/>
      <c r="BK204" s="232">
        <v>160447.45499999999</v>
      </c>
      <c r="BL204" s="234">
        <v>162551.16422499999</v>
      </c>
      <c r="BM204" s="234">
        <v>0</v>
      </c>
      <c r="BN204" s="235"/>
      <c r="BO204" s="235"/>
      <c r="BP204" s="235"/>
      <c r="BQ204" s="235">
        <v>0</v>
      </c>
      <c r="BR204" s="235">
        <v>0</v>
      </c>
      <c r="BS204" s="235">
        <v>0</v>
      </c>
      <c r="BT204" s="235">
        <v>0</v>
      </c>
      <c r="BU204" s="235">
        <v>0</v>
      </c>
      <c r="BV204" s="234">
        <v>-881.62833333333344</v>
      </c>
      <c r="BW204" s="234">
        <v>-432.83089166666667</v>
      </c>
      <c r="BX204" s="235">
        <v>-789.25</v>
      </c>
      <c r="BY204" s="235">
        <v>0</v>
      </c>
      <c r="BZ204" s="235">
        <v>0</v>
      </c>
      <c r="CA204" s="235"/>
      <c r="CB204" s="234">
        <v>160447.45499999999</v>
      </c>
      <c r="CC204" s="236">
        <v>162551.16422499999</v>
      </c>
      <c r="CD204" s="236">
        <v>0</v>
      </c>
      <c r="CE204" s="237"/>
      <c r="CF204" s="237"/>
      <c r="CG204" s="237"/>
      <c r="CH204" s="237">
        <v>0</v>
      </c>
      <c r="CI204" s="237">
        <v>0</v>
      </c>
      <c r="CJ204" s="237">
        <v>0</v>
      </c>
      <c r="CK204" s="237">
        <v>0</v>
      </c>
      <c r="CL204" s="237">
        <v>0</v>
      </c>
      <c r="CM204" s="236">
        <v>-881.62833333333344</v>
      </c>
      <c r="CN204" s="236">
        <v>-432.83089166666667</v>
      </c>
      <c r="CO204" s="237">
        <v>-789.25</v>
      </c>
      <c r="CP204" s="237">
        <v>0</v>
      </c>
      <c r="CQ204" s="237">
        <v>0</v>
      </c>
      <c r="CR204" s="237"/>
      <c r="CS204" s="236">
        <v>160447.45499999999</v>
      </c>
      <c r="CT204" s="238">
        <v>162551.16422499999</v>
      </c>
      <c r="CU204" s="238">
        <v>0</v>
      </c>
      <c r="CV204" s="239"/>
      <c r="CW204" s="239"/>
      <c r="CX204" s="239"/>
      <c r="CY204" s="239">
        <v>0</v>
      </c>
      <c r="CZ204" s="239">
        <v>0</v>
      </c>
      <c r="DA204" s="239">
        <v>0</v>
      </c>
      <c r="DB204" s="239">
        <v>0</v>
      </c>
      <c r="DC204" s="239">
        <v>0</v>
      </c>
      <c r="DD204" s="238">
        <v>-881.62833333333344</v>
      </c>
      <c r="DE204" s="238">
        <v>-432.83089166666667</v>
      </c>
      <c r="DF204" s="239">
        <v>-789.25</v>
      </c>
      <c r="DG204" s="239">
        <v>0</v>
      </c>
      <c r="DH204" s="239">
        <v>0</v>
      </c>
      <c r="DI204" s="239"/>
      <c r="DJ204" s="238">
        <v>160447.45499999999</v>
      </c>
      <c r="DK204" s="240">
        <v>162551.16422499999</v>
      </c>
      <c r="DL204" s="240">
        <v>0</v>
      </c>
      <c r="DM204" s="241"/>
      <c r="DN204" s="241"/>
      <c r="DO204" s="241"/>
      <c r="DP204" s="241">
        <v>0</v>
      </c>
      <c r="DQ204" s="241">
        <v>0</v>
      </c>
      <c r="DR204" s="241">
        <v>0</v>
      </c>
      <c r="DS204" s="241">
        <v>0</v>
      </c>
      <c r="DT204" s="241">
        <v>0</v>
      </c>
      <c r="DU204" s="240">
        <v>-881.62833333333344</v>
      </c>
      <c r="DV204" s="240">
        <v>-432.83089166666667</v>
      </c>
      <c r="DW204" s="241">
        <v>-789.25</v>
      </c>
      <c r="DX204" s="241">
        <v>0</v>
      </c>
      <c r="DY204" s="241">
        <v>0</v>
      </c>
      <c r="DZ204" s="241"/>
      <c r="EA204" s="240">
        <v>160447.45499999999</v>
      </c>
      <c r="EB204" s="242">
        <v>162551.16422499999</v>
      </c>
      <c r="EC204" s="242">
        <v>0</v>
      </c>
      <c r="ED204" s="243"/>
      <c r="EE204" s="243"/>
      <c r="EF204" s="243"/>
      <c r="EG204" s="243">
        <v>0</v>
      </c>
      <c r="EH204" s="243">
        <v>0</v>
      </c>
      <c r="EI204" s="243">
        <v>0</v>
      </c>
      <c r="EJ204" s="243">
        <v>0</v>
      </c>
      <c r="EK204" s="243">
        <v>0</v>
      </c>
      <c r="EL204" s="242">
        <v>-881.62833333333344</v>
      </c>
      <c r="EM204" s="242">
        <v>-432.83089166666667</v>
      </c>
      <c r="EN204" s="243">
        <v>-3946.25</v>
      </c>
      <c r="EO204" s="243">
        <v>0</v>
      </c>
      <c r="EP204" s="243">
        <v>0</v>
      </c>
      <c r="EQ204" s="243"/>
      <c r="ER204" s="242">
        <v>157290.45499999999</v>
      </c>
      <c r="ES204" s="230">
        <v>162551.16422499999</v>
      </c>
      <c r="ET204" s="230">
        <v>0</v>
      </c>
      <c r="EU204" s="231"/>
      <c r="EV204" s="231"/>
      <c r="EW204" s="231"/>
      <c r="EX204" s="231">
        <v>0</v>
      </c>
      <c r="EY204" s="231">
        <v>0</v>
      </c>
      <c r="EZ204" s="231">
        <v>0</v>
      </c>
      <c r="FA204" s="231">
        <v>0</v>
      </c>
      <c r="FB204" s="231">
        <v>0</v>
      </c>
      <c r="FC204" s="230">
        <v>-881.62833333333344</v>
      </c>
      <c r="FD204" s="230">
        <v>-432.83089166666667</v>
      </c>
      <c r="FE204" s="231"/>
      <c r="FF204" s="231">
        <v>0</v>
      </c>
      <c r="FG204" s="231">
        <v>0</v>
      </c>
      <c r="FH204" s="231"/>
      <c r="FI204" s="230">
        <v>161236.70499999999</v>
      </c>
      <c r="FJ204" s="232">
        <v>162551.16422499999</v>
      </c>
      <c r="FK204" s="232">
        <v>0</v>
      </c>
      <c r="FL204" s="233"/>
      <c r="FM204" s="233"/>
      <c r="FN204" s="233"/>
      <c r="FO204" s="233">
        <v>0</v>
      </c>
      <c r="FP204" s="233">
        <v>0</v>
      </c>
      <c r="FQ204" s="233">
        <v>0</v>
      </c>
      <c r="FR204" s="233">
        <v>0</v>
      </c>
      <c r="FS204" s="233">
        <v>0</v>
      </c>
      <c r="FT204" s="232">
        <v>-881.62833333333344</v>
      </c>
      <c r="FU204" s="232">
        <v>-432.83089166666667</v>
      </c>
      <c r="FV204" s="233"/>
      <c r="FW204" s="233">
        <v>0</v>
      </c>
      <c r="FX204" s="233">
        <v>0</v>
      </c>
      <c r="FY204" s="233"/>
      <c r="FZ204" s="232">
        <v>161236.70499999999</v>
      </c>
      <c r="GA204" s="234">
        <v>162551.16422499999</v>
      </c>
      <c r="GB204" s="234">
        <v>0</v>
      </c>
      <c r="GC204" s="235"/>
      <c r="GD204" s="235"/>
      <c r="GE204" s="235"/>
      <c r="GF204" s="235">
        <v>0</v>
      </c>
      <c r="GG204" s="235">
        <v>0</v>
      </c>
      <c r="GH204" s="235">
        <v>0</v>
      </c>
      <c r="GI204" s="235">
        <v>0</v>
      </c>
      <c r="GJ204" s="235">
        <v>0</v>
      </c>
      <c r="GK204" s="234">
        <v>-881.62833333333344</v>
      </c>
      <c r="GL204" s="234">
        <v>-432.83089166666667</v>
      </c>
      <c r="GM204" s="235"/>
      <c r="GN204" s="235">
        <v>0</v>
      </c>
      <c r="GO204" s="235">
        <v>0</v>
      </c>
      <c r="GP204" s="235"/>
      <c r="GQ204" s="234">
        <v>161236.70499999999</v>
      </c>
      <c r="GR204" s="236">
        <v>162551.16422499999</v>
      </c>
      <c r="GS204" s="236">
        <v>0</v>
      </c>
      <c r="GT204" s="237"/>
      <c r="GU204" s="237"/>
      <c r="GV204" s="237"/>
      <c r="GW204" s="237">
        <v>0</v>
      </c>
      <c r="GX204" s="237">
        <v>0</v>
      </c>
      <c r="GY204" s="237">
        <v>0</v>
      </c>
      <c r="GZ204" s="237">
        <v>0</v>
      </c>
      <c r="HA204" s="237">
        <v>0</v>
      </c>
      <c r="HB204" s="236">
        <v>-881.62833333333344</v>
      </c>
      <c r="HC204" s="236">
        <v>-432.83089166666667</v>
      </c>
      <c r="HD204" s="237"/>
      <c r="HE204" s="237">
        <v>0</v>
      </c>
      <c r="HF204" s="237">
        <v>0</v>
      </c>
      <c r="HG204" s="237"/>
      <c r="HH204" s="236">
        <v>161236.70499999999</v>
      </c>
      <c r="HJ204" s="281">
        <f t="shared" si="30"/>
        <v>1950613.9706999997</v>
      </c>
      <c r="HK204" s="282">
        <f t="shared" si="31"/>
        <v>0</v>
      </c>
      <c r="HL204" s="282">
        <f t="shared" si="32"/>
        <v>0</v>
      </c>
      <c r="HM204" s="282">
        <f t="shared" si="33"/>
        <v>-10579.54</v>
      </c>
      <c r="HN204" s="282">
        <f t="shared" si="34"/>
        <v>-5193.9706999999989</v>
      </c>
      <c r="HO204" s="282">
        <f t="shared" si="35"/>
        <v>-9471</v>
      </c>
      <c r="HP204" s="282">
        <f t="shared" si="36"/>
        <v>0</v>
      </c>
      <c r="HQ204" s="283">
        <f t="shared" si="37"/>
        <v>0</v>
      </c>
      <c r="HR204" s="263"/>
      <c r="HS204" s="277">
        <v>103707</v>
      </c>
      <c r="HT204" s="278">
        <v>0</v>
      </c>
      <c r="HU204" s="278">
        <v>41826</v>
      </c>
      <c r="HV204" s="278">
        <v>3256.93</v>
      </c>
      <c r="HW204" s="278">
        <v>0</v>
      </c>
      <c r="HX204" s="278">
        <v>600.82999999999993</v>
      </c>
      <c r="HY204" s="278">
        <v>100619</v>
      </c>
      <c r="HZ204" s="279">
        <v>8736.25</v>
      </c>
      <c r="IA204" s="284"/>
      <c r="IB204" s="280">
        <f t="shared" si="38"/>
        <v>2209359.9806999997</v>
      </c>
      <c r="ID204" s="280">
        <f t="shared" si="39"/>
        <v>-25244.510699999999</v>
      </c>
      <c r="IF204" s="280"/>
      <c r="IH204" s="280"/>
      <c r="IJ204" s="280">
        <v>0</v>
      </c>
      <c r="IL204" s="280">
        <v>0</v>
      </c>
      <c r="IN204" s="280">
        <v>114127.75</v>
      </c>
    </row>
    <row r="205" spans="1:248">
      <c r="A205" s="244">
        <v>2189</v>
      </c>
      <c r="B205" s="141">
        <v>103265</v>
      </c>
      <c r="C205" s="141" t="s">
        <v>649</v>
      </c>
      <c r="D205" s="141" t="s">
        <v>445</v>
      </c>
      <c r="E205" s="226" t="s">
        <v>341</v>
      </c>
      <c r="F205" s="245" t="s">
        <v>924</v>
      </c>
      <c r="H205" s="227">
        <v>1434186.3722050528</v>
      </c>
      <c r="I205" s="227">
        <v>-5816.24</v>
      </c>
      <c r="J205" s="227">
        <v>-31534.809600000001</v>
      </c>
      <c r="K205" s="227">
        <v>1396835.3226050527</v>
      </c>
      <c r="M205" s="228">
        <v>119515.53101708773</v>
      </c>
      <c r="N205" s="228">
        <v>5095.0375000000004</v>
      </c>
      <c r="O205" s="229"/>
      <c r="P205" s="229"/>
      <c r="Q205" s="229"/>
      <c r="R205" s="229">
        <v>0</v>
      </c>
      <c r="S205" s="229"/>
      <c r="T205" s="229">
        <v>0</v>
      </c>
      <c r="U205" s="229">
        <v>0</v>
      </c>
      <c r="V205" s="229"/>
      <c r="W205" s="228">
        <v>-484.68666666666667</v>
      </c>
      <c r="X205" s="228">
        <v>-2627.9007999999999</v>
      </c>
      <c r="Y205" s="229">
        <v>-428.3125</v>
      </c>
      <c r="Z205" s="229">
        <v>0</v>
      </c>
      <c r="AA205" s="229">
        <v>0</v>
      </c>
      <c r="AB205" s="229"/>
      <c r="AC205" s="228">
        <v>121069.66855042108</v>
      </c>
      <c r="AD205" s="230">
        <v>119515.53101708773</v>
      </c>
      <c r="AE205" s="230">
        <v>5095.0375000000004</v>
      </c>
      <c r="AF205" s="231"/>
      <c r="AG205" s="231"/>
      <c r="AH205" s="231"/>
      <c r="AI205" s="231">
        <v>0</v>
      </c>
      <c r="AJ205" s="231"/>
      <c r="AK205" s="231">
        <v>0</v>
      </c>
      <c r="AL205" s="231">
        <v>0</v>
      </c>
      <c r="AM205" s="231"/>
      <c r="AN205" s="230">
        <v>-484.68666666666667</v>
      </c>
      <c r="AO205" s="230">
        <v>-2627.9007999999999</v>
      </c>
      <c r="AP205" s="231">
        <v>-428.3125</v>
      </c>
      <c r="AQ205" s="231">
        <v>0</v>
      </c>
      <c r="AR205" s="231">
        <v>0</v>
      </c>
      <c r="AS205" s="231"/>
      <c r="AT205" s="230">
        <v>121069.66855042108</v>
      </c>
      <c r="AU205" s="232">
        <v>119515.53101708773</v>
      </c>
      <c r="AV205" s="232">
        <v>5095.0375000000004</v>
      </c>
      <c r="AW205" s="233"/>
      <c r="AX205" s="233"/>
      <c r="AY205" s="233"/>
      <c r="AZ205" s="233">
        <v>0</v>
      </c>
      <c r="BA205" s="233"/>
      <c r="BB205" s="233">
        <v>0</v>
      </c>
      <c r="BC205" s="233">
        <v>0</v>
      </c>
      <c r="BD205" s="233"/>
      <c r="BE205" s="232">
        <v>-484.68666666666667</v>
      </c>
      <c r="BF205" s="232">
        <v>-2627.9007999999999</v>
      </c>
      <c r="BG205" s="233">
        <v>-428.3125</v>
      </c>
      <c r="BH205" s="233">
        <v>0</v>
      </c>
      <c r="BI205" s="233">
        <v>0</v>
      </c>
      <c r="BJ205" s="233"/>
      <c r="BK205" s="232">
        <v>121069.66855042108</v>
      </c>
      <c r="BL205" s="234">
        <v>119515.53101708773</v>
      </c>
      <c r="BM205" s="234">
        <v>2527.2874999999995</v>
      </c>
      <c r="BN205" s="235"/>
      <c r="BO205" s="235"/>
      <c r="BP205" s="235"/>
      <c r="BQ205" s="235">
        <v>0</v>
      </c>
      <c r="BR205" s="235">
        <v>0</v>
      </c>
      <c r="BS205" s="235">
        <v>0</v>
      </c>
      <c r="BT205" s="235">
        <v>0</v>
      </c>
      <c r="BU205" s="235">
        <v>0</v>
      </c>
      <c r="BV205" s="234">
        <v>-484.68666666666667</v>
      </c>
      <c r="BW205" s="234">
        <v>-2627.9007999999999</v>
      </c>
      <c r="BX205" s="235">
        <v>-428.3125</v>
      </c>
      <c r="BY205" s="235">
        <v>0</v>
      </c>
      <c r="BZ205" s="235">
        <v>0</v>
      </c>
      <c r="CA205" s="235"/>
      <c r="CB205" s="234">
        <v>118501.91855042108</v>
      </c>
      <c r="CC205" s="236">
        <v>119515.53101708773</v>
      </c>
      <c r="CD205" s="236">
        <v>2527.2874999999995</v>
      </c>
      <c r="CE205" s="237"/>
      <c r="CF205" s="237"/>
      <c r="CG205" s="237"/>
      <c r="CH205" s="237">
        <v>0</v>
      </c>
      <c r="CI205" s="237">
        <v>0</v>
      </c>
      <c r="CJ205" s="237">
        <v>0</v>
      </c>
      <c r="CK205" s="237">
        <v>0</v>
      </c>
      <c r="CL205" s="237">
        <v>0</v>
      </c>
      <c r="CM205" s="236">
        <v>-484.68666666666667</v>
      </c>
      <c r="CN205" s="236">
        <v>-2627.9007999999999</v>
      </c>
      <c r="CO205" s="237">
        <v>-428.3125</v>
      </c>
      <c r="CP205" s="237">
        <v>0</v>
      </c>
      <c r="CQ205" s="237">
        <v>0</v>
      </c>
      <c r="CR205" s="237"/>
      <c r="CS205" s="236">
        <v>118501.91855042108</v>
      </c>
      <c r="CT205" s="238">
        <v>119515.53101708773</v>
      </c>
      <c r="CU205" s="238">
        <v>2527.2874999999995</v>
      </c>
      <c r="CV205" s="239"/>
      <c r="CW205" s="239"/>
      <c r="CX205" s="239"/>
      <c r="CY205" s="239">
        <v>0</v>
      </c>
      <c r="CZ205" s="239">
        <v>0</v>
      </c>
      <c r="DA205" s="239">
        <v>0</v>
      </c>
      <c r="DB205" s="239">
        <v>0</v>
      </c>
      <c r="DC205" s="239">
        <v>0</v>
      </c>
      <c r="DD205" s="238">
        <v>-484.68666666666667</v>
      </c>
      <c r="DE205" s="238">
        <v>-2627.9007999999999</v>
      </c>
      <c r="DF205" s="239">
        <v>-428.3125</v>
      </c>
      <c r="DG205" s="239">
        <v>0</v>
      </c>
      <c r="DH205" s="239">
        <v>0</v>
      </c>
      <c r="DI205" s="239"/>
      <c r="DJ205" s="238">
        <v>118501.91855042108</v>
      </c>
      <c r="DK205" s="240">
        <v>119515.53101708773</v>
      </c>
      <c r="DL205" s="240">
        <v>2527.2874999999995</v>
      </c>
      <c r="DM205" s="241"/>
      <c r="DN205" s="241"/>
      <c r="DO205" s="241"/>
      <c r="DP205" s="241">
        <v>0</v>
      </c>
      <c r="DQ205" s="241">
        <v>0</v>
      </c>
      <c r="DR205" s="241">
        <v>0</v>
      </c>
      <c r="DS205" s="241">
        <v>0</v>
      </c>
      <c r="DT205" s="241">
        <v>0</v>
      </c>
      <c r="DU205" s="240">
        <v>-484.68666666666667</v>
      </c>
      <c r="DV205" s="240">
        <v>-2627.9007999999999</v>
      </c>
      <c r="DW205" s="241">
        <v>-428.3125</v>
      </c>
      <c r="DX205" s="241">
        <v>0</v>
      </c>
      <c r="DY205" s="241">
        <v>0</v>
      </c>
      <c r="DZ205" s="241"/>
      <c r="EA205" s="240">
        <v>118501.91855042108</v>
      </c>
      <c r="EB205" s="242">
        <v>119515.53101708773</v>
      </c>
      <c r="EC205" s="242">
        <v>6880.8999999999987</v>
      </c>
      <c r="ED205" s="243"/>
      <c r="EE205" s="243"/>
      <c r="EF205" s="243"/>
      <c r="EG205" s="243">
        <v>0</v>
      </c>
      <c r="EH205" s="243">
        <v>0</v>
      </c>
      <c r="EI205" s="243">
        <v>0</v>
      </c>
      <c r="EJ205" s="243">
        <v>0</v>
      </c>
      <c r="EK205" s="243">
        <v>0</v>
      </c>
      <c r="EL205" s="242">
        <v>-484.68666666666667</v>
      </c>
      <c r="EM205" s="242">
        <v>-2627.9007999999999</v>
      </c>
      <c r="EN205" s="243">
        <v>-2141.5625</v>
      </c>
      <c r="EO205" s="243">
        <v>0</v>
      </c>
      <c r="EP205" s="243">
        <v>0</v>
      </c>
      <c r="EQ205" s="243"/>
      <c r="ER205" s="242">
        <v>121142.28105042106</v>
      </c>
      <c r="ES205" s="230">
        <v>119515.53101708773</v>
      </c>
      <c r="ET205" s="230">
        <v>2527.2874999999995</v>
      </c>
      <c r="EU205" s="231"/>
      <c r="EV205" s="231"/>
      <c r="EW205" s="231"/>
      <c r="EX205" s="231">
        <v>0</v>
      </c>
      <c r="EY205" s="231">
        <v>0</v>
      </c>
      <c r="EZ205" s="231">
        <v>0</v>
      </c>
      <c r="FA205" s="231">
        <v>0</v>
      </c>
      <c r="FB205" s="231">
        <v>0</v>
      </c>
      <c r="FC205" s="230">
        <v>-484.68666666666667</v>
      </c>
      <c r="FD205" s="230">
        <v>-2627.9007999999999</v>
      </c>
      <c r="FE205" s="231"/>
      <c r="FF205" s="231">
        <v>0</v>
      </c>
      <c r="FG205" s="231">
        <v>0</v>
      </c>
      <c r="FH205" s="231"/>
      <c r="FI205" s="230">
        <v>118930.23105042108</v>
      </c>
      <c r="FJ205" s="232">
        <v>119515.53101708773</v>
      </c>
      <c r="FK205" s="232">
        <v>2527.2874999999995</v>
      </c>
      <c r="FL205" s="233"/>
      <c r="FM205" s="233"/>
      <c r="FN205" s="233"/>
      <c r="FO205" s="233">
        <v>0</v>
      </c>
      <c r="FP205" s="233">
        <v>0</v>
      </c>
      <c r="FQ205" s="233">
        <v>0</v>
      </c>
      <c r="FR205" s="233">
        <v>0</v>
      </c>
      <c r="FS205" s="233">
        <v>0</v>
      </c>
      <c r="FT205" s="232">
        <v>-484.68666666666667</v>
      </c>
      <c r="FU205" s="232">
        <v>-2627.9007999999999</v>
      </c>
      <c r="FV205" s="233"/>
      <c r="FW205" s="233">
        <v>0</v>
      </c>
      <c r="FX205" s="233">
        <v>0</v>
      </c>
      <c r="FY205" s="233"/>
      <c r="FZ205" s="232">
        <v>118930.23105042108</v>
      </c>
      <c r="GA205" s="234">
        <v>119515.53101708773</v>
      </c>
      <c r="GB205" s="234">
        <v>2527.2874999999995</v>
      </c>
      <c r="GC205" s="235"/>
      <c r="GD205" s="235"/>
      <c r="GE205" s="235"/>
      <c r="GF205" s="235">
        <v>0</v>
      </c>
      <c r="GG205" s="235">
        <v>0</v>
      </c>
      <c r="GH205" s="235">
        <v>0</v>
      </c>
      <c r="GI205" s="235">
        <v>0</v>
      </c>
      <c r="GJ205" s="235">
        <v>0</v>
      </c>
      <c r="GK205" s="234">
        <v>-484.68666666666667</v>
      </c>
      <c r="GL205" s="234">
        <v>-2627.9007999999999</v>
      </c>
      <c r="GM205" s="235"/>
      <c r="GN205" s="235">
        <v>0</v>
      </c>
      <c r="GO205" s="235">
        <v>0</v>
      </c>
      <c r="GP205" s="235"/>
      <c r="GQ205" s="234">
        <v>118930.23105042108</v>
      </c>
      <c r="GR205" s="236">
        <v>119515.53101708773</v>
      </c>
      <c r="GS205" s="236">
        <v>2527.2874999999995</v>
      </c>
      <c r="GT205" s="237"/>
      <c r="GU205" s="237"/>
      <c r="GV205" s="237"/>
      <c r="GW205" s="237">
        <v>0</v>
      </c>
      <c r="GX205" s="237">
        <v>0</v>
      </c>
      <c r="GY205" s="237">
        <v>0</v>
      </c>
      <c r="GZ205" s="237">
        <v>0</v>
      </c>
      <c r="HA205" s="237">
        <v>0</v>
      </c>
      <c r="HB205" s="236">
        <v>-484.68666666666667</v>
      </c>
      <c r="HC205" s="236">
        <v>-2627.9007999999999</v>
      </c>
      <c r="HD205" s="237"/>
      <c r="HE205" s="237">
        <v>0</v>
      </c>
      <c r="HF205" s="237">
        <v>0</v>
      </c>
      <c r="HG205" s="237"/>
      <c r="HH205" s="236">
        <v>118930.23105042108</v>
      </c>
      <c r="HJ205" s="281">
        <f t="shared" si="30"/>
        <v>1481075.3397050528</v>
      </c>
      <c r="HK205" s="282">
        <f t="shared" si="31"/>
        <v>0</v>
      </c>
      <c r="HL205" s="282">
        <f t="shared" si="32"/>
        <v>0</v>
      </c>
      <c r="HM205" s="282">
        <f t="shared" si="33"/>
        <v>-5816.2399999999989</v>
      </c>
      <c r="HN205" s="282">
        <f t="shared" si="34"/>
        <v>-31534.809599999997</v>
      </c>
      <c r="HO205" s="282">
        <f t="shared" si="35"/>
        <v>-5139.75</v>
      </c>
      <c r="HP205" s="282">
        <f t="shared" si="36"/>
        <v>0</v>
      </c>
      <c r="HQ205" s="283">
        <f t="shared" si="37"/>
        <v>0</v>
      </c>
      <c r="HR205" s="263"/>
      <c r="HS205" s="277">
        <v>84239</v>
      </c>
      <c r="HT205" s="278">
        <v>0</v>
      </c>
      <c r="HU205" s="278">
        <v>135420</v>
      </c>
      <c r="HV205" s="278">
        <v>4828.22</v>
      </c>
      <c r="HW205" s="278">
        <v>0</v>
      </c>
      <c r="HX205" s="278">
        <v>11510.83</v>
      </c>
      <c r="HY205" s="278">
        <v>33422</v>
      </c>
      <c r="HZ205" s="279">
        <v>6958.75</v>
      </c>
      <c r="IA205" s="284"/>
      <c r="IB205" s="280">
        <f t="shared" si="38"/>
        <v>1757454.1397050528</v>
      </c>
      <c r="ID205" s="280">
        <f t="shared" si="39"/>
        <v>-42490.799599999998</v>
      </c>
      <c r="IF205" s="280"/>
      <c r="IH205" s="280"/>
      <c r="IJ205" s="280">
        <v>0</v>
      </c>
      <c r="IL205" s="280">
        <v>4504.654999999997</v>
      </c>
      <c r="IN205" s="280">
        <v>42167.380000000005</v>
      </c>
    </row>
    <row r="206" spans="1:248">
      <c r="A206" s="244">
        <v>7060</v>
      </c>
      <c r="B206" s="141">
        <v>103630</v>
      </c>
      <c r="C206" s="141" t="s">
        <v>650</v>
      </c>
      <c r="D206" s="141" t="s">
        <v>446</v>
      </c>
      <c r="E206" s="226" t="s">
        <v>342</v>
      </c>
      <c r="F206" s="245" t="s">
        <v>924</v>
      </c>
      <c r="H206" s="227">
        <v>0</v>
      </c>
      <c r="I206" s="227">
        <v>0</v>
      </c>
      <c r="J206" s="227">
        <v>0</v>
      </c>
      <c r="K206" s="227">
        <v>0</v>
      </c>
      <c r="M206" s="228">
        <v>0</v>
      </c>
      <c r="N206" s="228">
        <v>0</v>
      </c>
      <c r="O206" s="229"/>
      <c r="P206" s="229"/>
      <c r="Q206" s="229"/>
      <c r="R206" s="229">
        <v>102460.78333333334</v>
      </c>
      <c r="S206" s="229"/>
      <c r="T206" s="229">
        <v>0</v>
      </c>
      <c r="U206" s="229">
        <v>95248.673469087502</v>
      </c>
      <c r="V206" s="229"/>
      <c r="W206" s="228">
        <v>0</v>
      </c>
      <c r="X206" s="228">
        <v>0</v>
      </c>
      <c r="Y206" s="229">
        <v>-274.3125</v>
      </c>
      <c r="Z206" s="229">
        <v>0</v>
      </c>
      <c r="AA206" s="229">
        <v>0</v>
      </c>
      <c r="AB206" s="229"/>
      <c r="AC206" s="228">
        <v>197435.14430242084</v>
      </c>
      <c r="AD206" s="230">
        <v>0</v>
      </c>
      <c r="AE206" s="230">
        <v>0</v>
      </c>
      <c r="AF206" s="231"/>
      <c r="AG206" s="231"/>
      <c r="AH206" s="231"/>
      <c r="AI206" s="231">
        <v>102460.78333333334</v>
      </c>
      <c r="AJ206" s="231"/>
      <c r="AK206" s="231">
        <v>0</v>
      </c>
      <c r="AL206" s="231">
        <v>95248.673469087502</v>
      </c>
      <c r="AM206" s="231"/>
      <c r="AN206" s="230">
        <v>0</v>
      </c>
      <c r="AO206" s="230">
        <v>0</v>
      </c>
      <c r="AP206" s="231">
        <v>-274.3125</v>
      </c>
      <c r="AQ206" s="231">
        <v>0</v>
      </c>
      <c r="AR206" s="231">
        <v>0</v>
      </c>
      <c r="AS206" s="231"/>
      <c r="AT206" s="230">
        <v>197435.14430242084</v>
      </c>
      <c r="AU206" s="232">
        <v>0</v>
      </c>
      <c r="AV206" s="232">
        <v>0</v>
      </c>
      <c r="AW206" s="233"/>
      <c r="AX206" s="233"/>
      <c r="AY206" s="233"/>
      <c r="AZ206" s="233">
        <v>102460.78333333334</v>
      </c>
      <c r="BA206" s="233"/>
      <c r="BB206" s="233">
        <v>0</v>
      </c>
      <c r="BC206" s="233">
        <v>95248.673469087502</v>
      </c>
      <c r="BD206" s="233"/>
      <c r="BE206" s="232">
        <v>0</v>
      </c>
      <c r="BF206" s="232">
        <v>0</v>
      </c>
      <c r="BG206" s="233">
        <v>-274.3125</v>
      </c>
      <c r="BH206" s="233">
        <v>0</v>
      </c>
      <c r="BI206" s="233">
        <v>0</v>
      </c>
      <c r="BJ206" s="233"/>
      <c r="BK206" s="232">
        <v>197435.14430242084</v>
      </c>
      <c r="BL206" s="234">
        <v>0</v>
      </c>
      <c r="BM206" s="234">
        <v>0</v>
      </c>
      <c r="BN206" s="235"/>
      <c r="BO206" s="235"/>
      <c r="BP206" s="235"/>
      <c r="BQ206" s="235">
        <v>102460.78333333334</v>
      </c>
      <c r="BR206" s="235">
        <v>0</v>
      </c>
      <c r="BS206" s="235">
        <v>0</v>
      </c>
      <c r="BT206" s="235">
        <v>95248.673469087502</v>
      </c>
      <c r="BU206" s="235">
        <v>0</v>
      </c>
      <c r="BV206" s="234">
        <v>0</v>
      </c>
      <c r="BW206" s="234">
        <v>0</v>
      </c>
      <c r="BX206" s="235">
        <v>-274.3125</v>
      </c>
      <c r="BY206" s="235">
        <v>0</v>
      </c>
      <c r="BZ206" s="235">
        <v>0</v>
      </c>
      <c r="CA206" s="235"/>
      <c r="CB206" s="234">
        <v>197435.14430242084</v>
      </c>
      <c r="CC206" s="236">
        <v>0</v>
      </c>
      <c r="CD206" s="236">
        <v>0</v>
      </c>
      <c r="CE206" s="237"/>
      <c r="CF206" s="237"/>
      <c r="CG206" s="237"/>
      <c r="CH206" s="237">
        <v>102460.78333333334</v>
      </c>
      <c r="CI206" s="237">
        <v>0</v>
      </c>
      <c r="CJ206" s="237">
        <v>0</v>
      </c>
      <c r="CK206" s="237">
        <v>95248.673469087502</v>
      </c>
      <c r="CL206" s="237">
        <v>0</v>
      </c>
      <c r="CM206" s="236">
        <v>0</v>
      </c>
      <c r="CN206" s="236">
        <v>0</v>
      </c>
      <c r="CO206" s="237">
        <v>-274.3125</v>
      </c>
      <c r="CP206" s="237">
        <v>0</v>
      </c>
      <c r="CQ206" s="237">
        <v>0</v>
      </c>
      <c r="CR206" s="237"/>
      <c r="CS206" s="236">
        <v>197435.14430242084</v>
      </c>
      <c r="CT206" s="238">
        <v>0</v>
      </c>
      <c r="CU206" s="238">
        <v>0</v>
      </c>
      <c r="CV206" s="239"/>
      <c r="CW206" s="239"/>
      <c r="CX206" s="239"/>
      <c r="CY206" s="239">
        <v>102460.78333333334</v>
      </c>
      <c r="CZ206" s="239">
        <v>0</v>
      </c>
      <c r="DA206" s="239">
        <v>0</v>
      </c>
      <c r="DB206" s="239">
        <v>95248.673469087502</v>
      </c>
      <c r="DC206" s="239">
        <v>0</v>
      </c>
      <c r="DD206" s="238">
        <v>0</v>
      </c>
      <c r="DE206" s="238">
        <v>0</v>
      </c>
      <c r="DF206" s="239">
        <v>-274.3125</v>
      </c>
      <c r="DG206" s="239">
        <v>0</v>
      </c>
      <c r="DH206" s="239">
        <v>0</v>
      </c>
      <c r="DI206" s="239"/>
      <c r="DJ206" s="238">
        <v>197435.14430242084</v>
      </c>
      <c r="DK206" s="240">
        <v>0</v>
      </c>
      <c r="DL206" s="240">
        <v>0</v>
      </c>
      <c r="DM206" s="241"/>
      <c r="DN206" s="241"/>
      <c r="DO206" s="241"/>
      <c r="DP206" s="241">
        <v>102460.78333333334</v>
      </c>
      <c r="DQ206" s="241">
        <v>0</v>
      </c>
      <c r="DR206" s="241">
        <v>0</v>
      </c>
      <c r="DS206" s="241">
        <v>95248.673469087502</v>
      </c>
      <c r="DT206" s="241">
        <v>0</v>
      </c>
      <c r="DU206" s="240">
        <v>0</v>
      </c>
      <c r="DV206" s="240">
        <v>0</v>
      </c>
      <c r="DW206" s="241">
        <v>-274.3125</v>
      </c>
      <c r="DX206" s="241">
        <v>0</v>
      </c>
      <c r="DY206" s="241">
        <v>0</v>
      </c>
      <c r="DZ206" s="241"/>
      <c r="EA206" s="240">
        <v>197435.14430242084</v>
      </c>
      <c r="EB206" s="242">
        <v>0</v>
      </c>
      <c r="EC206" s="242">
        <v>0</v>
      </c>
      <c r="ED206" s="243"/>
      <c r="EE206" s="243"/>
      <c r="EF206" s="243"/>
      <c r="EG206" s="243">
        <v>102460.78333333334</v>
      </c>
      <c r="EH206" s="243">
        <v>0</v>
      </c>
      <c r="EI206" s="243">
        <v>0</v>
      </c>
      <c r="EJ206" s="243">
        <v>390248.67346908752</v>
      </c>
      <c r="EK206" s="243">
        <v>0</v>
      </c>
      <c r="EL206" s="242">
        <v>0</v>
      </c>
      <c r="EM206" s="242">
        <v>0</v>
      </c>
      <c r="EN206" s="243">
        <v>-1371.5625</v>
      </c>
      <c r="EO206" s="243">
        <v>0</v>
      </c>
      <c r="EP206" s="243">
        <v>0</v>
      </c>
      <c r="EQ206" s="243"/>
      <c r="ER206" s="242">
        <v>491337.89430242084</v>
      </c>
      <c r="ES206" s="230">
        <v>0</v>
      </c>
      <c r="ET206" s="230">
        <v>0</v>
      </c>
      <c r="EU206" s="231"/>
      <c r="EV206" s="231"/>
      <c r="EW206" s="231"/>
      <c r="EX206" s="231">
        <v>102460.78333333334</v>
      </c>
      <c r="EY206" s="231">
        <v>0</v>
      </c>
      <c r="EZ206" s="231">
        <v>0</v>
      </c>
      <c r="FA206" s="231">
        <v>95248.673469087502</v>
      </c>
      <c r="FB206" s="231">
        <v>0</v>
      </c>
      <c r="FC206" s="230">
        <v>0</v>
      </c>
      <c r="FD206" s="230">
        <v>0</v>
      </c>
      <c r="FE206" s="231"/>
      <c r="FF206" s="231">
        <v>0</v>
      </c>
      <c r="FG206" s="231">
        <v>0</v>
      </c>
      <c r="FH206" s="231"/>
      <c r="FI206" s="230">
        <v>197709.45680242084</v>
      </c>
      <c r="FJ206" s="232">
        <v>0</v>
      </c>
      <c r="FK206" s="232">
        <v>0</v>
      </c>
      <c r="FL206" s="233"/>
      <c r="FM206" s="233"/>
      <c r="FN206" s="233"/>
      <c r="FO206" s="233">
        <v>102460.78333333334</v>
      </c>
      <c r="FP206" s="233">
        <v>0</v>
      </c>
      <c r="FQ206" s="233">
        <v>0</v>
      </c>
      <c r="FR206" s="233">
        <v>95248.673469087502</v>
      </c>
      <c r="FS206" s="233">
        <v>0</v>
      </c>
      <c r="FT206" s="232">
        <v>0</v>
      </c>
      <c r="FU206" s="232">
        <v>0</v>
      </c>
      <c r="FV206" s="233"/>
      <c r="FW206" s="233">
        <v>0</v>
      </c>
      <c r="FX206" s="233">
        <v>0</v>
      </c>
      <c r="FY206" s="233"/>
      <c r="FZ206" s="232">
        <v>197709.45680242084</v>
      </c>
      <c r="GA206" s="234">
        <v>0</v>
      </c>
      <c r="GB206" s="234">
        <v>0</v>
      </c>
      <c r="GC206" s="235"/>
      <c r="GD206" s="235"/>
      <c r="GE206" s="235"/>
      <c r="GF206" s="235">
        <v>102460.78333333334</v>
      </c>
      <c r="GG206" s="235">
        <v>0</v>
      </c>
      <c r="GH206" s="235">
        <v>0</v>
      </c>
      <c r="GI206" s="235">
        <v>95248.673469087502</v>
      </c>
      <c r="GJ206" s="235">
        <v>0</v>
      </c>
      <c r="GK206" s="234">
        <v>0</v>
      </c>
      <c r="GL206" s="234">
        <v>0</v>
      </c>
      <c r="GM206" s="235"/>
      <c r="GN206" s="235">
        <v>0</v>
      </c>
      <c r="GO206" s="235">
        <v>0</v>
      </c>
      <c r="GP206" s="235"/>
      <c r="GQ206" s="234">
        <v>197709.45680242084</v>
      </c>
      <c r="GR206" s="236">
        <v>0</v>
      </c>
      <c r="GS206" s="236">
        <v>0</v>
      </c>
      <c r="GT206" s="237"/>
      <c r="GU206" s="237"/>
      <c r="GV206" s="237"/>
      <c r="GW206" s="237">
        <v>102460.78333333334</v>
      </c>
      <c r="GX206" s="237">
        <v>0</v>
      </c>
      <c r="GY206" s="237">
        <v>0</v>
      </c>
      <c r="GZ206" s="237">
        <v>95248.673469087502</v>
      </c>
      <c r="HA206" s="237">
        <v>0</v>
      </c>
      <c r="HB206" s="236">
        <v>0</v>
      </c>
      <c r="HC206" s="236">
        <v>0</v>
      </c>
      <c r="HD206" s="237"/>
      <c r="HE206" s="237">
        <v>0</v>
      </c>
      <c r="HF206" s="237">
        <v>0</v>
      </c>
      <c r="HG206" s="237"/>
      <c r="HH206" s="236">
        <v>197709.45680242084</v>
      </c>
      <c r="HJ206" s="281">
        <f t="shared" si="30"/>
        <v>1229529.4000000001</v>
      </c>
      <c r="HK206" s="282">
        <f t="shared" si="31"/>
        <v>0</v>
      </c>
      <c r="HL206" s="282">
        <f t="shared" si="32"/>
        <v>1437984.0816290502</v>
      </c>
      <c r="HM206" s="282">
        <f t="shared" si="33"/>
        <v>0</v>
      </c>
      <c r="HN206" s="282">
        <f t="shared" si="34"/>
        <v>0</v>
      </c>
      <c r="HO206" s="282">
        <f t="shared" si="35"/>
        <v>-3291.75</v>
      </c>
      <c r="HP206" s="282">
        <f t="shared" si="36"/>
        <v>0</v>
      </c>
      <c r="HQ206" s="283">
        <f t="shared" si="37"/>
        <v>0</v>
      </c>
      <c r="HR206" s="263"/>
      <c r="HS206" s="277">
        <v>104649.95999999999</v>
      </c>
      <c r="HT206" s="278">
        <v>0</v>
      </c>
      <c r="HU206" s="278">
        <v>54390</v>
      </c>
      <c r="HV206" s="278">
        <v>0</v>
      </c>
      <c r="HW206" s="278">
        <v>61322.260956175298</v>
      </c>
      <c r="HX206" s="278">
        <v>15171.460000000001</v>
      </c>
      <c r="HY206" s="278">
        <v>21214</v>
      </c>
      <c r="HZ206" s="279">
        <v>9214.3799999999992</v>
      </c>
      <c r="IA206" s="284"/>
      <c r="IB206" s="280">
        <f t="shared" si="38"/>
        <v>2933475.5425852253</v>
      </c>
      <c r="ID206" s="280">
        <f t="shared" si="39"/>
        <v>-3291.75</v>
      </c>
      <c r="IF206" s="280"/>
      <c r="IH206" s="280"/>
      <c r="IJ206" s="280">
        <v>0</v>
      </c>
      <c r="IL206" s="280">
        <v>0</v>
      </c>
      <c r="IN206" s="280">
        <v>50250</v>
      </c>
    </row>
    <row r="207" spans="1:248">
      <c r="A207" s="244">
        <v>2420</v>
      </c>
      <c r="B207" s="141">
        <v>103353</v>
      </c>
      <c r="C207" s="141" t="s">
        <v>652</v>
      </c>
      <c r="D207" s="141" t="s">
        <v>448</v>
      </c>
      <c r="E207" s="226" t="s">
        <v>341</v>
      </c>
      <c r="F207" s="245" t="s">
        <v>924</v>
      </c>
      <c r="H207" s="227">
        <v>1951515.6403000001</v>
      </c>
      <c r="I207" s="227">
        <v>-10479.26</v>
      </c>
      <c r="J207" s="227">
        <v>-24535.640299999999</v>
      </c>
      <c r="K207" s="227">
        <v>1916500.74</v>
      </c>
      <c r="M207" s="228">
        <v>162626.30335833333</v>
      </c>
      <c r="N207" s="228">
        <v>0</v>
      </c>
      <c r="O207" s="229"/>
      <c r="P207" s="229"/>
      <c r="Q207" s="229"/>
      <c r="R207" s="229">
        <v>0</v>
      </c>
      <c r="S207" s="229"/>
      <c r="T207" s="229">
        <v>0</v>
      </c>
      <c r="U207" s="229">
        <v>0</v>
      </c>
      <c r="V207" s="229"/>
      <c r="W207" s="228">
        <v>-873.27166666666665</v>
      </c>
      <c r="X207" s="228">
        <v>-2044.6366916666666</v>
      </c>
      <c r="Y207" s="229">
        <v>-789.25</v>
      </c>
      <c r="Z207" s="229">
        <v>0</v>
      </c>
      <c r="AA207" s="229">
        <v>0</v>
      </c>
      <c r="AB207" s="229"/>
      <c r="AC207" s="228">
        <v>158919.14499999999</v>
      </c>
      <c r="AD207" s="230">
        <v>162626.30335833333</v>
      </c>
      <c r="AE207" s="230">
        <v>0</v>
      </c>
      <c r="AF207" s="231"/>
      <c r="AG207" s="231"/>
      <c r="AH207" s="231"/>
      <c r="AI207" s="231">
        <v>0</v>
      </c>
      <c r="AJ207" s="231"/>
      <c r="AK207" s="231">
        <v>0</v>
      </c>
      <c r="AL207" s="231">
        <v>0</v>
      </c>
      <c r="AM207" s="231"/>
      <c r="AN207" s="230">
        <v>-873.27166666666665</v>
      </c>
      <c r="AO207" s="230">
        <v>-2044.6366916666666</v>
      </c>
      <c r="AP207" s="231">
        <v>-789.25</v>
      </c>
      <c r="AQ207" s="231">
        <v>0</v>
      </c>
      <c r="AR207" s="231">
        <v>0</v>
      </c>
      <c r="AS207" s="231"/>
      <c r="AT207" s="230">
        <v>158919.14499999999</v>
      </c>
      <c r="AU207" s="232">
        <v>162626.30335833333</v>
      </c>
      <c r="AV207" s="232">
        <v>0</v>
      </c>
      <c r="AW207" s="233"/>
      <c r="AX207" s="233"/>
      <c r="AY207" s="233"/>
      <c r="AZ207" s="233">
        <v>0</v>
      </c>
      <c r="BA207" s="233"/>
      <c r="BB207" s="233">
        <v>0</v>
      </c>
      <c r="BC207" s="233">
        <v>0</v>
      </c>
      <c r="BD207" s="233"/>
      <c r="BE207" s="232">
        <v>-873.27166666666665</v>
      </c>
      <c r="BF207" s="232">
        <v>-2044.6366916666666</v>
      </c>
      <c r="BG207" s="233">
        <v>-789.25</v>
      </c>
      <c r="BH207" s="233">
        <v>0</v>
      </c>
      <c r="BI207" s="233">
        <v>0</v>
      </c>
      <c r="BJ207" s="233"/>
      <c r="BK207" s="232">
        <v>158919.14499999999</v>
      </c>
      <c r="BL207" s="234">
        <v>162626.30335833333</v>
      </c>
      <c r="BM207" s="234">
        <v>0</v>
      </c>
      <c r="BN207" s="235"/>
      <c r="BO207" s="235"/>
      <c r="BP207" s="235"/>
      <c r="BQ207" s="235">
        <v>0</v>
      </c>
      <c r="BR207" s="235">
        <v>0</v>
      </c>
      <c r="BS207" s="235">
        <v>0</v>
      </c>
      <c r="BT207" s="235">
        <v>0</v>
      </c>
      <c r="BU207" s="235">
        <v>0</v>
      </c>
      <c r="BV207" s="234">
        <v>-873.27166666666665</v>
      </c>
      <c r="BW207" s="234">
        <v>-2044.6366916666666</v>
      </c>
      <c r="BX207" s="235">
        <v>-789.25</v>
      </c>
      <c r="BY207" s="235">
        <v>0</v>
      </c>
      <c r="BZ207" s="235">
        <v>0</v>
      </c>
      <c r="CA207" s="235"/>
      <c r="CB207" s="234">
        <v>158919.14499999999</v>
      </c>
      <c r="CC207" s="236">
        <v>162626.30335833333</v>
      </c>
      <c r="CD207" s="236">
        <v>0</v>
      </c>
      <c r="CE207" s="237"/>
      <c r="CF207" s="237"/>
      <c r="CG207" s="237"/>
      <c r="CH207" s="237">
        <v>0</v>
      </c>
      <c r="CI207" s="237">
        <v>0</v>
      </c>
      <c r="CJ207" s="237">
        <v>0</v>
      </c>
      <c r="CK207" s="237">
        <v>0</v>
      </c>
      <c r="CL207" s="237">
        <v>0</v>
      </c>
      <c r="CM207" s="236">
        <v>-873.27166666666665</v>
      </c>
      <c r="CN207" s="236">
        <v>-2044.6366916666666</v>
      </c>
      <c r="CO207" s="237">
        <v>-789.25</v>
      </c>
      <c r="CP207" s="237">
        <v>0</v>
      </c>
      <c r="CQ207" s="237">
        <v>0</v>
      </c>
      <c r="CR207" s="237"/>
      <c r="CS207" s="236">
        <v>158919.14499999999</v>
      </c>
      <c r="CT207" s="238">
        <v>162626.30335833333</v>
      </c>
      <c r="CU207" s="238">
        <v>0</v>
      </c>
      <c r="CV207" s="239"/>
      <c r="CW207" s="239"/>
      <c r="CX207" s="239"/>
      <c r="CY207" s="239">
        <v>0</v>
      </c>
      <c r="CZ207" s="239">
        <v>0</v>
      </c>
      <c r="DA207" s="239">
        <v>0</v>
      </c>
      <c r="DB207" s="239">
        <v>0</v>
      </c>
      <c r="DC207" s="239">
        <v>0</v>
      </c>
      <c r="DD207" s="238">
        <v>-873.27166666666665</v>
      </c>
      <c r="DE207" s="238">
        <v>-2044.6366916666666</v>
      </c>
      <c r="DF207" s="239">
        <v>-789.25</v>
      </c>
      <c r="DG207" s="239">
        <v>0</v>
      </c>
      <c r="DH207" s="239">
        <v>0</v>
      </c>
      <c r="DI207" s="239"/>
      <c r="DJ207" s="238">
        <v>158919.14499999999</v>
      </c>
      <c r="DK207" s="240">
        <v>162626.30335833333</v>
      </c>
      <c r="DL207" s="240">
        <v>0</v>
      </c>
      <c r="DM207" s="241"/>
      <c r="DN207" s="241"/>
      <c r="DO207" s="241"/>
      <c r="DP207" s="241">
        <v>0</v>
      </c>
      <c r="DQ207" s="241">
        <v>0</v>
      </c>
      <c r="DR207" s="241">
        <v>0</v>
      </c>
      <c r="DS207" s="241">
        <v>0</v>
      </c>
      <c r="DT207" s="241">
        <v>0</v>
      </c>
      <c r="DU207" s="240">
        <v>-873.27166666666665</v>
      </c>
      <c r="DV207" s="240">
        <v>-2044.6366916666666</v>
      </c>
      <c r="DW207" s="241">
        <v>-789.25</v>
      </c>
      <c r="DX207" s="241">
        <v>0</v>
      </c>
      <c r="DY207" s="241">
        <v>0</v>
      </c>
      <c r="DZ207" s="241"/>
      <c r="EA207" s="240">
        <v>158919.14499999999</v>
      </c>
      <c r="EB207" s="242">
        <v>162626.30335833333</v>
      </c>
      <c r="EC207" s="242">
        <v>0</v>
      </c>
      <c r="ED207" s="243"/>
      <c r="EE207" s="243"/>
      <c r="EF207" s="243"/>
      <c r="EG207" s="243">
        <v>0</v>
      </c>
      <c r="EH207" s="243">
        <v>0</v>
      </c>
      <c r="EI207" s="243">
        <v>0</v>
      </c>
      <c r="EJ207" s="243">
        <v>0</v>
      </c>
      <c r="EK207" s="243">
        <v>0</v>
      </c>
      <c r="EL207" s="242">
        <v>-873.27166666666665</v>
      </c>
      <c r="EM207" s="242">
        <v>-2044.6366916666666</v>
      </c>
      <c r="EN207" s="243">
        <v>-3946.25</v>
      </c>
      <c r="EO207" s="243">
        <v>0</v>
      </c>
      <c r="EP207" s="243">
        <v>0</v>
      </c>
      <c r="EQ207" s="243"/>
      <c r="ER207" s="242">
        <v>155762.14499999999</v>
      </c>
      <c r="ES207" s="230">
        <v>162626.30335833333</v>
      </c>
      <c r="ET207" s="230">
        <v>0</v>
      </c>
      <c r="EU207" s="231"/>
      <c r="EV207" s="231"/>
      <c r="EW207" s="231"/>
      <c r="EX207" s="231">
        <v>0</v>
      </c>
      <c r="EY207" s="231">
        <v>0</v>
      </c>
      <c r="EZ207" s="231">
        <v>0</v>
      </c>
      <c r="FA207" s="231">
        <v>0</v>
      </c>
      <c r="FB207" s="231">
        <v>0</v>
      </c>
      <c r="FC207" s="230">
        <v>-873.27166666666665</v>
      </c>
      <c r="FD207" s="230">
        <v>-2044.6366916666666</v>
      </c>
      <c r="FE207" s="231"/>
      <c r="FF207" s="231">
        <v>0</v>
      </c>
      <c r="FG207" s="231">
        <v>0</v>
      </c>
      <c r="FH207" s="231"/>
      <c r="FI207" s="230">
        <v>159708.39499999999</v>
      </c>
      <c r="FJ207" s="232">
        <v>162626.30335833333</v>
      </c>
      <c r="FK207" s="232">
        <v>0</v>
      </c>
      <c r="FL207" s="233"/>
      <c r="FM207" s="233"/>
      <c r="FN207" s="233"/>
      <c r="FO207" s="233">
        <v>0</v>
      </c>
      <c r="FP207" s="233">
        <v>0</v>
      </c>
      <c r="FQ207" s="233">
        <v>0</v>
      </c>
      <c r="FR207" s="233">
        <v>0</v>
      </c>
      <c r="FS207" s="233">
        <v>0</v>
      </c>
      <c r="FT207" s="232">
        <v>-873.27166666666665</v>
      </c>
      <c r="FU207" s="232">
        <v>-2044.6366916666666</v>
      </c>
      <c r="FV207" s="233"/>
      <c r="FW207" s="233">
        <v>0</v>
      </c>
      <c r="FX207" s="233">
        <v>0</v>
      </c>
      <c r="FY207" s="233"/>
      <c r="FZ207" s="232">
        <v>159708.39499999999</v>
      </c>
      <c r="GA207" s="234">
        <v>162626.30335833333</v>
      </c>
      <c r="GB207" s="234">
        <v>0</v>
      </c>
      <c r="GC207" s="235"/>
      <c r="GD207" s="235"/>
      <c r="GE207" s="235"/>
      <c r="GF207" s="235">
        <v>0</v>
      </c>
      <c r="GG207" s="235">
        <v>0</v>
      </c>
      <c r="GH207" s="235">
        <v>0</v>
      </c>
      <c r="GI207" s="235">
        <v>0</v>
      </c>
      <c r="GJ207" s="235">
        <v>0</v>
      </c>
      <c r="GK207" s="234">
        <v>-873.27166666666665</v>
      </c>
      <c r="GL207" s="234">
        <v>-2044.6366916666666</v>
      </c>
      <c r="GM207" s="235"/>
      <c r="GN207" s="235">
        <v>0</v>
      </c>
      <c r="GO207" s="235">
        <v>0</v>
      </c>
      <c r="GP207" s="235"/>
      <c r="GQ207" s="234">
        <v>159708.39499999999</v>
      </c>
      <c r="GR207" s="236">
        <v>162626.30335833333</v>
      </c>
      <c r="GS207" s="236">
        <v>0</v>
      </c>
      <c r="GT207" s="237"/>
      <c r="GU207" s="237"/>
      <c r="GV207" s="237"/>
      <c r="GW207" s="237">
        <v>0</v>
      </c>
      <c r="GX207" s="237">
        <v>0</v>
      </c>
      <c r="GY207" s="237">
        <v>0</v>
      </c>
      <c r="GZ207" s="237">
        <v>0</v>
      </c>
      <c r="HA207" s="237">
        <v>0</v>
      </c>
      <c r="HB207" s="236">
        <v>-873.27166666666665</v>
      </c>
      <c r="HC207" s="236">
        <v>-2044.6366916666666</v>
      </c>
      <c r="HD207" s="237"/>
      <c r="HE207" s="237">
        <v>0</v>
      </c>
      <c r="HF207" s="237">
        <v>0</v>
      </c>
      <c r="HG207" s="237"/>
      <c r="HH207" s="236">
        <v>159708.39499999999</v>
      </c>
      <c r="HJ207" s="281">
        <f t="shared" si="30"/>
        <v>1951515.6403000003</v>
      </c>
      <c r="HK207" s="282">
        <f t="shared" si="31"/>
        <v>0</v>
      </c>
      <c r="HL207" s="282">
        <f t="shared" si="32"/>
        <v>0</v>
      </c>
      <c r="HM207" s="282">
        <f t="shared" si="33"/>
        <v>-10479.260000000002</v>
      </c>
      <c r="HN207" s="282">
        <f t="shared" si="34"/>
        <v>-24535.640299999999</v>
      </c>
      <c r="HO207" s="282">
        <f t="shared" si="35"/>
        <v>-9471</v>
      </c>
      <c r="HP207" s="282">
        <f t="shared" si="36"/>
        <v>0</v>
      </c>
      <c r="HQ207" s="283">
        <f t="shared" si="37"/>
        <v>0</v>
      </c>
      <c r="HR207" s="263"/>
      <c r="HS207" s="277">
        <v>101721</v>
      </c>
      <c r="HT207" s="278">
        <v>0</v>
      </c>
      <c r="HU207" s="278">
        <v>27711</v>
      </c>
      <c r="HV207" s="278">
        <v>4713.8599999999997</v>
      </c>
      <c r="HW207" s="278">
        <v>0</v>
      </c>
      <c r="HX207" s="278">
        <v>629.38000000000011</v>
      </c>
      <c r="HY207" s="278">
        <v>99795</v>
      </c>
      <c r="HZ207" s="279">
        <v>8725</v>
      </c>
      <c r="IA207" s="284"/>
      <c r="IB207" s="280">
        <f t="shared" si="38"/>
        <v>2194810.8803000003</v>
      </c>
      <c r="ID207" s="280">
        <f t="shared" si="39"/>
        <v>-44485.900300000001</v>
      </c>
      <c r="IF207" s="280"/>
      <c r="IH207" s="280"/>
      <c r="IJ207" s="280">
        <v>0</v>
      </c>
      <c r="IL207" s="280">
        <v>0</v>
      </c>
      <c r="IN207" s="280">
        <v>57767</v>
      </c>
    </row>
    <row r="208" spans="1:248">
      <c r="A208" s="244">
        <v>3380</v>
      </c>
      <c r="B208" s="141">
        <v>103465</v>
      </c>
      <c r="C208" s="141" t="s">
        <v>661</v>
      </c>
      <c r="D208" s="141" t="s">
        <v>457</v>
      </c>
      <c r="E208" s="226" t="s">
        <v>341</v>
      </c>
      <c r="F208" s="245" t="s">
        <v>924</v>
      </c>
      <c r="H208" s="227">
        <v>1044492.5526485109</v>
      </c>
      <c r="I208" s="227">
        <v>-5189.49</v>
      </c>
      <c r="J208" s="227">
        <v>-3338.9819000000002</v>
      </c>
      <c r="K208" s="227">
        <v>1035964.0807485109</v>
      </c>
      <c r="M208" s="228">
        <v>87041.04605404257</v>
      </c>
      <c r="N208" s="228">
        <v>0</v>
      </c>
      <c r="O208" s="229"/>
      <c r="P208" s="229"/>
      <c r="Q208" s="229"/>
      <c r="R208" s="229">
        <v>0</v>
      </c>
      <c r="S208" s="229"/>
      <c r="T208" s="229">
        <v>0</v>
      </c>
      <c r="U208" s="229">
        <v>0</v>
      </c>
      <c r="V208" s="229"/>
      <c r="W208" s="228">
        <v>-432.45749999999998</v>
      </c>
      <c r="X208" s="228">
        <v>-278.24849166666667</v>
      </c>
      <c r="Y208" s="229">
        <v>0</v>
      </c>
      <c r="Z208" s="229">
        <v>0</v>
      </c>
      <c r="AA208" s="229">
        <v>0</v>
      </c>
      <c r="AB208" s="229"/>
      <c r="AC208" s="228">
        <v>86330.340062375893</v>
      </c>
      <c r="AD208" s="230">
        <v>87041.04605404257</v>
      </c>
      <c r="AE208" s="230">
        <v>0</v>
      </c>
      <c r="AF208" s="231"/>
      <c r="AG208" s="231"/>
      <c r="AH208" s="231"/>
      <c r="AI208" s="231">
        <v>0</v>
      </c>
      <c r="AJ208" s="231"/>
      <c r="AK208" s="231">
        <v>0</v>
      </c>
      <c r="AL208" s="231">
        <v>0</v>
      </c>
      <c r="AM208" s="231"/>
      <c r="AN208" s="230">
        <v>-432.45749999999998</v>
      </c>
      <c r="AO208" s="230">
        <v>-278.24849166666667</v>
      </c>
      <c r="AP208" s="231">
        <v>0</v>
      </c>
      <c r="AQ208" s="231">
        <v>0</v>
      </c>
      <c r="AR208" s="231">
        <v>0</v>
      </c>
      <c r="AS208" s="231"/>
      <c r="AT208" s="230">
        <v>86330.340062375893</v>
      </c>
      <c r="AU208" s="232">
        <v>87041.04605404257</v>
      </c>
      <c r="AV208" s="232">
        <v>0</v>
      </c>
      <c r="AW208" s="233"/>
      <c r="AX208" s="233"/>
      <c r="AY208" s="233"/>
      <c r="AZ208" s="233">
        <v>0</v>
      </c>
      <c r="BA208" s="233"/>
      <c r="BB208" s="233">
        <v>0</v>
      </c>
      <c r="BC208" s="233">
        <v>0</v>
      </c>
      <c r="BD208" s="233"/>
      <c r="BE208" s="232">
        <v>-432.45749999999998</v>
      </c>
      <c r="BF208" s="232">
        <v>-278.24849166666667</v>
      </c>
      <c r="BG208" s="233">
        <v>0</v>
      </c>
      <c r="BH208" s="233">
        <v>0</v>
      </c>
      <c r="BI208" s="233">
        <v>0</v>
      </c>
      <c r="BJ208" s="233"/>
      <c r="BK208" s="232">
        <v>86330.340062375893</v>
      </c>
      <c r="BL208" s="234">
        <v>87041.04605404257</v>
      </c>
      <c r="BM208" s="234">
        <v>0</v>
      </c>
      <c r="BN208" s="235"/>
      <c r="BO208" s="235"/>
      <c r="BP208" s="235"/>
      <c r="BQ208" s="235">
        <v>0</v>
      </c>
      <c r="BR208" s="235">
        <v>0</v>
      </c>
      <c r="BS208" s="235">
        <v>0</v>
      </c>
      <c r="BT208" s="235">
        <v>0</v>
      </c>
      <c r="BU208" s="235">
        <v>0</v>
      </c>
      <c r="BV208" s="234">
        <v>-432.45749999999998</v>
      </c>
      <c r="BW208" s="234">
        <v>-278.24849166666667</v>
      </c>
      <c r="BX208" s="235">
        <v>0</v>
      </c>
      <c r="BY208" s="235">
        <v>0</v>
      </c>
      <c r="BZ208" s="235">
        <v>0</v>
      </c>
      <c r="CA208" s="235"/>
      <c r="CB208" s="234">
        <v>86330.340062375893</v>
      </c>
      <c r="CC208" s="236">
        <v>87041.04605404257</v>
      </c>
      <c r="CD208" s="236">
        <v>0</v>
      </c>
      <c r="CE208" s="237"/>
      <c r="CF208" s="237"/>
      <c r="CG208" s="237"/>
      <c r="CH208" s="237">
        <v>0</v>
      </c>
      <c r="CI208" s="237">
        <v>0</v>
      </c>
      <c r="CJ208" s="237">
        <v>0</v>
      </c>
      <c r="CK208" s="237">
        <v>0</v>
      </c>
      <c r="CL208" s="237">
        <v>0</v>
      </c>
      <c r="CM208" s="236">
        <v>-432.45749999999998</v>
      </c>
      <c r="CN208" s="236">
        <v>-278.24849166666667</v>
      </c>
      <c r="CO208" s="237">
        <v>0</v>
      </c>
      <c r="CP208" s="237">
        <v>0</v>
      </c>
      <c r="CQ208" s="237">
        <v>0</v>
      </c>
      <c r="CR208" s="237"/>
      <c r="CS208" s="236">
        <v>86330.340062375893</v>
      </c>
      <c r="CT208" s="238">
        <v>87041.04605404257</v>
      </c>
      <c r="CU208" s="238">
        <v>0</v>
      </c>
      <c r="CV208" s="239"/>
      <c r="CW208" s="239"/>
      <c r="CX208" s="239"/>
      <c r="CY208" s="239">
        <v>0</v>
      </c>
      <c r="CZ208" s="239">
        <v>0</v>
      </c>
      <c r="DA208" s="239">
        <v>0</v>
      </c>
      <c r="DB208" s="239">
        <v>0</v>
      </c>
      <c r="DC208" s="239">
        <v>0</v>
      </c>
      <c r="DD208" s="238">
        <v>-432.45749999999998</v>
      </c>
      <c r="DE208" s="238">
        <v>-278.24849166666667</v>
      </c>
      <c r="DF208" s="239">
        <v>0</v>
      </c>
      <c r="DG208" s="239">
        <v>0</v>
      </c>
      <c r="DH208" s="239">
        <v>0</v>
      </c>
      <c r="DI208" s="239"/>
      <c r="DJ208" s="238">
        <v>86330.340062375893</v>
      </c>
      <c r="DK208" s="240">
        <v>87041.04605404257</v>
      </c>
      <c r="DL208" s="240">
        <v>0</v>
      </c>
      <c r="DM208" s="241"/>
      <c r="DN208" s="241"/>
      <c r="DO208" s="241"/>
      <c r="DP208" s="241">
        <v>0</v>
      </c>
      <c r="DQ208" s="241">
        <v>0</v>
      </c>
      <c r="DR208" s="241">
        <v>0</v>
      </c>
      <c r="DS208" s="241">
        <v>0</v>
      </c>
      <c r="DT208" s="241">
        <v>0</v>
      </c>
      <c r="DU208" s="240">
        <v>-432.45749999999998</v>
      </c>
      <c r="DV208" s="240">
        <v>-278.24849166666667</v>
      </c>
      <c r="DW208" s="241">
        <v>0</v>
      </c>
      <c r="DX208" s="241">
        <v>0</v>
      </c>
      <c r="DY208" s="241">
        <v>0</v>
      </c>
      <c r="DZ208" s="241"/>
      <c r="EA208" s="240">
        <v>86330.340062375893</v>
      </c>
      <c r="EB208" s="242">
        <v>87041.04605404257</v>
      </c>
      <c r="EC208" s="242">
        <v>0</v>
      </c>
      <c r="ED208" s="243"/>
      <c r="EE208" s="243"/>
      <c r="EF208" s="243"/>
      <c r="EG208" s="243">
        <v>0</v>
      </c>
      <c r="EH208" s="243">
        <v>0</v>
      </c>
      <c r="EI208" s="243">
        <v>0</v>
      </c>
      <c r="EJ208" s="243">
        <v>0</v>
      </c>
      <c r="EK208" s="243">
        <v>0</v>
      </c>
      <c r="EL208" s="242">
        <v>-432.45749999999998</v>
      </c>
      <c r="EM208" s="242">
        <v>-278.24849166666667</v>
      </c>
      <c r="EN208" s="243">
        <v>0</v>
      </c>
      <c r="EO208" s="243">
        <v>0</v>
      </c>
      <c r="EP208" s="243">
        <v>0</v>
      </c>
      <c r="EQ208" s="243"/>
      <c r="ER208" s="242">
        <v>86330.340062375893</v>
      </c>
      <c r="ES208" s="230">
        <v>87041.04605404257</v>
      </c>
      <c r="ET208" s="230">
        <v>0</v>
      </c>
      <c r="EU208" s="231"/>
      <c r="EV208" s="231"/>
      <c r="EW208" s="231"/>
      <c r="EX208" s="231">
        <v>0</v>
      </c>
      <c r="EY208" s="231">
        <v>0</v>
      </c>
      <c r="EZ208" s="231">
        <v>0</v>
      </c>
      <c r="FA208" s="231">
        <v>0</v>
      </c>
      <c r="FB208" s="231">
        <v>0</v>
      </c>
      <c r="FC208" s="230">
        <v>-432.45749999999998</v>
      </c>
      <c r="FD208" s="230">
        <v>-278.24849166666667</v>
      </c>
      <c r="FE208" s="231"/>
      <c r="FF208" s="231">
        <v>0</v>
      </c>
      <c r="FG208" s="231">
        <v>0</v>
      </c>
      <c r="FH208" s="231"/>
      <c r="FI208" s="230">
        <v>86330.340062375893</v>
      </c>
      <c r="FJ208" s="232">
        <v>87041.04605404257</v>
      </c>
      <c r="FK208" s="232">
        <v>0</v>
      </c>
      <c r="FL208" s="233"/>
      <c r="FM208" s="233"/>
      <c r="FN208" s="233"/>
      <c r="FO208" s="233">
        <v>0</v>
      </c>
      <c r="FP208" s="233">
        <v>0</v>
      </c>
      <c r="FQ208" s="233">
        <v>0</v>
      </c>
      <c r="FR208" s="233">
        <v>0</v>
      </c>
      <c r="FS208" s="233">
        <v>0</v>
      </c>
      <c r="FT208" s="232">
        <v>-432.45749999999998</v>
      </c>
      <c r="FU208" s="232">
        <v>-278.24849166666667</v>
      </c>
      <c r="FV208" s="233"/>
      <c r="FW208" s="233">
        <v>0</v>
      </c>
      <c r="FX208" s="233">
        <v>0</v>
      </c>
      <c r="FY208" s="233"/>
      <c r="FZ208" s="232">
        <v>86330.340062375893</v>
      </c>
      <c r="GA208" s="234">
        <v>87041.04605404257</v>
      </c>
      <c r="GB208" s="234">
        <v>0</v>
      </c>
      <c r="GC208" s="235"/>
      <c r="GD208" s="235"/>
      <c r="GE208" s="235"/>
      <c r="GF208" s="235">
        <v>0</v>
      </c>
      <c r="GG208" s="235">
        <v>0</v>
      </c>
      <c r="GH208" s="235">
        <v>0</v>
      </c>
      <c r="GI208" s="235">
        <v>0</v>
      </c>
      <c r="GJ208" s="235">
        <v>0</v>
      </c>
      <c r="GK208" s="234">
        <v>-432.45749999999998</v>
      </c>
      <c r="GL208" s="234">
        <v>-278.24849166666667</v>
      </c>
      <c r="GM208" s="235"/>
      <c r="GN208" s="235">
        <v>0</v>
      </c>
      <c r="GO208" s="235">
        <v>0</v>
      </c>
      <c r="GP208" s="235"/>
      <c r="GQ208" s="234">
        <v>86330.340062375893</v>
      </c>
      <c r="GR208" s="236">
        <v>87041.04605404257</v>
      </c>
      <c r="GS208" s="236">
        <v>0</v>
      </c>
      <c r="GT208" s="237"/>
      <c r="GU208" s="237"/>
      <c r="GV208" s="237"/>
      <c r="GW208" s="237">
        <v>0</v>
      </c>
      <c r="GX208" s="237">
        <v>0</v>
      </c>
      <c r="GY208" s="237">
        <v>0</v>
      </c>
      <c r="GZ208" s="237">
        <v>0</v>
      </c>
      <c r="HA208" s="237">
        <v>0</v>
      </c>
      <c r="HB208" s="236">
        <v>-432.45749999999998</v>
      </c>
      <c r="HC208" s="236">
        <v>-278.24849166666667</v>
      </c>
      <c r="HD208" s="237"/>
      <c r="HE208" s="237">
        <v>0</v>
      </c>
      <c r="HF208" s="237">
        <v>0</v>
      </c>
      <c r="HG208" s="237"/>
      <c r="HH208" s="236">
        <v>86330.340062375893</v>
      </c>
      <c r="HJ208" s="281">
        <f t="shared" si="30"/>
        <v>1044492.5526485107</v>
      </c>
      <c r="HK208" s="282">
        <f t="shared" si="31"/>
        <v>0</v>
      </c>
      <c r="HL208" s="282">
        <f t="shared" si="32"/>
        <v>0</v>
      </c>
      <c r="HM208" s="282">
        <f t="shared" si="33"/>
        <v>-5189.49</v>
      </c>
      <c r="HN208" s="282">
        <f t="shared" si="34"/>
        <v>-3338.9819000000002</v>
      </c>
      <c r="HO208" s="282">
        <f t="shared" si="35"/>
        <v>0</v>
      </c>
      <c r="HP208" s="282">
        <f t="shared" si="36"/>
        <v>0</v>
      </c>
      <c r="HQ208" s="283">
        <f t="shared" si="37"/>
        <v>0</v>
      </c>
      <c r="HR208" s="263"/>
      <c r="HS208" s="277">
        <v>60015</v>
      </c>
      <c r="HT208" s="278">
        <v>0</v>
      </c>
      <c r="HU208" s="278">
        <v>51291</v>
      </c>
      <c r="HV208" s="278">
        <v>0</v>
      </c>
      <c r="HW208" s="278">
        <v>0</v>
      </c>
      <c r="HX208" s="278">
        <v>1180.83</v>
      </c>
      <c r="HY208" s="278">
        <v>46781</v>
      </c>
      <c r="HZ208" s="279">
        <v>0</v>
      </c>
      <c r="IA208" s="284"/>
      <c r="IB208" s="280">
        <f t="shared" si="38"/>
        <v>1203760.3826485109</v>
      </c>
      <c r="ID208" s="280">
        <f t="shared" si="39"/>
        <v>-8528.4719000000005</v>
      </c>
      <c r="IF208" s="280"/>
      <c r="IH208" s="280"/>
      <c r="IJ208" s="280">
        <v>0</v>
      </c>
      <c r="IL208" s="280">
        <v>0</v>
      </c>
      <c r="IN208" s="280">
        <v>41509.93</v>
      </c>
    </row>
    <row r="209" spans="1:250">
      <c r="A209" s="244">
        <v>3385</v>
      </c>
      <c r="B209" s="141">
        <v>103469</v>
      </c>
      <c r="C209" s="141" t="s">
        <v>797</v>
      </c>
      <c r="D209" s="141" t="s">
        <v>798</v>
      </c>
      <c r="E209" s="226" t="s">
        <v>341</v>
      </c>
      <c r="F209" s="245" t="s">
        <v>924</v>
      </c>
      <c r="H209" s="227">
        <v>501822.64323428017</v>
      </c>
      <c r="I209" s="227">
        <v>-2193.625</v>
      </c>
      <c r="J209" s="227">
        <v>-8409.1980999999996</v>
      </c>
      <c r="K209" s="227">
        <v>491219.82013428019</v>
      </c>
      <c r="M209" s="228">
        <v>98794.848602856684</v>
      </c>
      <c r="N209" s="228">
        <v>0</v>
      </c>
      <c r="O209" s="229"/>
      <c r="P209" s="229"/>
      <c r="Q209" s="229"/>
      <c r="R209" s="229">
        <v>0</v>
      </c>
      <c r="S209" s="229"/>
      <c r="T209" s="229">
        <v>0</v>
      </c>
      <c r="U209" s="229">
        <v>0</v>
      </c>
      <c r="V209" s="229"/>
      <c r="W209" s="228">
        <v>-182.80208333333334</v>
      </c>
      <c r="X209" s="228">
        <v>-8409.1980999999996</v>
      </c>
      <c r="Y209" s="229">
        <v>0</v>
      </c>
      <c r="Z209" s="229">
        <v>0</v>
      </c>
      <c r="AA209" s="229">
        <v>0</v>
      </c>
      <c r="AB209" s="229"/>
      <c r="AC209" s="228">
        <v>90202.848419523361</v>
      </c>
      <c r="AD209" s="230">
        <v>98794.848602856684</v>
      </c>
      <c r="AE209" s="230">
        <v>0</v>
      </c>
      <c r="AF209" s="231"/>
      <c r="AG209" s="231"/>
      <c r="AH209" s="231"/>
      <c r="AI209" s="231">
        <v>0</v>
      </c>
      <c r="AJ209" s="231"/>
      <c r="AK209" s="231">
        <v>0</v>
      </c>
      <c r="AL209" s="231">
        <v>0</v>
      </c>
      <c r="AM209" s="231"/>
      <c r="AN209" s="230">
        <v>-182.80208333333334</v>
      </c>
      <c r="AO209" s="230">
        <v>0</v>
      </c>
      <c r="AP209" s="231">
        <v>0</v>
      </c>
      <c r="AQ209" s="231">
        <v>0</v>
      </c>
      <c r="AR209" s="231">
        <v>0</v>
      </c>
      <c r="AS209" s="231"/>
      <c r="AT209" s="230">
        <v>98612.046519523356</v>
      </c>
      <c r="AU209" s="232">
        <v>98794.848602856684</v>
      </c>
      <c r="AV209" s="232">
        <v>0</v>
      </c>
      <c r="AW209" s="233"/>
      <c r="AX209" s="233"/>
      <c r="AY209" s="233"/>
      <c r="AZ209" s="233">
        <v>0</v>
      </c>
      <c r="BA209" s="233"/>
      <c r="BB209" s="233">
        <v>0</v>
      </c>
      <c r="BC209" s="233">
        <v>0</v>
      </c>
      <c r="BD209" s="233"/>
      <c r="BE209" s="232">
        <v>-182.80208333333334</v>
      </c>
      <c r="BF209" s="232">
        <v>0</v>
      </c>
      <c r="BG209" s="233">
        <v>0</v>
      </c>
      <c r="BH209" s="233">
        <v>0</v>
      </c>
      <c r="BI209" s="233">
        <v>0</v>
      </c>
      <c r="BJ209" s="233"/>
      <c r="BK209" s="232">
        <v>98612.046519523356</v>
      </c>
      <c r="BL209" s="234">
        <v>98794.848602856684</v>
      </c>
      <c r="BM209" s="234">
        <v>0</v>
      </c>
      <c r="BN209" s="235"/>
      <c r="BO209" s="235"/>
      <c r="BP209" s="235"/>
      <c r="BQ209" s="235">
        <v>0</v>
      </c>
      <c r="BR209" s="235">
        <v>0</v>
      </c>
      <c r="BS209" s="235">
        <v>0</v>
      </c>
      <c r="BT209" s="235">
        <v>0</v>
      </c>
      <c r="BU209" s="235">
        <v>0</v>
      </c>
      <c r="BV209" s="234">
        <v>-182.80208333333334</v>
      </c>
      <c r="BW209" s="234">
        <v>0</v>
      </c>
      <c r="BX209" s="235">
        <v>0</v>
      </c>
      <c r="BY209" s="235">
        <v>0</v>
      </c>
      <c r="BZ209" s="235">
        <v>0</v>
      </c>
      <c r="CA209" s="235"/>
      <c r="CB209" s="234">
        <v>98612.046519523356</v>
      </c>
      <c r="CC209" s="236">
        <v>106643.24882285343</v>
      </c>
      <c r="CD209" s="236">
        <v>0</v>
      </c>
      <c r="CE209" s="237"/>
      <c r="CF209" s="237"/>
      <c r="CG209" s="237"/>
      <c r="CH209" s="237">
        <v>0</v>
      </c>
      <c r="CI209" s="237">
        <v>0</v>
      </c>
      <c r="CJ209" s="237">
        <v>0</v>
      </c>
      <c r="CK209" s="237">
        <v>0</v>
      </c>
      <c r="CL209" s="237">
        <v>0</v>
      </c>
      <c r="CM209" s="236">
        <v>-1462.416666666667</v>
      </c>
      <c r="CN209" s="236">
        <v>0</v>
      </c>
      <c r="CO209" s="237">
        <v>0</v>
      </c>
      <c r="CP209" s="237">
        <v>0</v>
      </c>
      <c r="CQ209" s="237">
        <v>0</v>
      </c>
      <c r="CR209" s="237"/>
      <c r="CS209" s="236">
        <v>105180.83215618676</v>
      </c>
      <c r="CT209" s="238">
        <v>0</v>
      </c>
      <c r="CU209" s="238">
        <v>0</v>
      </c>
      <c r="CV209" s="239"/>
      <c r="CW209" s="239"/>
      <c r="CX209" s="239"/>
      <c r="CY209" s="239">
        <v>0</v>
      </c>
      <c r="CZ209" s="239">
        <v>0</v>
      </c>
      <c r="DA209" s="239">
        <v>0</v>
      </c>
      <c r="DB209" s="239">
        <v>0</v>
      </c>
      <c r="DC209" s="239">
        <v>0</v>
      </c>
      <c r="DD209" s="238">
        <v>0</v>
      </c>
      <c r="DE209" s="238">
        <v>0</v>
      </c>
      <c r="DF209" s="239">
        <v>0</v>
      </c>
      <c r="DG209" s="239">
        <v>0</v>
      </c>
      <c r="DH209" s="239">
        <v>0</v>
      </c>
      <c r="DI209" s="239"/>
      <c r="DJ209" s="238">
        <v>0</v>
      </c>
      <c r="DK209" s="240">
        <v>0</v>
      </c>
      <c r="DL209" s="240">
        <v>0</v>
      </c>
      <c r="DM209" s="241"/>
      <c r="DN209" s="241"/>
      <c r="DO209" s="241"/>
      <c r="DP209" s="241">
        <v>0</v>
      </c>
      <c r="DQ209" s="241">
        <v>0</v>
      </c>
      <c r="DR209" s="241">
        <v>0</v>
      </c>
      <c r="DS209" s="241">
        <v>0</v>
      </c>
      <c r="DT209" s="241">
        <v>0</v>
      </c>
      <c r="DU209" s="240">
        <v>0</v>
      </c>
      <c r="DV209" s="240">
        <v>0</v>
      </c>
      <c r="DW209" s="241">
        <v>0</v>
      </c>
      <c r="DX209" s="241">
        <v>0</v>
      </c>
      <c r="DY209" s="241">
        <v>0</v>
      </c>
      <c r="DZ209" s="241"/>
      <c r="EA209" s="240">
        <v>0</v>
      </c>
      <c r="EB209" s="242">
        <v>0</v>
      </c>
      <c r="EC209" s="242">
        <v>0</v>
      </c>
      <c r="ED209" s="243"/>
      <c r="EE209" s="243"/>
      <c r="EF209" s="243"/>
      <c r="EG209" s="243">
        <v>0</v>
      </c>
      <c r="EH209" s="243">
        <v>0</v>
      </c>
      <c r="EI209" s="243">
        <v>0</v>
      </c>
      <c r="EJ209" s="243">
        <v>0</v>
      </c>
      <c r="EK209" s="243">
        <v>0</v>
      </c>
      <c r="EL209" s="242">
        <v>0</v>
      </c>
      <c r="EM209" s="242">
        <v>0</v>
      </c>
      <c r="EN209" s="243">
        <v>0</v>
      </c>
      <c r="EO209" s="243">
        <v>0</v>
      </c>
      <c r="EP209" s="243">
        <v>0</v>
      </c>
      <c r="EQ209" s="243"/>
      <c r="ER209" s="242">
        <v>0</v>
      </c>
      <c r="ES209" s="230">
        <v>0</v>
      </c>
      <c r="ET209" s="230">
        <v>0</v>
      </c>
      <c r="EU209" s="231"/>
      <c r="EV209" s="231"/>
      <c r="EW209" s="231"/>
      <c r="EX209" s="231">
        <v>0</v>
      </c>
      <c r="EY209" s="231">
        <v>0</v>
      </c>
      <c r="EZ209" s="231">
        <v>0</v>
      </c>
      <c r="FA209" s="231">
        <v>0</v>
      </c>
      <c r="FB209" s="231">
        <v>0</v>
      </c>
      <c r="FC209" s="230">
        <v>0</v>
      </c>
      <c r="FD209" s="230">
        <v>0</v>
      </c>
      <c r="FE209" s="231"/>
      <c r="FF209" s="231">
        <v>0</v>
      </c>
      <c r="FG209" s="231">
        <v>0</v>
      </c>
      <c r="FH209" s="231"/>
      <c r="FI209" s="230">
        <v>0</v>
      </c>
      <c r="FJ209" s="232">
        <v>0</v>
      </c>
      <c r="FK209" s="232">
        <v>0</v>
      </c>
      <c r="FL209" s="233"/>
      <c r="FM209" s="233"/>
      <c r="FN209" s="233"/>
      <c r="FO209" s="233">
        <v>0</v>
      </c>
      <c r="FP209" s="233">
        <v>0</v>
      </c>
      <c r="FQ209" s="233">
        <v>0</v>
      </c>
      <c r="FR209" s="233">
        <v>0</v>
      </c>
      <c r="FS209" s="233">
        <v>0</v>
      </c>
      <c r="FT209" s="232">
        <v>0</v>
      </c>
      <c r="FU209" s="232">
        <v>0</v>
      </c>
      <c r="FV209" s="233"/>
      <c r="FW209" s="233">
        <v>0</v>
      </c>
      <c r="FX209" s="233">
        <v>0</v>
      </c>
      <c r="FY209" s="233"/>
      <c r="FZ209" s="232">
        <v>0</v>
      </c>
      <c r="GA209" s="234">
        <v>0</v>
      </c>
      <c r="GB209" s="234">
        <v>0</v>
      </c>
      <c r="GC209" s="235"/>
      <c r="GD209" s="235"/>
      <c r="GE209" s="235"/>
      <c r="GF209" s="235">
        <v>0</v>
      </c>
      <c r="GG209" s="235">
        <v>0</v>
      </c>
      <c r="GH209" s="235">
        <v>0</v>
      </c>
      <c r="GI209" s="235">
        <v>0</v>
      </c>
      <c r="GJ209" s="235">
        <v>0</v>
      </c>
      <c r="GK209" s="234">
        <v>0</v>
      </c>
      <c r="GL209" s="234">
        <v>0</v>
      </c>
      <c r="GM209" s="235"/>
      <c r="GN209" s="235">
        <v>0</v>
      </c>
      <c r="GO209" s="235">
        <v>0</v>
      </c>
      <c r="GP209" s="235"/>
      <c r="GQ209" s="234">
        <v>0</v>
      </c>
      <c r="GR209" s="236">
        <v>0</v>
      </c>
      <c r="GS209" s="236">
        <v>0</v>
      </c>
      <c r="GT209" s="237"/>
      <c r="GU209" s="237"/>
      <c r="GV209" s="237"/>
      <c r="GW209" s="237">
        <v>0</v>
      </c>
      <c r="GX209" s="237">
        <v>0</v>
      </c>
      <c r="GY209" s="237">
        <v>0</v>
      </c>
      <c r="GZ209" s="237">
        <v>0</v>
      </c>
      <c r="HA209" s="237">
        <v>0</v>
      </c>
      <c r="HB209" s="236">
        <v>0</v>
      </c>
      <c r="HC209" s="236">
        <v>0</v>
      </c>
      <c r="HD209" s="237"/>
      <c r="HE209" s="237">
        <v>0</v>
      </c>
      <c r="HF209" s="237">
        <v>0</v>
      </c>
      <c r="HG209" s="237"/>
      <c r="HH209" s="236">
        <v>0</v>
      </c>
      <c r="HJ209" s="281">
        <f t="shared" si="30"/>
        <v>501822.64323428017</v>
      </c>
      <c r="HK209" s="282">
        <f t="shared" si="31"/>
        <v>0</v>
      </c>
      <c r="HL209" s="282">
        <f t="shared" si="32"/>
        <v>0</v>
      </c>
      <c r="HM209" s="282">
        <f t="shared" si="33"/>
        <v>-2193.6250000000005</v>
      </c>
      <c r="HN209" s="282">
        <f t="shared" si="34"/>
        <v>-8409.1980999999996</v>
      </c>
      <c r="HO209" s="282">
        <f t="shared" si="35"/>
        <v>0</v>
      </c>
      <c r="HP209" s="282">
        <f t="shared" si="36"/>
        <v>0</v>
      </c>
      <c r="HQ209" s="283">
        <f t="shared" si="37"/>
        <v>0</v>
      </c>
      <c r="HR209" s="263"/>
      <c r="HS209" s="277">
        <v>18408</v>
      </c>
      <c r="HT209" s="278">
        <v>0</v>
      </c>
      <c r="HU209" s="278">
        <v>55316.67</v>
      </c>
      <c r="HV209" s="278">
        <v>0</v>
      </c>
      <c r="HW209" s="278">
        <v>0</v>
      </c>
      <c r="HX209" s="278">
        <v>7562.3</v>
      </c>
      <c r="HY209" s="278">
        <v>34889</v>
      </c>
      <c r="HZ209" s="279">
        <v>0</v>
      </c>
      <c r="IA209" s="284"/>
      <c r="IB209" s="280">
        <f t="shared" si="38"/>
        <v>617998.61323428026</v>
      </c>
      <c r="ID209" s="280">
        <f t="shared" si="39"/>
        <v>-10602.8231</v>
      </c>
      <c r="IF209" s="280"/>
      <c r="IH209" s="280"/>
      <c r="IJ209" s="280">
        <v>0</v>
      </c>
      <c r="IL209" s="280">
        <v>0</v>
      </c>
      <c r="IN209" s="280">
        <v>65247.496666666666</v>
      </c>
    </row>
    <row r="210" spans="1:250">
      <c r="A210" s="244">
        <v>3019</v>
      </c>
      <c r="B210" s="141">
        <v>103406</v>
      </c>
      <c r="C210" s="141" t="s">
        <v>668</v>
      </c>
      <c r="D210" s="141" t="s">
        <v>464</v>
      </c>
      <c r="E210" s="226" t="s">
        <v>341</v>
      </c>
      <c r="F210" s="245" t="s">
        <v>924</v>
      </c>
      <c r="H210" s="227">
        <v>2309095.4371073204</v>
      </c>
      <c r="I210" s="227">
        <v>-10153.35</v>
      </c>
      <c r="J210" s="227">
        <v>-27824.831999999999</v>
      </c>
      <c r="K210" s="227">
        <v>2271117.2551073204</v>
      </c>
      <c r="M210" s="228">
        <v>192424.61975894336</v>
      </c>
      <c r="N210" s="228">
        <v>0</v>
      </c>
      <c r="O210" s="229"/>
      <c r="P210" s="229"/>
      <c r="Q210" s="229"/>
      <c r="R210" s="229">
        <v>0</v>
      </c>
      <c r="S210" s="229"/>
      <c r="T210" s="229">
        <v>0</v>
      </c>
      <c r="U210" s="229">
        <v>0</v>
      </c>
      <c r="V210" s="229"/>
      <c r="W210" s="228">
        <v>-846.11250000000007</v>
      </c>
      <c r="X210" s="228">
        <v>-2318.7359999999999</v>
      </c>
      <c r="Y210" s="229">
        <v>-789.25</v>
      </c>
      <c r="Z210" s="229">
        <v>0</v>
      </c>
      <c r="AA210" s="229">
        <v>0</v>
      </c>
      <c r="AB210" s="229"/>
      <c r="AC210" s="228">
        <v>188470.52125894336</v>
      </c>
      <c r="AD210" s="230">
        <v>192424.61975894336</v>
      </c>
      <c r="AE210" s="230">
        <v>0</v>
      </c>
      <c r="AF210" s="231"/>
      <c r="AG210" s="231"/>
      <c r="AH210" s="231"/>
      <c r="AI210" s="231">
        <v>0</v>
      </c>
      <c r="AJ210" s="231"/>
      <c r="AK210" s="231">
        <v>0</v>
      </c>
      <c r="AL210" s="231">
        <v>0</v>
      </c>
      <c r="AM210" s="231"/>
      <c r="AN210" s="230">
        <v>-846.11250000000007</v>
      </c>
      <c r="AO210" s="230">
        <v>-2318.7359999999999</v>
      </c>
      <c r="AP210" s="231">
        <v>-789.25</v>
      </c>
      <c r="AQ210" s="231">
        <v>0</v>
      </c>
      <c r="AR210" s="231">
        <v>0</v>
      </c>
      <c r="AS210" s="231"/>
      <c r="AT210" s="230">
        <v>188470.52125894336</v>
      </c>
      <c r="AU210" s="232">
        <v>192424.61975894336</v>
      </c>
      <c r="AV210" s="232">
        <v>0</v>
      </c>
      <c r="AW210" s="233"/>
      <c r="AX210" s="233"/>
      <c r="AY210" s="233"/>
      <c r="AZ210" s="233">
        <v>0</v>
      </c>
      <c r="BA210" s="233"/>
      <c r="BB210" s="233">
        <v>0</v>
      </c>
      <c r="BC210" s="233">
        <v>0</v>
      </c>
      <c r="BD210" s="233"/>
      <c r="BE210" s="232">
        <v>-846.11250000000007</v>
      </c>
      <c r="BF210" s="232">
        <v>-2318.7359999999999</v>
      </c>
      <c r="BG210" s="233">
        <v>-789.25</v>
      </c>
      <c r="BH210" s="233">
        <v>0</v>
      </c>
      <c r="BI210" s="233">
        <v>0</v>
      </c>
      <c r="BJ210" s="233"/>
      <c r="BK210" s="232">
        <v>188470.52125894336</v>
      </c>
      <c r="BL210" s="234">
        <v>192424.61975894336</v>
      </c>
      <c r="BM210" s="234">
        <v>0</v>
      </c>
      <c r="BN210" s="235"/>
      <c r="BO210" s="235"/>
      <c r="BP210" s="235"/>
      <c r="BQ210" s="235">
        <v>0</v>
      </c>
      <c r="BR210" s="235">
        <v>0</v>
      </c>
      <c r="BS210" s="235">
        <v>0</v>
      </c>
      <c r="BT210" s="235">
        <v>0</v>
      </c>
      <c r="BU210" s="235">
        <v>0</v>
      </c>
      <c r="BV210" s="234">
        <v>-846.11250000000007</v>
      </c>
      <c r="BW210" s="234">
        <v>-2318.7359999999999</v>
      </c>
      <c r="BX210" s="235">
        <v>-789.25</v>
      </c>
      <c r="BY210" s="235">
        <v>0</v>
      </c>
      <c r="BZ210" s="235">
        <v>0</v>
      </c>
      <c r="CA210" s="235"/>
      <c r="CB210" s="234">
        <v>188470.52125894336</v>
      </c>
      <c r="CC210" s="236">
        <v>192424.61975894336</v>
      </c>
      <c r="CD210" s="236">
        <v>0</v>
      </c>
      <c r="CE210" s="237"/>
      <c r="CF210" s="237"/>
      <c r="CG210" s="237"/>
      <c r="CH210" s="237">
        <v>0</v>
      </c>
      <c r="CI210" s="237">
        <v>0</v>
      </c>
      <c r="CJ210" s="237">
        <v>0</v>
      </c>
      <c r="CK210" s="237">
        <v>0</v>
      </c>
      <c r="CL210" s="237">
        <v>0</v>
      </c>
      <c r="CM210" s="236">
        <v>-846.11250000000007</v>
      </c>
      <c r="CN210" s="236">
        <v>-2318.7359999999999</v>
      </c>
      <c r="CO210" s="237">
        <v>-789.25</v>
      </c>
      <c r="CP210" s="237">
        <v>0</v>
      </c>
      <c r="CQ210" s="237">
        <v>0</v>
      </c>
      <c r="CR210" s="237"/>
      <c r="CS210" s="236">
        <v>188470.52125894336</v>
      </c>
      <c r="CT210" s="238">
        <v>192424.61975894336</v>
      </c>
      <c r="CU210" s="238">
        <v>0</v>
      </c>
      <c r="CV210" s="239"/>
      <c r="CW210" s="239"/>
      <c r="CX210" s="239"/>
      <c r="CY210" s="239">
        <v>0</v>
      </c>
      <c r="CZ210" s="239">
        <v>0</v>
      </c>
      <c r="DA210" s="239">
        <v>0</v>
      </c>
      <c r="DB210" s="239">
        <v>0</v>
      </c>
      <c r="DC210" s="239">
        <v>0</v>
      </c>
      <c r="DD210" s="238">
        <v>-846.11250000000007</v>
      </c>
      <c r="DE210" s="238">
        <v>-2318.7359999999999</v>
      </c>
      <c r="DF210" s="239">
        <v>-789.25</v>
      </c>
      <c r="DG210" s="239">
        <v>0</v>
      </c>
      <c r="DH210" s="239">
        <v>0</v>
      </c>
      <c r="DI210" s="239"/>
      <c r="DJ210" s="238">
        <v>188470.52125894336</v>
      </c>
      <c r="DK210" s="240">
        <v>192424.61975894336</v>
      </c>
      <c r="DL210" s="240">
        <v>0</v>
      </c>
      <c r="DM210" s="241"/>
      <c r="DN210" s="241"/>
      <c r="DO210" s="241"/>
      <c r="DP210" s="241">
        <v>0</v>
      </c>
      <c r="DQ210" s="241">
        <v>0</v>
      </c>
      <c r="DR210" s="241">
        <v>0</v>
      </c>
      <c r="DS210" s="241">
        <v>0</v>
      </c>
      <c r="DT210" s="241">
        <v>0</v>
      </c>
      <c r="DU210" s="240">
        <v>-846.11250000000007</v>
      </c>
      <c r="DV210" s="240">
        <v>-2318.7359999999999</v>
      </c>
      <c r="DW210" s="241">
        <v>-789.25</v>
      </c>
      <c r="DX210" s="241">
        <v>0</v>
      </c>
      <c r="DY210" s="241">
        <v>0</v>
      </c>
      <c r="DZ210" s="241"/>
      <c r="EA210" s="240">
        <v>188470.52125894336</v>
      </c>
      <c r="EB210" s="242">
        <v>192424.61975894336</v>
      </c>
      <c r="EC210" s="242">
        <v>0</v>
      </c>
      <c r="ED210" s="243"/>
      <c r="EE210" s="243"/>
      <c r="EF210" s="243"/>
      <c r="EG210" s="243">
        <v>0</v>
      </c>
      <c r="EH210" s="243">
        <v>0</v>
      </c>
      <c r="EI210" s="243">
        <v>0</v>
      </c>
      <c r="EJ210" s="243">
        <v>0</v>
      </c>
      <c r="EK210" s="243">
        <v>0</v>
      </c>
      <c r="EL210" s="242">
        <v>-846.11250000000007</v>
      </c>
      <c r="EM210" s="242">
        <v>-2318.7359999999999</v>
      </c>
      <c r="EN210" s="243">
        <v>-3946.25</v>
      </c>
      <c r="EO210" s="243">
        <v>0</v>
      </c>
      <c r="EP210" s="243">
        <v>0</v>
      </c>
      <c r="EQ210" s="243"/>
      <c r="ER210" s="242">
        <v>185313.52125894336</v>
      </c>
      <c r="ES210" s="230">
        <v>192424.61975894336</v>
      </c>
      <c r="ET210" s="230">
        <v>0</v>
      </c>
      <c r="EU210" s="231"/>
      <c r="EV210" s="231"/>
      <c r="EW210" s="231"/>
      <c r="EX210" s="231">
        <v>0</v>
      </c>
      <c r="EY210" s="231">
        <v>0</v>
      </c>
      <c r="EZ210" s="231">
        <v>0</v>
      </c>
      <c r="FA210" s="231">
        <v>0</v>
      </c>
      <c r="FB210" s="231">
        <v>0</v>
      </c>
      <c r="FC210" s="230">
        <v>-846.11250000000007</v>
      </c>
      <c r="FD210" s="230">
        <v>-2318.7359999999999</v>
      </c>
      <c r="FE210" s="231"/>
      <c r="FF210" s="231">
        <v>0</v>
      </c>
      <c r="FG210" s="231">
        <v>0</v>
      </c>
      <c r="FH210" s="231"/>
      <c r="FI210" s="230">
        <v>189259.77125894336</v>
      </c>
      <c r="FJ210" s="232">
        <v>192424.61975894336</v>
      </c>
      <c r="FK210" s="232">
        <v>0</v>
      </c>
      <c r="FL210" s="233"/>
      <c r="FM210" s="233"/>
      <c r="FN210" s="233"/>
      <c r="FO210" s="233">
        <v>0</v>
      </c>
      <c r="FP210" s="233">
        <v>0</v>
      </c>
      <c r="FQ210" s="233">
        <v>0</v>
      </c>
      <c r="FR210" s="233">
        <v>0</v>
      </c>
      <c r="FS210" s="233">
        <v>0</v>
      </c>
      <c r="FT210" s="232">
        <v>-846.11250000000007</v>
      </c>
      <c r="FU210" s="232">
        <v>-2318.7359999999999</v>
      </c>
      <c r="FV210" s="233"/>
      <c r="FW210" s="233">
        <v>0</v>
      </c>
      <c r="FX210" s="233">
        <v>0</v>
      </c>
      <c r="FY210" s="233"/>
      <c r="FZ210" s="232">
        <v>189259.77125894336</v>
      </c>
      <c r="GA210" s="234">
        <v>192424.61975894336</v>
      </c>
      <c r="GB210" s="234">
        <v>0</v>
      </c>
      <c r="GC210" s="235"/>
      <c r="GD210" s="235"/>
      <c r="GE210" s="235"/>
      <c r="GF210" s="235">
        <v>0</v>
      </c>
      <c r="GG210" s="235">
        <v>0</v>
      </c>
      <c r="GH210" s="235">
        <v>0</v>
      </c>
      <c r="GI210" s="235">
        <v>0</v>
      </c>
      <c r="GJ210" s="235">
        <v>0</v>
      </c>
      <c r="GK210" s="234">
        <v>-846.11250000000007</v>
      </c>
      <c r="GL210" s="234">
        <v>-2318.7359999999999</v>
      </c>
      <c r="GM210" s="235"/>
      <c r="GN210" s="235">
        <v>0</v>
      </c>
      <c r="GO210" s="235">
        <v>0</v>
      </c>
      <c r="GP210" s="235"/>
      <c r="GQ210" s="234">
        <v>189259.77125894336</v>
      </c>
      <c r="GR210" s="236">
        <v>192424.61975894336</v>
      </c>
      <c r="GS210" s="236">
        <v>0</v>
      </c>
      <c r="GT210" s="237"/>
      <c r="GU210" s="237"/>
      <c r="GV210" s="237"/>
      <c r="GW210" s="237">
        <v>0</v>
      </c>
      <c r="GX210" s="237">
        <v>0</v>
      </c>
      <c r="GY210" s="237">
        <v>0</v>
      </c>
      <c r="GZ210" s="237">
        <v>0</v>
      </c>
      <c r="HA210" s="237">
        <v>0</v>
      </c>
      <c r="HB210" s="236">
        <v>-846.11250000000007</v>
      </c>
      <c r="HC210" s="236">
        <v>-2318.7359999999999</v>
      </c>
      <c r="HD210" s="237"/>
      <c r="HE210" s="237">
        <v>0</v>
      </c>
      <c r="HF210" s="237">
        <v>0</v>
      </c>
      <c r="HG210" s="237"/>
      <c r="HH210" s="236">
        <v>189259.77125894336</v>
      </c>
      <c r="HJ210" s="281">
        <f t="shared" si="30"/>
        <v>2309095.4371073204</v>
      </c>
      <c r="HK210" s="282">
        <f t="shared" si="31"/>
        <v>0</v>
      </c>
      <c r="HL210" s="282">
        <f t="shared" si="32"/>
        <v>0</v>
      </c>
      <c r="HM210" s="282">
        <f t="shared" si="33"/>
        <v>-10153.349999999999</v>
      </c>
      <c r="HN210" s="282">
        <f t="shared" si="34"/>
        <v>-27824.832000000006</v>
      </c>
      <c r="HO210" s="282">
        <f t="shared" si="35"/>
        <v>-9471</v>
      </c>
      <c r="HP210" s="282">
        <f t="shared" si="36"/>
        <v>0</v>
      </c>
      <c r="HQ210" s="283">
        <f t="shared" si="37"/>
        <v>0</v>
      </c>
      <c r="HR210" s="263"/>
      <c r="HS210" s="277">
        <v>128564</v>
      </c>
      <c r="HT210" s="278">
        <v>0</v>
      </c>
      <c r="HU210" s="278">
        <v>200616</v>
      </c>
      <c r="HV210" s="278">
        <v>2400</v>
      </c>
      <c r="HW210" s="278">
        <v>0</v>
      </c>
      <c r="HX210" s="278">
        <v>14855.83</v>
      </c>
      <c r="HY210" s="278">
        <v>59483</v>
      </c>
      <c r="HZ210" s="279">
        <v>8646.25</v>
      </c>
      <c r="IA210" s="284"/>
      <c r="IB210" s="280">
        <f t="shared" si="38"/>
        <v>2723660.5171073205</v>
      </c>
      <c r="ID210" s="280">
        <f t="shared" si="39"/>
        <v>-47449.182000000001</v>
      </c>
      <c r="IF210" s="280"/>
      <c r="IH210" s="280"/>
      <c r="IJ210" s="280">
        <v>0</v>
      </c>
      <c r="IL210" s="280">
        <v>0</v>
      </c>
      <c r="IN210" s="280">
        <v>142539.23333333337</v>
      </c>
      <c r="IP210" s="280"/>
    </row>
    <row r="211" spans="1:250">
      <c r="A211" s="244">
        <v>2097</v>
      </c>
      <c r="B211" s="141">
        <v>103213</v>
      </c>
      <c r="C211" s="141" t="s">
        <v>670</v>
      </c>
      <c r="D211" s="141" t="s">
        <v>466</v>
      </c>
      <c r="E211" s="226" t="s">
        <v>341</v>
      </c>
      <c r="F211" s="245" t="s">
        <v>924</v>
      </c>
      <c r="H211" s="227">
        <v>722907.44969700021</v>
      </c>
      <c r="I211" s="227">
        <v>-5264.7</v>
      </c>
      <c r="J211" s="227">
        <v>-17433.2238</v>
      </c>
      <c r="K211" s="227">
        <v>700209.52589700022</v>
      </c>
      <c r="M211" s="228">
        <v>118274.22497475002</v>
      </c>
      <c r="N211" s="228">
        <v>4973.2242187499996</v>
      </c>
      <c r="O211" s="229"/>
      <c r="P211" s="229"/>
      <c r="Q211" s="229"/>
      <c r="R211" s="229">
        <v>0</v>
      </c>
      <c r="S211" s="229"/>
      <c r="T211" s="229">
        <v>0</v>
      </c>
      <c r="U211" s="229">
        <v>0</v>
      </c>
      <c r="V211" s="229"/>
      <c r="W211" s="228">
        <v>-438.72499999999997</v>
      </c>
      <c r="X211" s="228">
        <v>-1452.76865</v>
      </c>
      <c r="Y211" s="229">
        <v>-249.84916666666666</v>
      </c>
      <c r="Z211" s="229">
        <v>0</v>
      </c>
      <c r="AA211" s="229">
        <v>0</v>
      </c>
      <c r="AB211" s="229"/>
      <c r="AC211" s="228">
        <v>121106.10637683334</v>
      </c>
      <c r="AD211" s="230">
        <v>118274.22497475002</v>
      </c>
      <c r="AE211" s="230">
        <v>4973.2242187499996</v>
      </c>
      <c r="AF211" s="231"/>
      <c r="AG211" s="231"/>
      <c r="AH211" s="231"/>
      <c r="AI211" s="231">
        <v>0</v>
      </c>
      <c r="AJ211" s="231"/>
      <c r="AK211" s="231">
        <v>0</v>
      </c>
      <c r="AL211" s="231">
        <v>0</v>
      </c>
      <c r="AM211" s="231"/>
      <c r="AN211" s="230">
        <v>-438.72499999999997</v>
      </c>
      <c r="AO211" s="230">
        <v>-1452.76865</v>
      </c>
      <c r="AP211" s="231">
        <v>-249.84916666666666</v>
      </c>
      <c r="AQ211" s="231">
        <v>0</v>
      </c>
      <c r="AR211" s="231">
        <v>0</v>
      </c>
      <c r="AS211" s="231"/>
      <c r="AT211" s="230">
        <v>121106.10637683334</v>
      </c>
      <c r="AU211" s="232">
        <v>118274.22497475002</v>
      </c>
      <c r="AV211" s="232">
        <v>4973.2242187499996</v>
      </c>
      <c r="AW211" s="233"/>
      <c r="AX211" s="233"/>
      <c r="AY211" s="233"/>
      <c r="AZ211" s="233">
        <v>0</v>
      </c>
      <c r="BA211" s="233"/>
      <c r="BB211" s="233">
        <v>0</v>
      </c>
      <c r="BC211" s="233">
        <v>0</v>
      </c>
      <c r="BD211" s="233"/>
      <c r="BE211" s="232">
        <v>-438.72499999999997</v>
      </c>
      <c r="BF211" s="232">
        <v>-1452.76865</v>
      </c>
      <c r="BG211" s="233">
        <v>-249.84916666666666</v>
      </c>
      <c r="BH211" s="233">
        <v>0</v>
      </c>
      <c r="BI211" s="233">
        <v>0</v>
      </c>
      <c r="BJ211" s="233"/>
      <c r="BK211" s="232">
        <v>121106.10637683334</v>
      </c>
      <c r="BL211" s="234">
        <v>118274.22497475002</v>
      </c>
      <c r="BM211" s="234">
        <v>8546.7252604166661</v>
      </c>
      <c r="BN211" s="235"/>
      <c r="BO211" s="235"/>
      <c r="BP211" s="235"/>
      <c r="BQ211" s="235">
        <v>0</v>
      </c>
      <c r="BR211" s="235">
        <v>0</v>
      </c>
      <c r="BS211" s="235">
        <v>0</v>
      </c>
      <c r="BT211" s="235">
        <v>0</v>
      </c>
      <c r="BU211" s="235">
        <v>0</v>
      </c>
      <c r="BV211" s="234">
        <v>-438.72499999999997</v>
      </c>
      <c r="BW211" s="234">
        <v>-1452.76865</v>
      </c>
      <c r="BX211" s="235">
        <v>-249.84916666666666</v>
      </c>
      <c r="BY211" s="235">
        <v>0</v>
      </c>
      <c r="BZ211" s="235">
        <v>0</v>
      </c>
      <c r="CA211" s="235"/>
      <c r="CB211" s="234">
        <v>124679.60741850002</v>
      </c>
      <c r="CC211" s="236">
        <v>118274.22497475002</v>
      </c>
      <c r="CD211" s="236">
        <v>8546.7252604166661</v>
      </c>
      <c r="CE211" s="237"/>
      <c r="CF211" s="237"/>
      <c r="CG211" s="237"/>
      <c r="CH211" s="237">
        <v>0</v>
      </c>
      <c r="CI211" s="237">
        <v>0</v>
      </c>
      <c r="CJ211" s="237">
        <v>0</v>
      </c>
      <c r="CK211" s="237">
        <v>0</v>
      </c>
      <c r="CL211" s="237">
        <v>0</v>
      </c>
      <c r="CM211" s="236">
        <v>-438.72499999999997</v>
      </c>
      <c r="CN211" s="236">
        <v>-1452.76865</v>
      </c>
      <c r="CO211" s="237">
        <v>-249.84916666666666</v>
      </c>
      <c r="CP211" s="237">
        <v>0</v>
      </c>
      <c r="CQ211" s="237">
        <v>0</v>
      </c>
      <c r="CR211" s="237"/>
      <c r="CS211" s="236">
        <v>124679.60741850002</v>
      </c>
      <c r="CT211" s="238">
        <v>118274.22497475002</v>
      </c>
      <c r="CU211" s="238">
        <v>8546.7252604166661</v>
      </c>
      <c r="CV211" s="239"/>
      <c r="CW211" s="239"/>
      <c r="CX211" s="239"/>
      <c r="CY211" s="239">
        <v>0</v>
      </c>
      <c r="CZ211" s="239">
        <v>0</v>
      </c>
      <c r="DA211" s="239">
        <v>0</v>
      </c>
      <c r="DB211" s="239">
        <v>0</v>
      </c>
      <c r="DC211" s="239">
        <v>0</v>
      </c>
      <c r="DD211" s="238">
        <v>-438.72499999999997</v>
      </c>
      <c r="DE211" s="238">
        <v>-1452.76865</v>
      </c>
      <c r="DF211" s="239">
        <v>-249.84916666666666</v>
      </c>
      <c r="DG211" s="239">
        <v>0</v>
      </c>
      <c r="DH211" s="239">
        <v>0</v>
      </c>
      <c r="DI211" s="239"/>
      <c r="DJ211" s="238">
        <v>124679.60741850002</v>
      </c>
      <c r="DK211" s="240">
        <v>13262.099848500045</v>
      </c>
      <c r="DL211" s="240">
        <v>8546.7252604166661</v>
      </c>
      <c r="DM211" s="241"/>
      <c r="DN211" s="241"/>
      <c r="DO211" s="241"/>
      <c r="DP211" s="241">
        <v>0</v>
      </c>
      <c r="DQ211" s="241">
        <v>0</v>
      </c>
      <c r="DR211" s="241">
        <v>0</v>
      </c>
      <c r="DS211" s="241">
        <v>0</v>
      </c>
      <c r="DT211" s="241">
        <v>0</v>
      </c>
      <c r="DU211" s="240">
        <v>-2632.3499999999995</v>
      </c>
      <c r="DV211" s="240">
        <v>-8716.6118999999999</v>
      </c>
      <c r="DW211" s="241">
        <v>-1499.0949999999996</v>
      </c>
      <c r="DX211" s="241">
        <v>0</v>
      </c>
      <c r="DY211" s="241">
        <v>0</v>
      </c>
      <c r="DZ211" s="241"/>
      <c r="EA211" s="240">
        <v>8960.768208916712</v>
      </c>
      <c r="EB211" s="242">
        <v>0</v>
      </c>
      <c r="EC211" s="242">
        <v>9218.7520833333328</v>
      </c>
      <c r="ED211" s="243"/>
      <c r="EE211" s="243"/>
      <c r="EF211" s="243"/>
      <c r="EG211" s="243">
        <v>0</v>
      </c>
      <c r="EH211" s="243">
        <v>0</v>
      </c>
      <c r="EI211" s="243">
        <v>0</v>
      </c>
      <c r="EJ211" s="243">
        <v>0</v>
      </c>
      <c r="EK211" s="243">
        <v>0</v>
      </c>
      <c r="EL211" s="242">
        <v>0</v>
      </c>
      <c r="EM211" s="242">
        <v>0</v>
      </c>
      <c r="EN211" s="243">
        <v>0</v>
      </c>
      <c r="EO211" s="243">
        <v>0</v>
      </c>
      <c r="EP211" s="243">
        <v>0</v>
      </c>
      <c r="EQ211" s="243"/>
      <c r="ER211" s="242">
        <v>9218.7520833333328</v>
      </c>
      <c r="ES211" s="230">
        <v>0</v>
      </c>
      <c r="ET211" s="230">
        <v>8546.7252604166661</v>
      </c>
      <c r="EU211" s="231"/>
      <c r="EV211" s="231"/>
      <c r="EW211" s="231"/>
      <c r="EX211" s="231">
        <v>0</v>
      </c>
      <c r="EY211" s="231">
        <v>0</v>
      </c>
      <c r="EZ211" s="231">
        <v>0</v>
      </c>
      <c r="FA211" s="231">
        <v>0</v>
      </c>
      <c r="FB211" s="231">
        <v>0</v>
      </c>
      <c r="FC211" s="230">
        <v>0</v>
      </c>
      <c r="FD211" s="230">
        <v>0</v>
      </c>
      <c r="FE211" s="231"/>
      <c r="FF211" s="231">
        <v>0</v>
      </c>
      <c r="FG211" s="231">
        <v>0</v>
      </c>
      <c r="FH211" s="231"/>
      <c r="FI211" s="230">
        <v>8546.7252604166661</v>
      </c>
      <c r="FJ211" s="232">
        <v>0</v>
      </c>
      <c r="FK211" s="232">
        <v>8546.7252604166661</v>
      </c>
      <c r="FL211" s="233"/>
      <c r="FM211" s="233"/>
      <c r="FN211" s="233"/>
      <c r="FO211" s="233">
        <v>0</v>
      </c>
      <c r="FP211" s="233">
        <v>0</v>
      </c>
      <c r="FQ211" s="233">
        <v>0</v>
      </c>
      <c r="FR211" s="233">
        <v>0</v>
      </c>
      <c r="FS211" s="233">
        <v>0</v>
      </c>
      <c r="FT211" s="232">
        <v>0</v>
      </c>
      <c r="FU211" s="232">
        <v>0</v>
      </c>
      <c r="FV211" s="233"/>
      <c r="FW211" s="233">
        <v>0</v>
      </c>
      <c r="FX211" s="233">
        <v>0</v>
      </c>
      <c r="FY211" s="233"/>
      <c r="FZ211" s="232">
        <v>8546.7252604166661</v>
      </c>
      <c r="GA211" s="234">
        <v>0</v>
      </c>
      <c r="GB211" s="234">
        <v>8546.7252604166661</v>
      </c>
      <c r="GC211" s="235"/>
      <c r="GD211" s="235"/>
      <c r="GE211" s="235"/>
      <c r="GF211" s="235">
        <v>0</v>
      </c>
      <c r="GG211" s="235">
        <v>0</v>
      </c>
      <c r="GH211" s="235">
        <v>0</v>
      </c>
      <c r="GI211" s="235">
        <v>0</v>
      </c>
      <c r="GJ211" s="235">
        <v>0</v>
      </c>
      <c r="GK211" s="234">
        <v>0</v>
      </c>
      <c r="GL211" s="234">
        <v>0</v>
      </c>
      <c r="GM211" s="235"/>
      <c r="GN211" s="235">
        <v>0</v>
      </c>
      <c r="GO211" s="235">
        <v>0</v>
      </c>
      <c r="GP211" s="235"/>
      <c r="GQ211" s="234">
        <v>8546.7252604166661</v>
      </c>
      <c r="GR211" s="236">
        <v>0</v>
      </c>
      <c r="GS211" s="236">
        <v>8546.7252604166661</v>
      </c>
      <c r="GT211" s="237"/>
      <c r="GU211" s="237"/>
      <c r="GV211" s="237"/>
      <c r="GW211" s="237">
        <v>0</v>
      </c>
      <c r="GX211" s="237">
        <v>0</v>
      </c>
      <c r="GY211" s="237">
        <v>0</v>
      </c>
      <c r="GZ211" s="237">
        <v>0</v>
      </c>
      <c r="HA211" s="237">
        <v>0</v>
      </c>
      <c r="HB211" s="236">
        <v>0</v>
      </c>
      <c r="HC211" s="236">
        <v>0</v>
      </c>
      <c r="HD211" s="237"/>
      <c r="HE211" s="237">
        <v>0</v>
      </c>
      <c r="HF211" s="237">
        <v>0</v>
      </c>
      <c r="HG211" s="237"/>
      <c r="HH211" s="236">
        <v>8546.7252604166661</v>
      </c>
      <c r="HJ211" s="281">
        <f t="shared" si="30"/>
        <v>815419.67651991663</v>
      </c>
      <c r="HK211" s="282">
        <f t="shared" si="31"/>
        <v>0</v>
      </c>
      <c r="HL211" s="282">
        <f t="shared" si="32"/>
        <v>0</v>
      </c>
      <c r="HM211" s="282">
        <f t="shared" si="33"/>
        <v>-5264.6999999999989</v>
      </c>
      <c r="HN211" s="282">
        <f t="shared" si="34"/>
        <v>-17433.2238</v>
      </c>
      <c r="HO211" s="282">
        <f t="shared" si="35"/>
        <v>-2998.1899999999996</v>
      </c>
      <c r="HP211" s="282">
        <f t="shared" si="36"/>
        <v>0</v>
      </c>
      <c r="HQ211" s="283">
        <f t="shared" si="37"/>
        <v>0</v>
      </c>
      <c r="HR211" s="263"/>
      <c r="HS211" s="277">
        <v>21045</v>
      </c>
      <c r="HT211" s="278">
        <v>0</v>
      </c>
      <c r="HU211" s="278">
        <v>78960</v>
      </c>
      <c r="HV211" s="278">
        <v>200</v>
      </c>
      <c r="HW211" s="278">
        <v>0</v>
      </c>
      <c r="HX211" s="278">
        <v>8911.0499999999993</v>
      </c>
      <c r="HY211" s="278">
        <v>38425</v>
      </c>
      <c r="HZ211" s="279">
        <v>6571.75</v>
      </c>
      <c r="IA211" s="284"/>
      <c r="IB211" s="280">
        <f t="shared" si="38"/>
        <v>969532.47651991667</v>
      </c>
      <c r="ID211" s="280">
        <f t="shared" si="39"/>
        <v>-25696.113799999996</v>
      </c>
      <c r="IF211" s="280"/>
      <c r="IH211" s="280"/>
      <c r="IJ211" s="280">
        <v>0</v>
      </c>
      <c r="IL211" s="280">
        <v>0</v>
      </c>
      <c r="IN211" s="280">
        <v>59066</v>
      </c>
      <c r="IP211" s="280"/>
    </row>
    <row r="212" spans="1:250">
      <c r="A212" s="244">
        <v>2190</v>
      </c>
      <c r="B212" s="141">
        <v>103266</v>
      </c>
      <c r="C212" s="141" t="s">
        <v>671</v>
      </c>
      <c r="D212" s="141" t="s">
        <v>467</v>
      </c>
      <c r="E212" s="226" t="s">
        <v>341</v>
      </c>
      <c r="F212" s="245" t="s">
        <v>924</v>
      </c>
      <c r="H212" s="227">
        <v>1047057.2785355523</v>
      </c>
      <c r="I212" s="227">
        <v>-4337.1099999999997</v>
      </c>
      <c r="J212" s="227">
        <v>-21694.673699999999</v>
      </c>
      <c r="K212" s="227">
        <v>1021025.4948355523</v>
      </c>
      <c r="M212" s="228">
        <v>87254.773211296022</v>
      </c>
      <c r="N212" s="228">
        <v>0</v>
      </c>
      <c r="O212" s="229"/>
      <c r="P212" s="229"/>
      <c r="Q212" s="229"/>
      <c r="R212" s="229">
        <v>0</v>
      </c>
      <c r="S212" s="229"/>
      <c r="T212" s="229">
        <v>0</v>
      </c>
      <c r="U212" s="229">
        <v>0</v>
      </c>
      <c r="V212" s="229"/>
      <c r="W212" s="228">
        <v>-361.42583333333329</v>
      </c>
      <c r="X212" s="228">
        <v>-1807.8894749999999</v>
      </c>
      <c r="Y212" s="229">
        <v>-428.3125</v>
      </c>
      <c r="Z212" s="229">
        <v>0</v>
      </c>
      <c r="AA212" s="229">
        <v>0</v>
      </c>
      <c r="AB212" s="229"/>
      <c r="AC212" s="228">
        <v>84657.145402962691</v>
      </c>
      <c r="AD212" s="230">
        <v>87254.773211296022</v>
      </c>
      <c r="AE212" s="230">
        <v>0</v>
      </c>
      <c r="AF212" s="231"/>
      <c r="AG212" s="231"/>
      <c r="AH212" s="231"/>
      <c r="AI212" s="231">
        <v>0</v>
      </c>
      <c r="AJ212" s="231"/>
      <c r="AK212" s="231">
        <v>0</v>
      </c>
      <c r="AL212" s="231">
        <v>0</v>
      </c>
      <c r="AM212" s="231"/>
      <c r="AN212" s="230">
        <v>-361.42583333333329</v>
      </c>
      <c r="AO212" s="230">
        <v>-1807.8894749999999</v>
      </c>
      <c r="AP212" s="231">
        <v>-428.3125</v>
      </c>
      <c r="AQ212" s="231">
        <v>0</v>
      </c>
      <c r="AR212" s="231">
        <v>0</v>
      </c>
      <c r="AS212" s="231"/>
      <c r="AT212" s="230">
        <v>84657.145402962691</v>
      </c>
      <c r="AU212" s="232">
        <v>87254.773211296022</v>
      </c>
      <c r="AV212" s="232">
        <v>0</v>
      </c>
      <c r="AW212" s="233"/>
      <c r="AX212" s="233"/>
      <c r="AY212" s="233"/>
      <c r="AZ212" s="233">
        <v>0</v>
      </c>
      <c r="BA212" s="233"/>
      <c r="BB212" s="233">
        <v>0</v>
      </c>
      <c r="BC212" s="233">
        <v>0</v>
      </c>
      <c r="BD212" s="233"/>
      <c r="BE212" s="232">
        <v>-361.42583333333329</v>
      </c>
      <c r="BF212" s="232">
        <v>-1807.8894749999999</v>
      </c>
      <c r="BG212" s="233">
        <v>-428.3125</v>
      </c>
      <c r="BH212" s="233">
        <v>0</v>
      </c>
      <c r="BI212" s="233">
        <v>0</v>
      </c>
      <c r="BJ212" s="233"/>
      <c r="BK212" s="232">
        <v>84657.145402962691</v>
      </c>
      <c r="BL212" s="234">
        <v>87254.773211296022</v>
      </c>
      <c r="BM212" s="234">
        <v>0</v>
      </c>
      <c r="BN212" s="235"/>
      <c r="BO212" s="235"/>
      <c r="BP212" s="235"/>
      <c r="BQ212" s="235">
        <v>0</v>
      </c>
      <c r="BR212" s="235">
        <v>0</v>
      </c>
      <c r="BS212" s="235">
        <v>0</v>
      </c>
      <c r="BT212" s="235">
        <v>0</v>
      </c>
      <c r="BU212" s="235">
        <v>0</v>
      </c>
      <c r="BV212" s="234">
        <v>-361.42583333333329</v>
      </c>
      <c r="BW212" s="234">
        <v>-1807.8894749999999</v>
      </c>
      <c r="BX212" s="235">
        <v>-428.3125</v>
      </c>
      <c r="BY212" s="235">
        <v>0</v>
      </c>
      <c r="BZ212" s="235">
        <v>0</v>
      </c>
      <c r="CA212" s="235"/>
      <c r="CB212" s="234">
        <v>84657.145402962691</v>
      </c>
      <c r="CC212" s="236">
        <v>87254.773211296022</v>
      </c>
      <c r="CD212" s="236">
        <v>0</v>
      </c>
      <c r="CE212" s="237"/>
      <c r="CF212" s="237"/>
      <c r="CG212" s="237"/>
      <c r="CH212" s="237">
        <v>0</v>
      </c>
      <c r="CI212" s="237">
        <v>0</v>
      </c>
      <c r="CJ212" s="237">
        <v>0</v>
      </c>
      <c r="CK212" s="237">
        <v>0</v>
      </c>
      <c r="CL212" s="237">
        <v>0</v>
      </c>
      <c r="CM212" s="236">
        <v>-361.42583333333329</v>
      </c>
      <c r="CN212" s="236">
        <v>-1807.8894749999999</v>
      </c>
      <c r="CO212" s="237">
        <v>-428.3125</v>
      </c>
      <c r="CP212" s="237">
        <v>0</v>
      </c>
      <c r="CQ212" s="237">
        <v>0</v>
      </c>
      <c r="CR212" s="237"/>
      <c r="CS212" s="236">
        <v>84657.145402962691</v>
      </c>
      <c r="CT212" s="238">
        <v>87254.773211296022</v>
      </c>
      <c r="CU212" s="238">
        <v>0</v>
      </c>
      <c r="CV212" s="239"/>
      <c r="CW212" s="239"/>
      <c r="CX212" s="239"/>
      <c r="CY212" s="239">
        <v>0</v>
      </c>
      <c r="CZ212" s="239">
        <v>0</v>
      </c>
      <c r="DA212" s="239">
        <v>0</v>
      </c>
      <c r="DB212" s="239">
        <v>0</v>
      </c>
      <c r="DC212" s="239">
        <v>0</v>
      </c>
      <c r="DD212" s="238">
        <v>-361.42583333333329</v>
      </c>
      <c r="DE212" s="238">
        <v>-1807.8894749999999</v>
      </c>
      <c r="DF212" s="239">
        <v>-428.3125</v>
      </c>
      <c r="DG212" s="239">
        <v>0</v>
      </c>
      <c r="DH212" s="239">
        <v>0</v>
      </c>
      <c r="DI212" s="239"/>
      <c r="DJ212" s="238">
        <v>84657.145402962691</v>
      </c>
      <c r="DK212" s="240">
        <v>87254.773211296022</v>
      </c>
      <c r="DL212" s="240">
        <v>0</v>
      </c>
      <c r="DM212" s="241"/>
      <c r="DN212" s="241"/>
      <c r="DO212" s="241"/>
      <c r="DP212" s="241">
        <v>0</v>
      </c>
      <c r="DQ212" s="241">
        <v>0</v>
      </c>
      <c r="DR212" s="241">
        <v>0</v>
      </c>
      <c r="DS212" s="241">
        <v>0</v>
      </c>
      <c r="DT212" s="241">
        <v>0</v>
      </c>
      <c r="DU212" s="240">
        <v>-361.42583333333329</v>
      </c>
      <c r="DV212" s="240">
        <v>-1807.8894749999999</v>
      </c>
      <c r="DW212" s="241">
        <v>-428.3125</v>
      </c>
      <c r="DX212" s="241">
        <v>0</v>
      </c>
      <c r="DY212" s="241">
        <v>0</v>
      </c>
      <c r="DZ212" s="241"/>
      <c r="EA212" s="240">
        <v>84657.145402962691</v>
      </c>
      <c r="EB212" s="242">
        <v>87254.773211296022</v>
      </c>
      <c r="EC212" s="242">
        <v>0</v>
      </c>
      <c r="ED212" s="243"/>
      <c r="EE212" s="243"/>
      <c r="EF212" s="243"/>
      <c r="EG212" s="243">
        <v>0</v>
      </c>
      <c r="EH212" s="243">
        <v>0</v>
      </c>
      <c r="EI212" s="243">
        <v>0</v>
      </c>
      <c r="EJ212" s="243">
        <v>0</v>
      </c>
      <c r="EK212" s="243">
        <v>0</v>
      </c>
      <c r="EL212" s="242">
        <v>-361.42583333333329</v>
      </c>
      <c r="EM212" s="242">
        <v>-1807.8894749999999</v>
      </c>
      <c r="EN212" s="243">
        <v>-2141.5625</v>
      </c>
      <c r="EO212" s="243">
        <v>0</v>
      </c>
      <c r="EP212" s="243">
        <v>0</v>
      </c>
      <c r="EQ212" s="243"/>
      <c r="ER212" s="242">
        <v>82943.895402962691</v>
      </c>
      <c r="ES212" s="230">
        <v>87254.773211296022</v>
      </c>
      <c r="ET212" s="230">
        <v>0</v>
      </c>
      <c r="EU212" s="231"/>
      <c r="EV212" s="231"/>
      <c r="EW212" s="231"/>
      <c r="EX212" s="231">
        <v>0</v>
      </c>
      <c r="EY212" s="231">
        <v>0</v>
      </c>
      <c r="EZ212" s="231">
        <v>0</v>
      </c>
      <c r="FA212" s="231">
        <v>0</v>
      </c>
      <c r="FB212" s="231">
        <v>0</v>
      </c>
      <c r="FC212" s="230">
        <v>-361.42583333333329</v>
      </c>
      <c r="FD212" s="230">
        <v>-1807.8894749999999</v>
      </c>
      <c r="FE212" s="231"/>
      <c r="FF212" s="231">
        <v>0</v>
      </c>
      <c r="FG212" s="231">
        <v>0</v>
      </c>
      <c r="FH212" s="231"/>
      <c r="FI212" s="230">
        <v>85085.457902962691</v>
      </c>
      <c r="FJ212" s="232">
        <v>87254.773211296022</v>
      </c>
      <c r="FK212" s="232">
        <v>0</v>
      </c>
      <c r="FL212" s="233"/>
      <c r="FM212" s="233"/>
      <c r="FN212" s="233"/>
      <c r="FO212" s="233">
        <v>0</v>
      </c>
      <c r="FP212" s="233">
        <v>0</v>
      </c>
      <c r="FQ212" s="233">
        <v>0</v>
      </c>
      <c r="FR212" s="233">
        <v>0</v>
      </c>
      <c r="FS212" s="233">
        <v>0</v>
      </c>
      <c r="FT212" s="232">
        <v>-361.42583333333329</v>
      </c>
      <c r="FU212" s="232">
        <v>-1807.8894749999999</v>
      </c>
      <c r="FV212" s="233"/>
      <c r="FW212" s="233">
        <v>0</v>
      </c>
      <c r="FX212" s="233">
        <v>0</v>
      </c>
      <c r="FY212" s="233"/>
      <c r="FZ212" s="232">
        <v>85085.457902962691</v>
      </c>
      <c r="GA212" s="234">
        <v>87254.773211296022</v>
      </c>
      <c r="GB212" s="234">
        <v>0</v>
      </c>
      <c r="GC212" s="235"/>
      <c r="GD212" s="235"/>
      <c r="GE212" s="235"/>
      <c r="GF212" s="235">
        <v>0</v>
      </c>
      <c r="GG212" s="235">
        <v>0</v>
      </c>
      <c r="GH212" s="235">
        <v>0</v>
      </c>
      <c r="GI212" s="235">
        <v>0</v>
      </c>
      <c r="GJ212" s="235">
        <v>0</v>
      </c>
      <c r="GK212" s="234">
        <v>-361.42583333333329</v>
      </c>
      <c r="GL212" s="234">
        <v>-1807.8894749999999</v>
      </c>
      <c r="GM212" s="235"/>
      <c r="GN212" s="235">
        <v>0</v>
      </c>
      <c r="GO212" s="235">
        <v>0</v>
      </c>
      <c r="GP212" s="235"/>
      <c r="GQ212" s="234">
        <v>85085.457902962691</v>
      </c>
      <c r="GR212" s="236">
        <v>87254.773211296022</v>
      </c>
      <c r="GS212" s="236">
        <v>0</v>
      </c>
      <c r="GT212" s="237"/>
      <c r="GU212" s="237"/>
      <c r="GV212" s="237"/>
      <c r="GW212" s="237">
        <v>0</v>
      </c>
      <c r="GX212" s="237">
        <v>0</v>
      </c>
      <c r="GY212" s="237">
        <v>0</v>
      </c>
      <c r="GZ212" s="237">
        <v>0</v>
      </c>
      <c r="HA212" s="237">
        <v>0</v>
      </c>
      <c r="HB212" s="236">
        <v>-361.42583333333329</v>
      </c>
      <c r="HC212" s="236">
        <v>-1807.8894749999999</v>
      </c>
      <c r="HD212" s="237"/>
      <c r="HE212" s="237">
        <v>0</v>
      </c>
      <c r="HF212" s="237">
        <v>0</v>
      </c>
      <c r="HG212" s="237"/>
      <c r="HH212" s="236">
        <v>85085.457902962691</v>
      </c>
      <c r="HJ212" s="281">
        <f t="shared" si="30"/>
        <v>1047057.2785355524</v>
      </c>
      <c r="HK212" s="282">
        <f t="shared" si="31"/>
        <v>0</v>
      </c>
      <c r="HL212" s="282">
        <f t="shared" si="32"/>
        <v>0</v>
      </c>
      <c r="HM212" s="282">
        <f t="shared" si="33"/>
        <v>-4337.1099999999997</v>
      </c>
      <c r="HN212" s="282">
        <f t="shared" si="34"/>
        <v>-21694.673699999999</v>
      </c>
      <c r="HO212" s="282">
        <f t="shared" si="35"/>
        <v>-5139.75</v>
      </c>
      <c r="HP212" s="282">
        <f t="shared" si="36"/>
        <v>0</v>
      </c>
      <c r="HQ212" s="283">
        <f t="shared" si="37"/>
        <v>0</v>
      </c>
      <c r="HR212" s="263"/>
      <c r="HS212" s="277">
        <v>63880</v>
      </c>
      <c r="HT212" s="278">
        <v>0</v>
      </c>
      <c r="HU212" s="278">
        <v>113745</v>
      </c>
      <c r="HV212" s="278">
        <v>400</v>
      </c>
      <c r="HW212" s="278">
        <v>0</v>
      </c>
      <c r="HX212" s="278">
        <v>2488.9599999999991</v>
      </c>
      <c r="HY212" s="278">
        <v>32669</v>
      </c>
      <c r="HZ212" s="279">
        <v>5867.5</v>
      </c>
      <c r="IA212" s="284"/>
      <c r="IB212" s="280">
        <f t="shared" si="38"/>
        <v>1266107.7385355523</v>
      </c>
      <c r="ID212" s="280">
        <f t="shared" si="39"/>
        <v>-31171.5337</v>
      </c>
      <c r="IF212" s="280"/>
      <c r="IH212" s="280"/>
      <c r="IJ212" s="280">
        <v>0</v>
      </c>
      <c r="IL212" s="280">
        <v>0</v>
      </c>
      <c r="IN212" s="280">
        <v>13209.35</v>
      </c>
      <c r="IP212" s="280"/>
    </row>
    <row r="213" spans="1:250">
      <c r="A213" s="244">
        <v>7035</v>
      </c>
      <c r="B213" s="141">
        <v>103615</v>
      </c>
      <c r="C213" s="141" t="s">
        <v>672</v>
      </c>
      <c r="D213" s="141" t="s">
        <v>468</v>
      </c>
      <c r="E213" s="226" t="s">
        <v>342</v>
      </c>
      <c r="F213" s="245" t="s">
        <v>924</v>
      </c>
      <c r="H213" s="227">
        <v>0</v>
      </c>
      <c r="I213" s="227">
        <v>0</v>
      </c>
      <c r="J213" s="227">
        <v>0</v>
      </c>
      <c r="K213" s="227">
        <v>0</v>
      </c>
      <c r="M213" s="228">
        <v>0</v>
      </c>
      <c r="N213" s="228">
        <v>0</v>
      </c>
      <c r="O213" s="229"/>
      <c r="P213" s="229"/>
      <c r="Q213" s="229"/>
      <c r="R213" s="229">
        <v>133644.5</v>
      </c>
      <c r="S213" s="229"/>
      <c r="T213" s="229">
        <v>0</v>
      </c>
      <c r="U213" s="229">
        <v>116022.90971927834</v>
      </c>
      <c r="V213" s="229"/>
      <c r="W213" s="228">
        <v>0</v>
      </c>
      <c r="X213" s="228">
        <v>0</v>
      </c>
      <c r="Y213" s="229">
        <v>-428.3125</v>
      </c>
      <c r="Z213" s="229">
        <v>0</v>
      </c>
      <c r="AA213" s="229">
        <v>0</v>
      </c>
      <c r="AB213" s="229"/>
      <c r="AC213" s="228">
        <v>249239.09721927834</v>
      </c>
      <c r="AD213" s="230">
        <v>0</v>
      </c>
      <c r="AE213" s="230">
        <v>0</v>
      </c>
      <c r="AF213" s="231"/>
      <c r="AG213" s="231"/>
      <c r="AH213" s="231"/>
      <c r="AI213" s="231">
        <v>133644.5</v>
      </c>
      <c r="AJ213" s="231"/>
      <c r="AK213" s="231">
        <v>0</v>
      </c>
      <c r="AL213" s="231">
        <v>116022.90971927834</v>
      </c>
      <c r="AM213" s="231"/>
      <c r="AN213" s="230">
        <v>0</v>
      </c>
      <c r="AO213" s="230">
        <v>0</v>
      </c>
      <c r="AP213" s="231">
        <v>-428.3125</v>
      </c>
      <c r="AQ213" s="231">
        <v>0</v>
      </c>
      <c r="AR213" s="231">
        <v>0</v>
      </c>
      <c r="AS213" s="231"/>
      <c r="AT213" s="230">
        <v>249239.09721927834</v>
      </c>
      <c r="AU213" s="232">
        <v>0</v>
      </c>
      <c r="AV213" s="232">
        <v>0</v>
      </c>
      <c r="AW213" s="233"/>
      <c r="AX213" s="233"/>
      <c r="AY213" s="233"/>
      <c r="AZ213" s="233">
        <v>133644.5</v>
      </c>
      <c r="BA213" s="233"/>
      <c r="BB213" s="233">
        <v>0</v>
      </c>
      <c r="BC213" s="233">
        <v>116022.90971927834</v>
      </c>
      <c r="BD213" s="233"/>
      <c r="BE213" s="232">
        <v>0</v>
      </c>
      <c r="BF213" s="232">
        <v>0</v>
      </c>
      <c r="BG213" s="233">
        <v>-428.3125</v>
      </c>
      <c r="BH213" s="233">
        <v>0</v>
      </c>
      <c r="BI213" s="233">
        <v>0</v>
      </c>
      <c r="BJ213" s="233"/>
      <c r="BK213" s="232">
        <v>249239.09721927834</v>
      </c>
      <c r="BL213" s="234">
        <v>0</v>
      </c>
      <c r="BM213" s="234">
        <v>0</v>
      </c>
      <c r="BN213" s="235"/>
      <c r="BO213" s="235"/>
      <c r="BP213" s="235"/>
      <c r="BQ213" s="235">
        <v>133644.5</v>
      </c>
      <c r="BR213" s="235">
        <v>0</v>
      </c>
      <c r="BS213" s="235">
        <v>0</v>
      </c>
      <c r="BT213" s="235">
        <v>116920.4652748339</v>
      </c>
      <c r="BU213" s="235">
        <v>0</v>
      </c>
      <c r="BV213" s="234">
        <v>0</v>
      </c>
      <c r="BW213" s="234">
        <v>0</v>
      </c>
      <c r="BX213" s="235">
        <v>-428.3125</v>
      </c>
      <c r="BY213" s="235">
        <v>0</v>
      </c>
      <c r="BZ213" s="235">
        <v>0</v>
      </c>
      <c r="CA213" s="235"/>
      <c r="CB213" s="234">
        <v>250136.6527748339</v>
      </c>
      <c r="CC213" s="236">
        <v>0</v>
      </c>
      <c r="CD213" s="236">
        <v>0</v>
      </c>
      <c r="CE213" s="237"/>
      <c r="CF213" s="237"/>
      <c r="CG213" s="237"/>
      <c r="CH213" s="237">
        <v>133644.5</v>
      </c>
      <c r="CI213" s="237">
        <v>0</v>
      </c>
      <c r="CJ213" s="237">
        <v>0</v>
      </c>
      <c r="CK213" s="237">
        <v>116920.4652748339</v>
      </c>
      <c r="CL213" s="237">
        <v>0</v>
      </c>
      <c r="CM213" s="236">
        <v>0</v>
      </c>
      <c r="CN213" s="236">
        <v>0</v>
      </c>
      <c r="CO213" s="237">
        <v>-428.3125</v>
      </c>
      <c r="CP213" s="237">
        <v>0</v>
      </c>
      <c r="CQ213" s="237">
        <v>0</v>
      </c>
      <c r="CR213" s="237"/>
      <c r="CS213" s="236">
        <v>250136.6527748339</v>
      </c>
      <c r="CT213" s="238">
        <v>0</v>
      </c>
      <c r="CU213" s="238">
        <v>0</v>
      </c>
      <c r="CV213" s="239"/>
      <c r="CW213" s="239"/>
      <c r="CX213" s="239"/>
      <c r="CY213" s="239">
        <v>133644.5</v>
      </c>
      <c r="CZ213" s="239">
        <v>0</v>
      </c>
      <c r="DA213" s="239">
        <v>0</v>
      </c>
      <c r="DB213" s="239">
        <v>116920.4652748339</v>
      </c>
      <c r="DC213" s="239">
        <v>0</v>
      </c>
      <c r="DD213" s="238">
        <v>0</v>
      </c>
      <c r="DE213" s="238">
        <v>0</v>
      </c>
      <c r="DF213" s="239">
        <v>-428.3125</v>
      </c>
      <c r="DG213" s="239">
        <v>0</v>
      </c>
      <c r="DH213" s="239">
        <v>0</v>
      </c>
      <c r="DI213" s="239"/>
      <c r="DJ213" s="238">
        <v>250136.6527748339</v>
      </c>
      <c r="DK213" s="240">
        <v>0</v>
      </c>
      <c r="DL213" s="240">
        <v>0</v>
      </c>
      <c r="DM213" s="241"/>
      <c r="DN213" s="241"/>
      <c r="DO213" s="241"/>
      <c r="DP213" s="241">
        <v>133644.5</v>
      </c>
      <c r="DQ213" s="241">
        <v>0</v>
      </c>
      <c r="DR213" s="241">
        <v>0</v>
      </c>
      <c r="DS213" s="241">
        <v>116920.4652748339</v>
      </c>
      <c r="DT213" s="241">
        <v>0</v>
      </c>
      <c r="DU213" s="240">
        <v>0</v>
      </c>
      <c r="DV213" s="240">
        <v>0</v>
      </c>
      <c r="DW213" s="241">
        <v>-428.3125</v>
      </c>
      <c r="DX213" s="241">
        <v>0</v>
      </c>
      <c r="DY213" s="241">
        <v>0</v>
      </c>
      <c r="DZ213" s="241"/>
      <c r="EA213" s="240">
        <v>250136.6527748339</v>
      </c>
      <c r="EB213" s="242">
        <v>0</v>
      </c>
      <c r="EC213" s="242">
        <v>0</v>
      </c>
      <c r="ED213" s="243"/>
      <c r="EE213" s="243"/>
      <c r="EF213" s="243"/>
      <c r="EG213" s="243">
        <v>133644.5</v>
      </c>
      <c r="EH213" s="243">
        <v>0</v>
      </c>
      <c r="EI213" s="243">
        <v>0</v>
      </c>
      <c r="EJ213" s="243">
        <v>116920.4652748339</v>
      </c>
      <c r="EK213" s="243">
        <v>0</v>
      </c>
      <c r="EL213" s="242">
        <v>0</v>
      </c>
      <c r="EM213" s="242">
        <v>0</v>
      </c>
      <c r="EN213" s="243">
        <v>-2141.5625</v>
      </c>
      <c r="EO213" s="243">
        <v>0</v>
      </c>
      <c r="EP213" s="243">
        <v>0</v>
      </c>
      <c r="EQ213" s="243"/>
      <c r="ER213" s="242">
        <v>248423.4027748339</v>
      </c>
      <c r="ES213" s="230">
        <v>0</v>
      </c>
      <c r="ET213" s="230">
        <v>0</v>
      </c>
      <c r="EU213" s="231"/>
      <c r="EV213" s="231"/>
      <c r="EW213" s="231"/>
      <c r="EX213" s="231">
        <v>133644.5</v>
      </c>
      <c r="EY213" s="231">
        <v>0</v>
      </c>
      <c r="EZ213" s="231">
        <v>0</v>
      </c>
      <c r="FA213" s="231">
        <v>116920.4652748339</v>
      </c>
      <c r="FB213" s="231">
        <v>0</v>
      </c>
      <c r="FC213" s="230">
        <v>0</v>
      </c>
      <c r="FD213" s="230">
        <v>0</v>
      </c>
      <c r="FE213" s="231"/>
      <c r="FF213" s="231">
        <v>0</v>
      </c>
      <c r="FG213" s="231">
        <v>0</v>
      </c>
      <c r="FH213" s="231"/>
      <c r="FI213" s="230">
        <v>250564.9652748339</v>
      </c>
      <c r="FJ213" s="232">
        <v>0</v>
      </c>
      <c r="FK213" s="232">
        <v>0</v>
      </c>
      <c r="FL213" s="233"/>
      <c r="FM213" s="233"/>
      <c r="FN213" s="233"/>
      <c r="FO213" s="233">
        <v>133644.5</v>
      </c>
      <c r="FP213" s="233">
        <v>0</v>
      </c>
      <c r="FQ213" s="233">
        <v>0</v>
      </c>
      <c r="FR213" s="233">
        <v>116920.4652748339</v>
      </c>
      <c r="FS213" s="233">
        <v>0</v>
      </c>
      <c r="FT213" s="232">
        <v>0</v>
      </c>
      <c r="FU213" s="232">
        <v>0</v>
      </c>
      <c r="FV213" s="233"/>
      <c r="FW213" s="233">
        <v>0</v>
      </c>
      <c r="FX213" s="233">
        <v>0</v>
      </c>
      <c r="FY213" s="233"/>
      <c r="FZ213" s="232">
        <v>250564.9652748339</v>
      </c>
      <c r="GA213" s="234">
        <v>0</v>
      </c>
      <c r="GB213" s="234">
        <v>0</v>
      </c>
      <c r="GC213" s="235"/>
      <c r="GD213" s="235"/>
      <c r="GE213" s="235"/>
      <c r="GF213" s="235">
        <v>133644.5</v>
      </c>
      <c r="GG213" s="235">
        <v>0</v>
      </c>
      <c r="GH213" s="235">
        <v>0</v>
      </c>
      <c r="GI213" s="235">
        <v>116920.4652748339</v>
      </c>
      <c r="GJ213" s="235">
        <v>0</v>
      </c>
      <c r="GK213" s="234">
        <v>0</v>
      </c>
      <c r="GL213" s="234">
        <v>0</v>
      </c>
      <c r="GM213" s="235"/>
      <c r="GN213" s="235">
        <v>0</v>
      </c>
      <c r="GO213" s="235">
        <v>0</v>
      </c>
      <c r="GP213" s="235"/>
      <c r="GQ213" s="234">
        <v>250564.9652748339</v>
      </c>
      <c r="GR213" s="236">
        <v>0</v>
      </c>
      <c r="GS213" s="236">
        <v>0</v>
      </c>
      <c r="GT213" s="237"/>
      <c r="GU213" s="237"/>
      <c r="GV213" s="237"/>
      <c r="GW213" s="237">
        <v>133644.5</v>
      </c>
      <c r="GX213" s="237">
        <v>0</v>
      </c>
      <c r="GY213" s="237">
        <v>0</v>
      </c>
      <c r="GZ213" s="237">
        <v>116920.4652748339</v>
      </c>
      <c r="HA213" s="237">
        <v>0</v>
      </c>
      <c r="HB213" s="236">
        <v>0</v>
      </c>
      <c r="HC213" s="236">
        <v>0</v>
      </c>
      <c r="HD213" s="237"/>
      <c r="HE213" s="237">
        <v>0</v>
      </c>
      <c r="HF213" s="237">
        <v>0</v>
      </c>
      <c r="HG213" s="237"/>
      <c r="HH213" s="236">
        <v>250564.9652748339</v>
      </c>
      <c r="HJ213" s="281">
        <f t="shared" si="30"/>
        <v>1603734</v>
      </c>
      <c r="HK213" s="282">
        <f t="shared" si="31"/>
        <v>0</v>
      </c>
      <c r="HL213" s="282">
        <f t="shared" si="32"/>
        <v>1400352.9166313398</v>
      </c>
      <c r="HM213" s="282">
        <f t="shared" si="33"/>
        <v>0</v>
      </c>
      <c r="HN213" s="282">
        <f t="shared" si="34"/>
        <v>0</v>
      </c>
      <c r="HO213" s="282">
        <f t="shared" si="35"/>
        <v>-5139.75</v>
      </c>
      <c r="HP213" s="282">
        <f t="shared" si="36"/>
        <v>0</v>
      </c>
      <c r="HQ213" s="283">
        <f t="shared" si="37"/>
        <v>0</v>
      </c>
      <c r="HR213" s="263"/>
      <c r="HS213" s="277">
        <v>156974.94</v>
      </c>
      <c r="HT213" s="278">
        <v>0</v>
      </c>
      <c r="HU213" s="278">
        <v>94290</v>
      </c>
      <c r="HV213" s="278">
        <v>5028.22</v>
      </c>
      <c r="HW213" s="278">
        <v>91983.391434262943</v>
      </c>
      <c r="HX213" s="278">
        <v>23731.360000000001</v>
      </c>
      <c r="HY213" s="278">
        <v>27101</v>
      </c>
      <c r="HZ213" s="279">
        <v>11644.38</v>
      </c>
      <c r="IA213" s="284"/>
      <c r="IB213" s="280">
        <f t="shared" si="38"/>
        <v>3414840.2080656029</v>
      </c>
      <c r="ID213" s="280">
        <f t="shared" si="39"/>
        <v>-5139.75</v>
      </c>
      <c r="IF213" s="280"/>
      <c r="IH213" s="280"/>
      <c r="IJ213" s="280">
        <v>0</v>
      </c>
      <c r="IL213" s="280">
        <v>0</v>
      </c>
      <c r="IN213" s="280">
        <v>95550</v>
      </c>
      <c r="IP213" s="280"/>
    </row>
    <row r="214" spans="1:250">
      <c r="A214" s="244">
        <v>1019</v>
      </c>
      <c r="B214" s="141">
        <v>103132</v>
      </c>
      <c r="C214" s="141" t="s">
        <v>674</v>
      </c>
      <c r="D214" s="141" t="s">
        <v>470</v>
      </c>
      <c r="E214" s="226" t="s">
        <v>786</v>
      </c>
      <c r="F214" s="245" t="s">
        <v>924</v>
      </c>
      <c r="H214" s="227">
        <v>0</v>
      </c>
      <c r="I214" s="227">
        <v>0</v>
      </c>
      <c r="J214" s="227">
        <v>0</v>
      </c>
      <c r="K214" s="227">
        <v>0</v>
      </c>
      <c r="M214" s="228">
        <v>0</v>
      </c>
      <c r="N214" s="228">
        <v>60671.590363938965</v>
      </c>
      <c r="O214" s="229"/>
      <c r="P214" s="229"/>
      <c r="Q214" s="229"/>
      <c r="R214" s="229">
        <v>0</v>
      </c>
      <c r="S214" s="229"/>
      <c r="T214" s="229">
        <v>0</v>
      </c>
      <c r="U214" s="229">
        <v>0</v>
      </c>
      <c r="V214" s="229"/>
      <c r="W214" s="228">
        <v>0</v>
      </c>
      <c r="X214" s="228">
        <v>0</v>
      </c>
      <c r="Y214" s="229">
        <v>-274.3125</v>
      </c>
      <c r="Z214" s="229">
        <v>0</v>
      </c>
      <c r="AA214" s="229">
        <v>0</v>
      </c>
      <c r="AB214" s="229"/>
      <c r="AC214" s="228">
        <v>60397.277863938965</v>
      </c>
      <c r="AD214" s="230">
        <v>0</v>
      </c>
      <c r="AE214" s="230">
        <v>60671.590363938965</v>
      </c>
      <c r="AF214" s="231"/>
      <c r="AG214" s="231"/>
      <c r="AH214" s="231"/>
      <c r="AI214" s="231">
        <v>0</v>
      </c>
      <c r="AJ214" s="231"/>
      <c r="AK214" s="231">
        <v>0</v>
      </c>
      <c r="AL214" s="231">
        <v>0</v>
      </c>
      <c r="AM214" s="231"/>
      <c r="AN214" s="230">
        <v>0</v>
      </c>
      <c r="AO214" s="230">
        <v>0</v>
      </c>
      <c r="AP214" s="231">
        <v>-274.3125</v>
      </c>
      <c r="AQ214" s="231">
        <v>0</v>
      </c>
      <c r="AR214" s="231">
        <v>0</v>
      </c>
      <c r="AS214" s="231"/>
      <c r="AT214" s="230">
        <v>60397.277863938965</v>
      </c>
      <c r="AU214" s="232">
        <v>0</v>
      </c>
      <c r="AV214" s="232">
        <v>60671.590363938965</v>
      </c>
      <c r="AW214" s="233"/>
      <c r="AX214" s="233"/>
      <c r="AY214" s="233"/>
      <c r="AZ214" s="233">
        <v>0</v>
      </c>
      <c r="BA214" s="233"/>
      <c r="BB214" s="233">
        <v>0</v>
      </c>
      <c r="BC214" s="233">
        <v>0</v>
      </c>
      <c r="BD214" s="233"/>
      <c r="BE214" s="232">
        <v>0</v>
      </c>
      <c r="BF214" s="232">
        <v>0</v>
      </c>
      <c r="BG214" s="233">
        <v>-274.3125</v>
      </c>
      <c r="BH214" s="233">
        <v>0</v>
      </c>
      <c r="BI214" s="233">
        <v>0</v>
      </c>
      <c r="BJ214" s="233"/>
      <c r="BK214" s="232">
        <v>60397.277863938965</v>
      </c>
      <c r="BL214" s="234">
        <v>0</v>
      </c>
      <c r="BM214" s="234">
        <v>78900.809878687025</v>
      </c>
      <c r="BN214" s="235"/>
      <c r="BO214" s="235"/>
      <c r="BP214" s="235"/>
      <c r="BQ214" s="235">
        <v>0</v>
      </c>
      <c r="BR214" s="235">
        <v>0</v>
      </c>
      <c r="BS214" s="235">
        <v>0</v>
      </c>
      <c r="BT214" s="235">
        <v>1011.1111111111111</v>
      </c>
      <c r="BU214" s="235">
        <v>0</v>
      </c>
      <c r="BV214" s="234">
        <v>0</v>
      </c>
      <c r="BW214" s="234">
        <v>0</v>
      </c>
      <c r="BX214" s="235">
        <v>-274.3125</v>
      </c>
      <c r="BY214" s="235">
        <v>0</v>
      </c>
      <c r="BZ214" s="235">
        <v>0</v>
      </c>
      <c r="CA214" s="235"/>
      <c r="CB214" s="234">
        <v>79637.608489798135</v>
      </c>
      <c r="CC214" s="236">
        <v>0</v>
      </c>
      <c r="CD214" s="236">
        <v>78900.809878687025</v>
      </c>
      <c r="CE214" s="237"/>
      <c r="CF214" s="237"/>
      <c r="CG214" s="237"/>
      <c r="CH214" s="237">
        <v>0</v>
      </c>
      <c r="CI214" s="237">
        <v>0</v>
      </c>
      <c r="CJ214" s="237">
        <v>0</v>
      </c>
      <c r="CK214" s="237">
        <v>1011.1111111111111</v>
      </c>
      <c r="CL214" s="237">
        <v>0</v>
      </c>
      <c r="CM214" s="236">
        <v>0</v>
      </c>
      <c r="CN214" s="236">
        <v>0</v>
      </c>
      <c r="CO214" s="237">
        <v>-274.3125</v>
      </c>
      <c r="CP214" s="237">
        <v>0</v>
      </c>
      <c r="CQ214" s="237">
        <v>0</v>
      </c>
      <c r="CR214" s="237"/>
      <c r="CS214" s="236">
        <v>79637.608489798135</v>
      </c>
      <c r="CT214" s="238">
        <v>0</v>
      </c>
      <c r="CU214" s="238">
        <v>78900.809878687025</v>
      </c>
      <c r="CV214" s="239"/>
      <c r="CW214" s="239"/>
      <c r="CX214" s="239"/>
      <c r="CY214" s="239">
        <v>0</v>
      </c>
      <c r="CZ214" s="239">
        <v>0</v>
      </c>
      <c r="DA214" s="239">
        <v>0</v>
      </c>
      <c r="DB214" s="239">
        <v>1011.1111111111111</v>
      </c>
      <c r="DC214" s="239">
        <v>0</v>
      </c>
      <c r="DD214" s="238">
        <v>0</v>
      </c>
      <c r="DE214" s="238">
        <v>0</v>
      </c>
      <c r="DF214" s="239">
        <v>-274.3125</v>
      </c>
      <c r="DG214" s="239">
        <v>0</v>
      </c>
      <c r="DH214" s="239">
        <v>0</v>
      </c>
      <c r="DI214" s="239"/>
      <c r="DJ214" s="238">
        <v>79637.608489798135</v>
      </c>
      <c r="DK214" s="240">
        <v>0</v>
      </c>
      <c r="DL214" s="240">
        <v>78900.809878687025</v>
      </c>
      <c r="DM214" s="241"/>
      <c r="DN214" s="241"/>
      <c r="DO214" s="241"/>
      <c r="DP214" s="241">
        <v>0</v>
      </c>
      <c r="DQ214" s="241">
        <v>0</v>
      </c>
      <c r="DR214" s="241">
        <v>0</v>
      </c>
      <c r="DS214" s="241">
        <v>1011.1111111111111</v>
      </c>
      <c r="DT214" s="241">
        <v>0</v>
      </c>
      <c r="DU214" s="240">
        <v>0</v>
      </c>
      <c r="DV214" s="240">
        <v>0</v>
      </c>
      <c r="DW214" s="241">
        <v>-274.3125</v>
      </c>
      <c r="DX214" s="241">
        <v>0</v>
      </c>
      <c r="DY214" s="241">
        <v>0</v>
      </c>
      <c r="DZ214" s="241"/>
      <c r="EA214" s="240">
        <v>79637.608489798135</v>
      </c>
      <c r="EB214" s="242">
        <v>0</v>
      </c>
      <c r="EC214" s="242">
        <v>245992.75482056357</v>
      </c>
      <c r="ED214" s="243"/>
      <c r="EE214" s="243"/>
      <c r="EF214" s="243"/>
      <c r="EG214" s="243">
        <v>0</v>
      </c>
      <c r="EH214" s="243">
        <v>0</v>
      </c>
      <c r="EI214" s="243">
        <v>0</v>
      </c>
      <c r="EJ214" s="243">
        <v>5358.8888888888887</v>
      </c>
      <c r="EK214" s="243">
        <v>0</v>
      </c>
      <c r="EL214" s="242">
        <v>0</v>
      </c>
      <c r="EM214" s="242">
        <v>0</v>
      </c>
      <c r="EN214" s="243">
        <v>-1371.5625</v>
      </c>
      <c r="EO214" s="243">
        <v>0</v>
      </c>
      <c r="EP214" s="243">
        <v>0</v>
      </c>
      <c r="EQ214" s="243"/>
      <c r="ER214" s="242">
        <v>249980.08120945244</v>
      </c>
      <c r="ES214" s="230">
        <v>0</v>
      </c>
      <c r="ET214" s="230">
        <v>78900.809878687025</v>
      </c>
      <c r="EU214" s="231"/>
      <c r="EV214" s="231"/>
      <c r="EW214" s="231"/>
      <c r="EX214" s="231">
        <v>0</v>
      </c>
      <c r="EY214" s="231">
        <v>0</v>
      </c>
      <c r="EZ214" s="231">
        <v>0</v>
      </c>
      <c r="FA214" s="231">
        <v>1011.1111111111111</v>
      </c>
      <c r="FB214" s="231">
        <v>0</v>
      </c>
      <c r="FC214" s="230">
        <v>0</v>
      </c>
      <c r="FD214" s="230">
        <v>0</v>
      </c>
      <c r="FE214" s="231"/>
      <c r="FF214" s="231">
        <v>0</v>
      </c>
      <c r="FG214" s="231">
        <v>0</v>
      </c>
      <c r="FH214" s="231"/>
      <c r="FI214" s="230">
        <v>79911.920989798135</v>
      </c>
      <c r="FJ214" s="232">
        <v>0</v>
      </c>
      <c r="FK214" s="232">
        <v>-62313.402130488786</v>
      </c>
      <c r="FL214" s="233"/>
      <c r="FM214" s="233"/>
      <c r="FN214" s="233"/>
      <c r="FO214" s="233">
        <v>0</v>
      </c>
      <c r="FP214" s="233">
        <v>0</v>
      </c>
      <c r="FQ214" s="233">
        <v>0</v>
      </c>
      <c r="FR214" s="233">
        <v>1011.1111111111111</v>
      </c>
      <c r="FS214" s="233">
        <v>0</v>
      </c>
      <c r="FT214" s="232">
        <v>0</v>
      </c>
      <c r="FU214" s="232">
        <v>0</v>
      </c>
      <c r="FV214" s="233"/>
      <c r="FW214" s="233">
        <v>0</v>
      </c>
      <c r="FX214" s="233">
        <v>0</v>
      </c>
      <c r="FY214" s="233"/>
      <c r="FZ214" s="232">
        <v>-61302.291019377677</v>
      </c>
      <c r="GA214" s="234">
        <v>0</v>
      </c>
      <c r="GB214" s="234">
        <v>50657.967476851867</v>
      </c>
      <c r="GC214" s="235"/>
      <c r="GD214" s="235"/>
      <c r="GE214" s="235"/>
      <c r="GF214" s="235">
        <v>0</v>
      </c>
      <c r="GG214" s="235">
        <v>0</v>
      </c>
      <c r="GH214" s="235">
        <v>0</v>
      </c>
      <c r="GI214" s="235">
        <v>1011.1111111111111</v>
      </c>
      <c r="GJ214" s="235">
        <v>0</v>
      </c>
      <c r="GK214" s="234">
        <v>0</v>
      </c>
      <c r="GL214" s="234">
        <v>0</v>
      </c>
      <c r="GM214" s="235"/>
      <c r="GN214" s="235">
        <v>0</v>
      </c>
      <c r="GO214" s="235">
        <v>0</v>
      </c>
      <c r="GP214" s="235"/>
      <c r="GQ214" s="234">
        <v>51669.078587962977</v>
      </c>
      <c r="GR214" s="236">
        <v>0</v>
      </c>
      <c r="GS214" s="236">
        <v>50657.967476851867</v>
      </c>
      <c r="GT214" s="237"/>
      <c r="GU214" s="237"/>
      <c r="GV214" s="237"/>
      <c r="GW214" s="237">
        <v>0</v>
      </c>
      <c r="GX214" s="237">
        <v>0</v>
      </c>
      <c r="GY214" s="237">
        <v>0</v>
      </c>
      <c r="GZ214" s="237">
        <v>1011.1111111111111</v>
      </c>
      <c r="HA214" s="237">
        <v>0</v>
      </c>
      <c r="HB214" s="236">
        <v>0</v>
      </c>
      <c r="HC214" s="236">
        <v>0</v>
      </c>
      <c r="HD214" s="237"/>
      <c r="HE214" s="237">
        <v>0</v>
      </c>
      <c r="HF214" s="237">
        <v>0</v>
      </c>
      <c r="HG214" s="237"/>
      <c r="HH214" s="236">
        <v>51669.078587962977</v>
      </c>
      <c r="HJ214" s="281">
        <f t="shared" si="30"/>
        <v>923608.59317454521</v>
      </c>
      <c r="HK214" s="282">
        <f t="shared" si="31"/>
        <v>0</v>
      </c>
      <c r="HL214" s="282">
        <f t="shared" si="32"/>
        <v>13447.777777777777</v>
      </c>
      <c r="HM214" s="282">
        <f t="shared" si="33"/>
        <v>0</v>
      </c>
      <c r="HN214" s="282">
        <f t="shared" si="34"/>
        <v>0</v>
      </c>
      <c r="HO214" s="282">
        <f t="shared" si="35"/>
        <v>-3291.75</v>
      </c>
      <c r="HP214" s="282">
        <f t="shared" si="36"/>
        <v>0</v>
      </c>
      <c r="HQ214" s="283">
        <f t="shared" si="37"/>
        <v>0</v>
      </c>
      <c r="HR214" s="263"/>
      <c r="HS214" s="277">
        <v>0</v>
      </c>
      <c r="HT214" s="278">
        <v>0</v>
      </c>
      <c r="HU214" s="278">
        <v>0</v>
      </c>
      <c r="HV214" s="278">
        <v>0</v>
      </c>
      <c r="HW214" s="278">
        <v>0</v>
      </c>
      <c r="HX214" s="278">
        <v>0</v>
      </c>
      <c r="HY214" s="278">
        <v>0</v>
      </c>
      <c r="HZ214" s="279">
        <v>5147.5</v>
      </c>
      <c r="IA214" s="284"/>
      <c r="IB214" s="280">
        <f t="shared" si="38"/>
        <v>942203.87095232296</v>
      </c>
      <c r="ID214" s="280">
        <f t="shared" si="39"/>
        <v>-3291.75</v>
      </c>
      <c r="IF214" s="285"/>
      <c r="IH214" s="285"/>
      <c r="IJ214" s="285">
        <v>0</v>
      </c>
      <c r="IL214" s="285">
        <v>62094.485045514637</v>
      </c>
      <c r="IN214" s="285">
        <v>16770.189999999999</v>
      </c>
      <c r="IP214" s="285"/>
    </row>
    <row r="215" spans="1:250">
      <c r="A215" s="244">
        <v>2482</v>
      </c>
      <c r="B215" s="141">
        <v>132201</v>
      </c>
      <c r="C215" s="141" t="s">
        <v>676</v>
      </c>
      <c r="D215" s="141" t="s">
        <v>472</v>
      </c>
      <c r="E215" s="226" t="s">
        <v>341</v>
      </c>
      <c r="F215" s="245" t="s">
        <v>924</v>
      </c>
      <c r="H215" s="227">
        <v>1770815.3052391675</v>
      </c>
      <c r="I215" s="227">
        <v>-9902.65</v>
      </c>
      <c r="J215" s="227">
        <v>-36932.596700000002</v>
      </c>
      <c r="K215" s="227">
        <v>2288191.7185391677</v>
      </c>
      <c r="M215" s="228">
        <v>194585.58043659732</v>
      </c>
      <c r="N215" s="228">
        <v>8742.8142857142866</v>
      </c>
      <c r="O215" s="229"/>
      <c r="P215" s="229"/>
      <c r="Q215" s="229"/>
      <c r="R215" s="229">
        <v>0</v>
      </c>
      <c r="S215" s="229"/>
      <c r="T215" s="229">
        <v>0</v>
      </c>
      <c r="U215" s="229">
        <v>0</v>
      </c>
      <c r="V215" s="229"/>
      <c r="W215" s="228">
        <v>-825.2208333333333</v>
      </c>
      <c r="X215" s="228">
        <v>-3077.7163916666668</v>
      </c>
      <c r="Y215" s="229">
        <v>-789.25</v>
      </c>
      <c r="Z215" s="229">
        <v>0</v>
      </c>
      <c r="AA215" s="229">
        <v>0</v>
      </c>
      <c r="AB215" s="229"/>
      <c r="AC215" s="228">
        <v>198636.20749731161</v>
      </c>
      <c r="AD215" s="230">
        <v>194585.58043659732</v>
      </c>
      <c r="AE215" s="230">
        <v>8742.8142857142866</v>
      </c>
      <c r="AF215" s="231"/>
      <c r="AG215" s="231"/>
      <c r="AH215" s="231"/>
      <c r="AI215" s="231">
        <v>0</v>
      </c>
      <c r="AJ215" s="231"/>
      <c r="AK215" s="231">
        <v>0</v>
      </c>
      <c r="AL215" s="231">
        <v>0</v>
      </c>
      <c r="AM215" s="231"/>
      <c r="AN215" s="230">
        <v>-825.2208333333333</v>
      </c>
      <c r="AO215" s="230">
        <v>-3077.7163916666668</v>
      </c>
      <c r="AP215" s="231">
        <v>-789.25</v>
      </c>
      <c r="AQ215" s="231">
        <v>0</v>
      </c>
      <c r="AR215" s="231">
        <v>0</v>
      </c>
      <c r="AS215" s="231"/>
      <c r="AT215" s="230">
        <v>198636.20749731161</v>
      </c>
      <c r="AU215" s="232">
        <v>194585.58043659732</v>
      </c>
      <c r="AV215" s="232">
        <v>8742.8142857142866</v>
      </c>
      <c r="AW215" s="233"/>
      <c r="AX215" s="233"/>
      <c r="AY215" s="233"/>
      <c r="AZ215" s="233">
        <v>0</v>
      </c>
      <c r="BA215" s="233"/>
      <c r="BB215" s="233">
        <v>0</v>
      </c>
      <c r="BC215" s="233">
        <v>0</v>
      </c>
      <c r="BD215" s="233"/>
      <c r="BE215" s="232">
        <v>-825.2208333333333</v>
      </c>
      <c r="BF215" s="232">
        <v>-3077.7163916666668</v>
      </c>
      <c r="BG215" s="233">
        <v>-789.25</v>
      </c>
      <c r="BH215" s="233">
        <v>0</v>
      </c>
      <c r="BI215" s="233">
        <v>0</v>
      </c>
      <c r="BJ215" s="233"/>
      <c r="BK215" s="232">
        <v>198636.20749731161</v>
      </c>
      <c r="BL215" s="234">
        <v>194585.58043659732</v>
      </c>
      <c r="BM215" s="234">
        <v>12702.595238095237</v>
      </c>
      <c r="BN215" s="235"/>
      <c r="BO215" s="235"/>
      <c r="BP215" s="235"/>
      <c r="BQ215" s="235">
        <v>0</v>
      </c>
      <c r="BR215" s="235">
        <v>0</v>
      </c>
      <c r="BS215" s="235">
        <v>0</v>
      </c>
      <c r="BT215" s="235">
        <v>0</v>
      </c>
      <c r="BU215" s="235">
        <v>0</v>
      </c>
      <c r="BV215" s="234">
        <v>-825.2208333333333</v>
      </c>
      <c r="BW215" s="234">
        <v>-3077.7163916666668</v>
      </c>
      <c r="BX215" s="235">
        <v>-789.25</v>
      </c>
      <c r="BY215" s="235">
        <v>0</v>
      </c>
      <c r="BZ215" s="235">
        <v>0</v>
      </c>
      <c r="CA215" s="235"/>
      <c r="CB215" s="234">
        <v>202595.98844969255</v>
      </c>
      <c r="CC215" s="236">
        <v>194585.58043659732</v>
      </c>
      <c r="CD215" s="236">
        <v>12702.595238095237</v>
      </c>
      <c r="CE215" s="237"/>
      <c r="CF215" s="237"/>
      <c r="CG215" s="237"/>
      <c r="CH215" s="237">
        <v>0</v>
      </c>
      <c r="CI215" s="237">
        <v>0</v>
      </c>
      <c r="CJ215" s="237">
        <v>0</v>
      </c>
      <c r="CK215" s="237">
        <v>0</v>
      </c>
      <c r="CL215" s="237">
        <v>0</v>
      </c>
      <c r="CM215" s="236">
        <v>-825.2208333333333</v>
      </c>
      <c r="CN215" s="236">
        <v>-3077.7163916666668</v>
      </c>
      <c r="CO215" s="237">
        <v>-789.25</v>
      </c>
      <c r="CP215" s="237">
        <v>0</v>
      </c>
      <c r="CQ215" s="237">
        <v>0</v>
      </c>
      <c r="CR215" s="237"/>
      <c r="CS215" s="236">
        <v>202595.98844969255</v>
      </c>
      <c r="CT215" s="238">
        <v>194585.58043659732</v>
      </c>
      <c r="CU215" s="238">
        <v>12702.595238095237</v>
      </c>
      <c r="CV215" s="239"/>
      <c r="CW215" s="239"/>
      <c r="CX215" s="239"/>
      <c r="CY215" s="239">
        <v>0</v>
      </c>
      <c r="CZ215" s="239">
        <v>0</v>
      </c>
      <c r="DA215" s="239">
        <v>0</v>
      </c>
      <c r="DB215" s="239">
        <v>0</v>
      </c>
      <c r="DC215" s="239">
        <v>0</v>
      </c>
      <c r="DD215" s="238">
        <v>-825.2208333333333</v>
      </c>
      <c r="DE215" s="238">
        <v>-3077.7163916666668</v>
      </c>
      <c r="DF215" s="239">
        <v>-789.25</v>
      </c>
      <c r="DG215" s="239">
        <v>0</v>
      </c>
      <c r="DH215" s="239">
        <v>0</v>
      </c>
      <c r="DI215" s="239"/>
      <c r="DJ215" s="238">
        <v>202595.98844969255</v>
      </c>
      <c r="DK215" s="240">
        <v>194585.58043659732</v>
      </c>
      <c r="DL215" s="240">
        <v>12702.595238095237</v>
      </c>
      <c r="DM215" s="241"/>
      <c r="DN215" s="241"/>
      <c r="DO215" s="241"/>
      <c r="DP215" s="241">
        <v>0</v>
      </c>
      <c r="DQ215" s="241">
        <v>0</v>
      </c>
      <c r="DR215" s="241">
        <v>0</v>
      </c>
      <c r="DS215" s="241">
        <v>0</v>
      </c>
      <c r="DT215" s="241">
        <v>0</v>
      </c>
      <c r="DU215" s="240">
        <v>-825.2208333333333</v>
      </c>
      <c r="DV215" s="240">
        <v>-3077.7163916666668</v>
      </c>
      <c r="DW215" s="241">
        <v>-789.25</v>
      </c>
      <c r="DX215" s="241">
        <v>0</v>
      </c>
      <c r="DY215" s="241">
        <v>0</v>
      </c>
      <c r="DZ215" s="241"/>
      <c r="EA215" s="240">
        <v>202595.98844969255</v>
      </c>
      <c r="EB215" s="242">
        <v>194585.58043659732</v>
      </c>
      <c r="EC215" s="242">
        <v>13640.361904761901</v>
      </c>
      <c r="ED215" s="243"/>
      <c r="EE215" s="243"/>
      <c r="EF215" s="243"/>
      <c r="EG215" s="243">
        <v>0</v>
      </c>
      <c r="EH215" s="243">
        <v>0</v>
      </c>
      <c r="EI215" s="243">
        <v>0</v>
      </c>
      <c r="EJ215" s="243">
        <v>0</v>
      </c>
      <c r="EK215" s="243">
        <v>0</v>
      </c>
      <c r="EL215" s="242">
        <v>-825.2208333333333</v>
      </c>
      <c r="EM215" s="242">
        <v>-3077.7163916666668</v>
      </c>
      <c r="EN215" s="243">
        <v>-3946.25</v>
      </c>
      <c r="EO215" s="243">
        <v>0</v>
      </c>
      <c r="EP215" s="243">
        <v>0</v>
      </c>
      <c r="EQ215" s="243"/>
      <c r="ER215" s="242">
        <v>200376.75511635921</v>
      </c>
      <c r="ES215" s="230">
        <v>214130.6617463888</v>
      </c>
      <c r="ET215" s="230">
        <v>12702.595238095237</v>
      </c>
      <c r="EU215" s="231"/>
      <c r="EV215" s="231"/>
      <c r="EW215" s="231"/>
      <c r="EX215" s="231">
        <v>0</v>
      </c>
      <c r="EY215" s="231">
        <v>0</v>
      </c>
      <c r="EZ215" s="231">
        <v>0</v>
      </c>
      <c r="FA215" s="231">
        <v>0</v>
      </c>
      <c r="FB215" s="231">
        <v>0</v>
      </c>
      <c r="FC215" s="230">
        <v>-3300.8833333333364</v>
      </c>
      <c r="FD215" s="230">
        <v>-12310.865566666656</v>
      </c>
      <c r="FE215" s="231">
        <v>2367.75</v>
      </c>
      <c r="FF215" s="231">
        <v>0</v>
      </c>
      <c r="FG215" s="231">
        <v>0</v>
      </c>
      <c r="FH215" s="231"/>
      <c r="FI215" s="230">
        <v>213589.25808448406</v>
      </c>
      <c r="FJ215" s="232"/>
      <c r="FK215" s="232">
        <v>12702.595238095237</v>
      </c>
      <c r="FL215" s="233"/>
      <c r="FM215" s="233"/>
      <c r="FN215" s="233"/>
      <c r="FO215" s="233"/>
      <c r="FP215" s="233"/>
      <c r="FQ215" s="233"/>
      <c r="FR215" s="233"/>
      <c r="FS215" s="233"/>
      <c r="FT215" s="232"/>
      <c r="FU215" s="232"/>
      <c r="FV215" s="233"/>
      <c r="FW215" s="233"/>
      <c r="FX215" s="233"/>
      <c r="FY215" s="233"/>
      <c r="FZ215" s="232">
        <v>12702.595238095237</v>
      </c>
      <c r="GA215" s="234"/>
      <c r="GB215" s="234">
        <v>12702.595238095237</v>
      </c>
      <c r="GC215" s="235"/>
      <c r="GD215" s="235"/>
      <c r="GE215" s="235"/>
      <c r="GF215" s="235"/>
      <c r="GG215" s="235"/>
      <c r="GH215" s="235"/>
      <c r="GI215" s="235"/>
      <c r="GJ215" s="235"/>
      <c r="GK215" s="234"/>
      <c r="GL215" s="234"/>
      <c r="GM215" s="235"/>
      <c r="GN215" s="235"/>
      <c r="GO215" s="235"/>
      <c r="GP215" s="235"/>
      <c r="GQ215" s="234">
        <v>12702.595238095237</v>
      </c>
      <c r="GR215" s="236"/>
      <c r="GS215" s="236">
        <v>12702.595238095237</v>
      </c>
      <c r="GT215" s="237"/>
      <c r="GU215" s="237"/>
      <c r="GV215" s="237"/>
      <c r="GW215" s="237"/>
      <c r="GX215" s="237"/>
      <c r="GY215" s="237"/>
      <c r="GZ215" s="237"/>
      <c r="HA215" s="237"/>
      <c r="HB215" s="236"/>
      <c r="HC215" s="236"/>
      <c r="HD215" s="237"/>
      <c r="HE215" s="237"/>
      <c r="HF215" s="237"/>
      <c r="HG215" s="237"/>
      <c r="HH215" s="236">
        <v>12702.595238095237</v>
      </c>
      <c r="HJ215" s="281">
        <f t="shared" si="30"/>
        <v>1922346.153334405</v>
      </c>
      <c r="HK215" s="282">
        <f t="shared" si="31"/>
        <v>0</v>
      </c>
      <c r="HL215" s="282">
        <f t="shared" si="32"/>
        <v>0</v>
      </c>
      <c r="HM215" s="282">
        <f t="shared" si="33"/>
        <v>-9902.6500000000015</v>
      </c>
      <c r="HN215" s="282">
        <f t="shared" si="34"/>
        <v>-36932.596699999995</v>
      </c>
      <c r="HO215" s="282">
        <f t="shared" si="35"/>
        <v>-7103.25</v>
      </c>
      <c r="HP215" s="282">
        <f t="shared" si="36"/>
        <v>0</v>
      </c>
      <c r="HQ215" s="283">
        <f t="shared" si="37"/>
        <v>0</v>
      </c>
      <c r="HR215" s="263"/>
      <c r="HS215" s="277">
        <v>131709</v>
      </c>
      <c r="HT215" s="278">
        <v>0</v>
      </c>
      <c r="HU215" s="278">
        <v>230880</v>
      </c>
      <c r="HV215" s="278">
        <v>285.64</v>
      </c>
      <c r="HW215" s="278">
        <v>0</v>
      </c>
      <c r="HX215" s="278">
        <v>6089.75</v>
      </c>
      <c r="HY215" s="278">
        <v>59088</v>
      </c>
      <c r="HZ215" s="279">
        <v>8835.25</v>
      </c>
      <c r="IA215" s="284"/>
      <c r="IB215" s="280">
        <f t="shared" si="38"/>
        <v>2359233.7933344054</v>
      </c>
      <c r="ID215" s="280">
        <f t="shared" si="39"/>
        <v>-53938.496699999996</v>
      </c>
      <c r="IF215" s="285"/>
      <c r="IH215" s="285"/>
      <c r="IJ215" s="285">
        <v>0</v>
      </c>
      <c r="IL215" s="285">
        <v>10041.281428571427</v>
      </c>
      <c r="IN215" s="285">
        <v>27683.803333333333</v>
      </c>
      <c r="IP215" s="285"/>
    </row>
    <row r="216" spans="1:250">
      <c r="A216" s="244">
        <v>2445</v>
      </c>
      <c r="B216" s="141">
        <v>103372</v>
      </c>
      <c r="C216" s="141" t="s">
        <v>678</v>
      </c>
      <c r="D216" s="141" t="s">
        <v>474</v>
      </c>
      <c r="E216" s="226" t="s">
        <v>341</v>
      </c>
      <c r="F216" s="245" t="s">
        <v>924</v>
      </c>
      <c r="H216" s="227">
        <v>1274917.5587850283</v>
      </c>
      <c r="I216" s="227">
        <v>-4988.93</v>
      </c>
      <c r="J216" s="227">
        <v>-24535.640299999999</v>
      </c>
      <c r="K216" s="227">
        <v>1245392.9884850283</v>
      </c>
      <c r="M216" s="228">
        <v>106243.12989875236</v>
      </c>
      <c r="N216" s="228">
        <v>0</v>
      </c>
      <c r="O216" s="229"/>
      <c r="P216" s="229"/>
      <c r="Q216" s="229"/>
      <c r="R216" s="229">
        <v>0</v>
      </c>
      <c r="S216" s="229"/>
      <c r="T216" s="229">
        <v>0</v>
      </c>
      <c r="U216" s="229">
        <v>0</v>
      </c>
      <c r="V216" s="229"/>
      <c r="W216" s="228">
        <v>-415.74416666666667</v>
      </c>
      <c r="X216" s="228">
        <v>-2044.6366916666666</v>
      </c>
      <c r="Y216" s="229">
        <v>-428.3125</v>
      </c>
      <c r="Z216" s="229">
        <v>0</v>
      </c>
      <c r="AA216" s="229">
        <v>0</v>
      </c>
      <c r="AB216" s="229"/>
      <c r="AC216" s="228">
        <v>103354.43654041903</v>
      </c>
      <c r="AD216" s="230">
        <v>106243.12989875236</v>
      </c>
      <c r="AE216" s="230">
        <v>0</v>
      </c>
      <c r="AF216" s="231"/>
      <c r="AG216" s="231"/>
      <c r="AH216" s="231"/>
      <c r="AI216" s="231">
        <v>0</v>
      </c>
      <c r="AJ216" s="231"/>
      <c r="AK216" s="231">
        <v>0</v>
      </c>
      <c r="AL216" s="231">
        <v>0</v>
      </c>
      <c r="AM216" s="231"/>
      <c r="AN216" s="230">
        <v>-415.74416666666667</v>
      </c>
      <c r="AO216" s="230">
        <v>-2044.6366916666666</v>
      </c>
      <c r="AP216" s="231">
        <v>-428.3125</v>
      </c>
      <c r="AQ216" s="231">
        <v>0</v>
      </c>
      <c r="AR216" s="231">
        <v>0</v>
      </c>
      <c r="AS216" s="231"/>
      <c r="AT216" s="230">
        <v>103354.43654041903</v>
      </c>
      <c r="AU216" s="232">
        <v>106243.12989875236</v>
      </c>
      <c r="AV216" s="232">
        <v>0</v>
      </c>
      <c r="AW216" s="233"/>
      <c r="AX216" s="233"/>
      <c r="AY216" s="233"/>
      <c r="AZ216" s="233">
        <v>0</v>
      </c>
      <c r="BA216" s="233"/>
      <c r="BB216" s="233">
        <v>0</v>
      </c>
      <c r="BC216" s="233">
        <v>0</v>
      </c>
      <c r="BD216" s="233"/>
      <c r="BE216" s="232">
        <v>-415.74416666666667</v>
      </c>
      <c r="BF216" s="232">
        <v>-2044.6366916666666</v>
      </c>
      <c r="BG216" s="233">
        <v>-428.3125</v>
      </c>
      <c r="BH216" s="233">
        <v>0</v>
      </c>
      <c r="BI216" s="233">
        <v>0</v>
      </c>
      <c r="BJ216" s="233"/>
      <c r="BK216" s="232">
        <v>103354.43654041903</v>
      </c>
      <c r="BL216" s="234">
        <v>106243.12989875236</v>
      </c>
      <c r="BM216" s="234">
        <v>0</v>
      </c>
      <c r="BN216" s="235"/>
      <c r="BO216" s="235"/>
      <c r="BP216" s="235"/>
      <c r="BQ216" s="235">
        <v>0</v>
      </c>
      <c r="BR216" s="235">
        <v>0</v>
      </c>
      <c r="BS216" s="235">
        <v>0</v>
      </c>
      <c r="BT216" s="235">
        <v>0</v>
      </c>
      <c r="BU216" s="235">
        <v>0</v>
      </c>
      <c r="BV216" s="234">
        <v>-415.74416666666667</v>
      </c>
      <c r="BW216" s="234">
        <v>-2044.6366916666666</v>
      </c>
      <c r="BX216" s="235">
        <v>-428.3125</v>
      </c>
      <c r="BY216" s="235">
        <v>0</v>
      </c>
      <c r="BZ216" s="235">
        <v>0</v>
      </c>
      <c r="CA216" s="235"/>
      <c r="CB216" s="234">
        <v>103354.43654041903</v>
      </c>
      <c r="CC216" s="236">
        <v>106243.12989875236</v>
      </c>
      <c r="CD216" s="236">
        <v>0</v>
      </c>
      <c r="CE216" s="237"/>
      <c r="CF216" s="237"/>
      <c r="CG216" s="237"/>
      <c r="CH216" s="237">
        <v>0</v>
      </c>
      <c r="CI216" s="237">
        <v>0</v>
      </c>
      <c r="CJ216" s="237">
        <v>0</v>
      </c>
      <c r="CK216" s="237">
        <v>0</v>
      </c>
      <c r="CL216" s="237">
        <v>0</v>
      </c>
      <c r="CM216" s="236">
        <v>-415.74416666666667</v>
      </c>
      <c r="CN216" s="236">
        <v>-2044.6366916666666</v>
      </c>
      <c r="CO216" s="237">
        <v>-428.3125</v>
      </c>
      <c r="CP216" s="237">
        <v>0</v>
      </c>
      <c r="CQ216" s="237">
        <v>0</v>
      </c>
      <c r="CR216" s="237"/>
      <c r="CS216" s="236">
        <v>103354.43654041903</v>
      </c>
      <c r="CT216" s="238">
        <v>106243.12989875236</v>
      </c>
      <c r="CU216" s="238">
        <v>0</v>
      </c>
      <c r="CV216" s="239"/>
      <c r="CW216" s="239"/>
      <c r="CX216" s="239"/>
      <c r="CY216" s="239">
        <v>0</v>
      </c>
      <c r="CZ216" s="239">
        <v>0</v>
      </c>
      <c r="DA216" s="239">
        <v>0</v>
      </c>
      <c r="DB216" s="239">
        <v>0</v>
      </c>
      <c r="DC216" s="239">
        <v>0</v>
      </c>
      <c r="DD216" s="238">
        <v>-415.74416666666667</v>
      </c>
      <c r="DE216" s="238">
        <v>-2044.6366916666666</v>
      </c>
      <c r="DF216" s="239">
        <v>-428.3125</v>
      </c>
      <c r="DG216" s="239">
        <v>0</v>
      </c>
      <c r="DH216" s="239">
        <v>0</v>
      </c>
      <c r="DI216" s="239"/>
      <c r="DJ216" s="238">
        <v>103354.43654041903</v>
      </c>
      <c r="DK216" s="240">
        <v>106243.12989875236</v>
      </c>
      <c r="DL216" s="240">
        <v>0</v>
      </c>
      <c r="DM216" s="241"/>
      <c r="DN216" s="241"/>
      <c r="DO216" s="241"/>
      <c r="DP216" s="241">
        <v>0</v>
      </c>
      <c r="DQ216" s="241">
        <v>0</v>
      </c>
      <c r="DR216" s="241">
        <v>0</v>
      </c>
      <c r="DS216" s="241">
        <v>0</v>
      </c>
      <c r="DT216" s="241">
        <v>0</v>
      </c>
      <c r="DU216" s="240">
        <v>-415.74416666666667</v>
      </c>
      <c r="DV216" s="240">
        <v>-2044.6366916666666</v>
      </c>
      <c r="DW216" s="241">
        <v>-428.3125</v>
      </c>
      <c r="DX216" s="241">
        <v>0</v>
      </c>
      <c r="DY216" s="241">
        <v>0</v>
      </c>
      <c r="DZ216" s="241"/>
      <c r="EA216" s="240">
        <v>103354.43654041903</v>
      </c>
      <c r="EB216" s="242">
        <v>106243.12989875236</v>
      </c>
      <c r="EC216" s="242">
        <v>0</v>
      </c>
      <c r="ED216" s="243"/>
      <c r="EE216" s="243"/>
      <c r="EF216" s="243"/>
      <c r="EG216" s="243">
        <v>0</v>
      </c>
      <c r="EH216" s="243">
        <v>0</v>
      </c>
      <c r="EI216" s="243">
        <v>0</v>
      </c>
      <c r="EJ216" s="243">
        <v>0</v>
      </c>
      <c r="EK216" s="243">
        <v>0</v>
      </c>
      <c r="EL216" s="242">
        <v>-415.74416666666667</v>
      </c>
      <c r="EM216" s="242">
        <v>-2044.6366916666666</v>
      </c>
      <c r="EN216" s="243">
        <v>-2141.5625</v>
      </c>
      <c r="EO216" s="243">
        <v>0</v>
      </c>
      <c r="EP216" s="243">
        <v>0</v>
      </c>
      <c r="EQ216" s="243"/>
      <c r="ER216" s="242">
        <v>101641.18654041903</v>
      </c>
      <c r="ES216" s="230">
        <v>106243.12989875236</v>
      </c>
      <c r="ET216" s="230">
        <v>0</v>
      </c>
      <c r="EU216" s="231"/>
      <c r="EV216" s="231"/>
      <c r="EW216" s="231"/>
      <c r="EX216" s="231">
        <v>0</v>
      </c>
      <c r="EY216" s="231">
        <v>0</v>
      </c>
      <c r="EZ216" s="231">
        <v>0</v>
      </c>
      <c r="FA216" s="231">
        <v>0</v>
      </c>
      <c r="FB216" s="231">
        <v>0</v>
      </c>
      <c r="FC216" s="230">
        <v>-415.74416666666667</v>
      </c>
      <c r="FD216" s="230">
        <v>-2044.6366916666666</v>
      </c>
      <c r="FE216" s="231"/>
      <c r="FF216" s="231">
        <v>0</v>
      </c>
      <c r="FG216" s="231">
        <v>0</v>
      </c>
      <c r="FH216" s="231"/>
      <c r="FI216" s="230">
        <v>103782.74904041903</v>
      </c>
      <c r="FJ216" s="232">
        <v>106243.12989875236</v>
      </c>
      <c r="FK216" s="232">
        <v>0</v>
      </c>
      <c r="FL216" s="233"/>
      <c r="FM216" s="233"/>
      <c r="FN216" s="233"/>
      <c r="FO216" s="233">
        <v>0</v>
      </c>
      <c r="FP216" s="233">
        <v>0</v>
      </c>
      <c r="FQ216" s="233">
        <v>0</v>
      </c>
      <c r="FR216" s="233">
        <v>0</v>
      </c>
      <c r="FS216" s="233">
        <v>0</v>
      </c>
      <c r="FT216" s="232">
        <v>-415.74416666666667</v>
      </c>
      <c r="FU216" s="232">
        <v>-2044.6366916666666</v>
      </c>
      <c r="FV216" s="233"/>
      <c r="FW216" s="233">
        <v>0</v>
      </c>
      <c r="FX216" s="233">
        <v>0</v>
      </c>
      <c r="FY216" s="233"/>
      <c r="FZ216" s="232">
        <v>103782.74904041903</v>
      </c>
      <c r="GA216" s="234">
        <v>106243.12989875236</v>
      </c>
      <c r="GB216" s="234">
        <v>0</v>
      </c>
      <c r="GC216" s="235"/>
      <c r="GD216" s="235"/>
      <c r="GE216" s="235"/>
      <c r="GF216" s="235">
        <v>0</v>
      </c>
      <c r="GG216" s="235">
        <v>0</v>
      </c>
      <c r="GH216" s="235">
        <v>0</v>
      </c>
      <c r="GI216" s="235">
        <v>0</v>
      </c>
      <c r="GJ216" s="235">
        <v>0</v>
      </c>
      <c r="GK216" s="234">
        <v>-415.74416666666667</v>
      </c>
      <c r="GL216" s="234">
        <v>-2044.6366916666666</v>
      </c>
      <c r="GM216" s="235"/>
      <c r="GN216" s="235">
        <v>0</v>
      </c>
      <c r="GO216" s="235">
        <v>0</v>
      </c>
      <c r="GP216" s="235"/>
      <c r="GQ216" s="234">
        <v>103782.74904041903</v>
      </c>
      <c r="GR216" s="236">
        <v>106243.12989875236</v>
      </c>
      <c r="GS216" s="236">
        <v>0</v>
      </c>
      <c r="GT216" s="237"/>
      <c r="GU216" s="237"/>
      <c r="GV216" s="237"/>
      <c r="GW216" s="237">
        <v>0</v>
      </c>
      <c r="GX216" s="237">
        <v>0</v>
      </c>
      <c r="GY216" s="237">
        <v>0</v>
      </c>
      <c r="GZ216" s="237">
        <v>0</v>
      </c>
      <c r="HA216" s="237">
        <v>0</v>
      </c>
      <c r="HB216" s="236">
        <v>-415.74416666666667</v>
      </c>
      <c r="HC216" s="236">
        <v>-2044.6366916666666</v>
      </c>
      <c r="HD216" s="237"/>
      <c r="HE216" s="237">
        <v>0</v>
      </c>
      <c r="HF216" s="237">
        <v>0</v>
      </c>
      <c r="HG216" s="237"/>
      <c r="HH216" s="236">
        <v>103782.74904041903</v>
      </c>
      <c r="HJ216" s="281">
        <f t="shared" si="30"/>
        <v>1274917.5587850281</v>
      </c>
      <c r="HK216" s="282">
        <f t="shared" si="31"/>
        <v>0</v>
      </c>
      <c r="HL216" s="282">
        <f t="shared" si="32"/>
        <v>0</v>
      </c>
      <c r="HM216" s="282">
        <f t="shared" si="33"/>
        <v>-4988.93</v>
      </c>
      <c r="HN216" s="282">
        <f t="shared" si="34"/>
        <v>-24535.640299999999</v>
      </c>
      <c r="HO216" s="282">
        <f t="shared" si="35"/>
        <v>-5139.75</v>
      </c>
      <c r="HP216" s="282">
        <f t="shared" si="36"/>
        <v>0</v>
      </c>
      <c r="HQ216" s="283">
        <f t="shared" si="37"/>
        <v>0</v>
      </c>
      <c r="HR216" s="263"/>
      <c r="HS216" s="277">
        <v>77739</v>
      </c>
      <c r="HT216" s="278">
        <v>0</v>
      </c>
      <c r="HU216" s="278">
        <v>159840</v>
      </c>
      <c r="HV216" s="278">
        <v>0</v>
      </c>
      <c r="HW216" s="278">
        <v>0</v>
      </c>
      <c r="HX216" s="278">
        <v>11850</v>
      </c>
      <c r="HY216" s="278">
        <v>32187</v>
      </c>
      <c r="HZ216" s="279">
        <v>6193.75</v>
      </c>
      <c r="IA216" s="284"/>
      <c r="IB216" s="280">
        <f t="shared" si="38"/>
        <v>1562727.3087850281</v>
      </c>
      <c r="ID216" s="280">
        <f t="shared" si="39"/>
        <v>-34664.320299999999</v>
      </c>
      <c r="IF216" s="285"/>
      <c r="IH216" s="285"/>
      <c r="IJ216" s="285">
        <v>0</v>
      </c>
      <c r="IL216" s="285">
        <v>0</v>
      </c>
      <c r="IN216" s="285">
        <v>39711.800000000003</v>
      </c>
      <c r="IP216" s="285"/>
    </row>
    <row r="217" spans="1:250">
      <c r="A217" s="244">
        <v>2184</v>
      </c>
      <c r="B217" s="141">
        <v>103262</v>
      </c>
      <c r="C217" s="141" t="s">
        <v>682</v>
      </c>
      <c r="D217" s="141" t="s">
        <v>478</v>
      </c>
      <c r="E217" s="226" t="s">
        <v>341</v>
      </c>
      <c r="F217" s="245" t="s">
        <v>924</v>
      </c>
      <c r="G217" s="195"/>
      <c r="H217" s="227">
        <v>2182433.2909211465</v>
      </c>
      <c r="I217" s="227">
        <v>-10303.77</v>
      </c>
      <c r="J217" s="227">
        <v>-30739.814399999999</v>
      </c>
      <c r="K217" s="227">
        <v>2141389.7065211465</v>
      </c>
      <c r="M217" s="228">
        <v>181869.44091009555</v>
      </c>
      <c r="N217" s="228">
        <v>4683.8826086956515</v>
      </c>
      <c r="O217" s="229"/>
      <c r="P217" s="229"/>
      <c r="Q217" s="229"/>
      <c r="R217" s="229">
        <v>0</v>
      </c>
      <c r="S217" s="229"/>
      <c r="T217" s="229">
        <v>0</v>
      </c>
      <c r="U217" s="229">
        <v>0</v>
      </c>
      <c r="V217" s="229"/>
      <c r="W217" s="228">
        <v>-858.64750000000004</v>
      </c>
      <c r="X217" s="228">
        <v>-2561.6511999999998</v>
      </c>
      <c r="Y217" s="229">
        <v>-789.25</v>
      </c>
      <c r="Z217" s="229">
        <v>0</v>
      </c>
      <c r="AA217" s="229">
        <v>0</v>
      </c>
      <c r="AB217" s="229"/>
      <c r="AC217" s="228">
        <v>182343.77481879122</v>
      </c>
      <c r="AD217" s="230">
        <v>181869.44091009555</v>
      </c>
      <c r="AE217" s="230">
        <v>4683.8826086956515</v>
      </c>
      <c r="AF217" s="231"/>
      <c r="AG217" s="231"/>
      <c r="AH217" s="231"/>
      <c r="AI217" s="231">
        <v>0</v>
      </c>
      <c r="AJ217" s="231"/>
      <c r="AK217" s="231">
        <v>0</v>
      </c>
      <c r="AL217" s="231">
        <v>0</v>
      </c>
      <c r="AM217" s="231"/>
      <c r="AN217" s="230">
        <v>-858.64750000000004</v>
      </c>
      <c r="AO217" s="230">
        <v>-2561.6511999999998</v>
      </c>
      <c r="AP217" s="231">
        <v>-789.25</v>
      </c>
      <c r="AQ217" s="231">
        <v>0</v>
      </c>
      <c r="AR217" s="231">
        <v>0</v>
      </c>
      <c r="AS217" s="231"/>
      <c r="AT217" s="230">
        <v>182343.77481879122</v>
      </c>
      <c r="AU217" s="232">
        <v>181869.44091009555</v>
      </c>
      <c r="AV217" s="232">
        <v>4683.8826086956515</v>
      </c>
      <c r="AW217" s="233"/>
      <c r="AX217" s="233"/>
      <c r="AY217" s="233"/>
      <c r="AZ217" s="233">
        <v>0</v>
      </c>
      <c r="BA217" s="233"/>
      <c r="BB217" s="233">
        <v>0</v>
      </c>
      <c r="BC217" s="233">
        <v>0</v>
      </c>
      <c r="BD217" s="233"/>
      <c r="BE217" s="232">
        <v>-858.64750000000004</v>
      </c>
      <c r="BF217" s="232">
        <v>-2561.6511999999998</v>
      </c>
      <c r="BG217" s="233">
        <v>-789.25</v>
      </c>
      <c r="BH217" s="233">
        <v>0</v>
      </c>
      <c r="BI217" s="233">
        <v>0</v>
      </c>
      <c r="BJ217" s="233"/>
      <c r="BK217" s="232">
        <v>182343.77481879122</v>
      </c>
      <c r="BL217" s="234">
        <v>181869.44091009555</v>
      </c>
      <c r="BM217" s="234">
        <v>6383.7391304347811</v>
      </c>
      <c r="BN217" s="235"/>
      <c r="BO217" s="235"/>
      <c r="BP217" s="235"/>
      <c r="BQ217" s="235">
        <v>0</v>
      </c>
      <c r="BR217" s="235">
        <v>0</v>
      </c>
      <c r="BS217" s="235">
        <v>0</v>
      </c>
      <c r="BT217" s="235">
        <v>0</v>
      </c>
      <c r="BU217" s="235">
        <v>0</v>
      </c>
      <c r="BV217" s="234">
        <v>-858.64750000000004</v>
      </c>
      <c r="BW217" s="234">
        <v>-2561.6511999999998</v>
      </c>
      <c r="BX217" s="235">
        <v>-789.25</v>
      </c>
      <c r="BY217" s="235">
        <v>0</v>
      </c>
      <c r="BZ217" s="235">
        <v>0</v>
      </c>
      <c r="CA217" s="235"/>
      <c r="CB217" s="234">
        <v>184043.63134053035</v>
      </c>
      <c r="CC217" s="236">
        <v>181869.44091009555</v>
      </c>
      <c r="CD217" s="236">
        <v>6383.7391304347811</v>
      </c>
      <c r="CE217" s="237"/>
      <c r="CF217" s="237"/>
      <c r="CG217" s="237"/>
      <c r="CH217" s="237">
        <v>0</v>
      </c>
      <c r="CI217" s="237">
        <v>0</v>
      </c>
      <c r="CJ217" s="237">
        <v>0</v>
      </c>
      <c r="CK217" s="237">
        <v>0</v>
      </c>
      <c r="CL217" s="237">
        <v>0</v>
      </c>
      <c r="CM217" s="236">
        <v>-858.64750000000004</v>
      </c>
      <c r="CN217" s="236">
        <v>-2561.6511999999998</v>
      </c>
      <c r="CO217" s="237">
        <v>-789.25</v>
      </c>
      <c r="CP217" s="237">
        <v>0</v>
      </c>
      <c r="CQ217" s="237">
        <v>0</v>
      </c>
      <c r="CR217" s="237"/>
      <c r="CS217" s="236">
        <v>184043.63134053035</v>
      </c>
      <c r="CT217" s="238">
        <v>181869.44091009555</v>
      </c>
      <c r="CU217" s="238">
        <v>6383.7391304347811</v>
      </c>
      <c r="CV217" s="239"/>
      <c r="CW217" s="239"/>
      <c r="CX217" s="239"/>
      <c r="CY217" s="239">
        <v>0</v>
      </c>
      <c r="CZ217" s="239">
        <v>0</v>
      </c>
      <c r="DA217" s="239">
        <v>0</v>
      </c>
      <c r="DB217" s="239">
        <v>0</v>
      </c>
      <c r="DC217" s="239">
        <v>0</v>
      </c>
      <c r="DD217" s="238">
        <v>-858.64750000000004</v>
      </c>
      <c r="DE217" s="238">
        <v>-2561.6511999999998</v>
      </c>
      <c r="DF217" s="239">
        <v>-789.25</v>
      </c>
      <c r="DG217" s="239">
        <v>0</v>
      </c>
      <c r="DH217" s="239">
        <v>0</v>
      </c>
      <c r="DI217" s="239"/>
      <c r="DJ217" s="238">
        <v>184043.63134053035</v>
      </c>
      <c r="DK217" s="240">
        <v>181869.44091009555</v>
      </c>
      <c r="DL217" s="240">
        <v>6383.7391304347811</v>
      </c>
      <c r="DM217" s="241"/>
      <c r="DN217" s="241"/>
      <c r="DO217" s="241"/>
      <c r="DP217" s="241">
        <v>0</v>
      </c>
      <c r="DQ217" s="241">
        <v>0</v>
      </c>
      <c r="DR217" s="241">
        <v>0</v>
      </c>
      <c r="DS217" s="241">
        <v>0</v>
      </c>
      <c r="DT217" s="241">
        <v>0</v>
      </c>
      <c r="DU217" s="240">
        <v>-858.64750000000004</v>
      </c>
      <c r="DV217" s="240">
        <v>-2561.6511999999998</v>
      </c>
      <c r="DW217" s="241">
        <v>-789.25</v>
      </c>
      <c r="DX217" s="241">
        <v>0</v>
      </c>
      <c r="DY217" s="241">
        <v>0</v>
      </c>
      <c r="DZ217" s="241"/>
      <c r="EA217" s="240">
        <v>184043.63134053035</v>
      </c>
      <c r="EB217" s="242">
        <v>181869.44091009555</v>
      </c>
      <c r="EC217" s="242">
        <v>-664.63695652174192</v>
      </c>
      <c r="ED217" s="243"/>
      <c r="EE217" s="243"/>
      <c r="EF217" s="243"/>
      <c r="EG217" s="243">
        <v>0</v>
      </c>
      <c r="EH217" s="243">
        <v>0</v>
      </c>
      <c r="EI217" s="243">
        <v>0</v>
      </c>
      <c r="EJ217" s="243">
        <v>0</v>
      </c>
      <c r="EK217" s="243">
        <v>0</v>
      </c>
      <c r="EL217" s="242">
        <v>-858.64750000000004</v>
      </c>
      <c r="EM217" s="242">
        <v>-2561.6511999999998</v>
      </c>
      <c r="EN217" s="243">
        <v>-3946.25</v>
      </c>
      <c r="EO217" s="243">
        <v>0</v>
      </c>
      <c r="EP217" s="243">
        <v>0</v>
      </c>
      <c r="EQ217" s="243"/>
      <c r="ER217" s="242">
        <v>173838.25525357382</v>
      </c>
      <c r="ES217" s="230">
        <v>181869.44091009555</v>
      </c>
      <c r="ET217" s="230">
        <v>6383.7391304347811</v>
      </c>
      <c r="EU217" s="231"/>
      <c r="EV217" s="231"/>
      <c r="EW217" s="231"/>
      <c r="EX217" s="231">
        <v>0</v>
      </c>
      <c r="EY217" s="231">
        <v>0</v>
      </c>
      <c r="EZ217" s="231">
        <v>0</v>
      </c>
      <c r="FA217" s="231">
        <v>0</v>
      </c>
      <c r="FB217" s="231">
        <v>0</v>
      </c>
      <c r="FC217" s="230">
        <v>-858.64750000000004</v>
      </c>
      <c r="FD217" s="230">
        <v>-2561.6511999999998</v>
      </c>
      <c r="FE217" s="231"/>
      <c r="FF217" s="231">
        <v>0</v>
      </c>
      <c r="FG217" s="231">
        <v>0</v>
      </c>
      <c r="FH217" s="231"/>
      <c r="FI217" s="230">
        <v>184832.88134053035</v>
      </c>
      <c r="FJ217" s="232">
        <v>181869.44091009555</v>
      </c>
      <c r="FK217" s="232">
        <v>6383.7391304347811</v>
      </c>
      <c r="FL217" s="233"/>
      <c r="FM217" s="233"/>
      <c r="FN217" s="233"/>
      <c r="FO217" s="233">
        <v>0</v>
      </c>
      <c r="FP217" s="233">
        <v>0</v>
      </c>
      <c r="FQ217" s="233">
        <v>0</v>
      </c>
      <c r="FR217" s="233">
        <v>0</v>
      </c>
      <c r="FS217" s="233">
        <v>0</v>
      </c>
      <c r="FT217" s="232">
        <v>-858.64750000000004</v>
      </c>
      <c r="FU217" s="232">
        <v>-2561.6511999999998</v>
      </c>
      <c r="FV217" s="233"/>
      <c r="FW217" s="233">
        <v>0</v>
      </c>
      <c r="FX217" s="233">
        <v>0</v>
      </c>
      <c r="FY217" s="233"/>
      <c r="FZ217" s="232">
        <v>184832.88134053035</v>
      </c>
      <c r="GA217" s="234">
        <v>181869.44091009555</v>
      </c>
      <c r="GB217" s="234">
        <v>6383.7391304347811</v>
      </c>
      <c r="GC217" s="235"/>
      <c r="GD217" s="235"/>
      <c r="GE217" s="235"/>
      <c r="GF217" s="235">
        <v>0</v>
      </c>
      <c r="GG217" s="235">
        <v>0</v>
      </c>
      <c r="GH217" s="235">
        <v>0</v>
      </c>
      <c r="GI217" s="235">
        <v>0</v>
      </c>
      <c r="GJ217" s="235">
        <v>0</v>
      </c>
      <c r="GK217" s="234">
        <v>-858.64750000000004</v>
      </c>
      <c r="GL217" s="234">
        <v>-2561.6511999999998</v>
      </c>
      <c r="GM217" s="235"/>
      <c r="GN217" s="235">
        <v>0</v>
      </c>
      <c r="GO217" s="235">
        <v>0</v>
      </c>
      <c r="GP217" s="235"/>
      <c r="GQ217" s="234">
        <v>184832.88134053035</v>
      </c>
      <c r="GR217" s="236">
        <v>181869.44091009555</v>
      </c>
      <c r="GS217" s="236">
        <v>6383.7391304347811</v>
      </c>
      <c r="GT217" s="237"/>
      <c r="GU217" s="237"/>
      <c r="GV217" s="237"/>
      <c r="GW217" s="237">
        <v>0</v>
      </c>
      <c r="GX217" s="237">
        <v>0</v>
      </c>
      <c r="GY217" s="237">
        <v>0</v>
      </c>
      <c r="GZ217" s="237">
        <v>0</v>
      </c>
      <c r="HA217" s="237">
        <v>0</v>
      </c>
      <c r="HB217" s="236">
        <v>-858.64750000000004</v>
      </c>
      <c r="HC217" s="236">
        <v>-2561.6511999999998</v>
      </c>
      <c r="HD217" s="237"/>
      <c r="HE217" s="237">
        <v>0</v>
      </c>
      <c r="HF217" s="237">
        <v>0</v>
      </c>
      <c r="HG217" s="237"/>
      <c r="HH217" s="236">
        <v>184832.88134053035</v>
      </c>
      <c r="HJ217" s="281">
        <f t="shared" si="30"/>
        <v>2252349.4291820158</v>
      </c>
      <c r="HK217" s="282">
        <f t="shared" si="31"/>
        <v>0</v>
      </c>
      <c r="HL217" s="282">
        <f t="shared" si="32"/>
        <v>0</v>
      </c>
      <c r="HM217" s="282">
        <f t="shared" si="33"/>
        <v>-10303.77</v>
      </c>
      <c r="HN217" s="282">
        <f t="shared" si="34"/>
        <v>-30739.814399999999</v>
      </c>
      <c r="HO217" s="282">
        <f t="shared" si="35"/>
        <v>-9471</v>
      </c>
      <c r="HP217" s="282">
        <f t="shared" si="36"/>
        <v>0</v>
      </c>
      <c r="HQ217" s="283">
        <f t="shared" si="37"/>
        <v>0</v>
      </c>
      <c r="HR217" s="263"/>
      <c r="HS217" s="277">
        <v>126274</v>
      </c>
      <c r="HT217" s="278">
        <v>0</v>
      </c>
      <c r="HU217" s="278">
        <v>157620</v>
      </c>
      <c r="HV217" s="278">
        <v>3656.93</v>
      </c>
      <c r="HW217" s="278">
        <v>0</v>
      </c>
      <c r="HX217" s="278">
        <v>11840.83</v>
      </c>
      <c r="HY217" s="278">
        <v>69664</v>
      </c>
      <c r="HZ217" s="279">
        <v>8860</v>
      </c>
      <c r="IA217" s="284"/>
      <c r="IB217" s="280">
        <f t="shared" si="38"/>
        <v>2630265.1891820161</v>
      </c>
      <c r="IC217" s="264"/>
      <c r="ID217" s="280">
        <f t="shared" si="39"/>
        <v>-50514.5844</v>
      </c>
      <c r="IE217" s="264"/>
      <c r="IF217" s="285"/>
      <c r="IG217" s="263"/>
      <c r="IH217" s="285"/>
      <c r="II217" s="264"/>
      <c r="IJ217" s="285">
        <v>0</v>
      </c>
      <c r="IK217" s="264"/>
      <c r="IL217" s="285">
        <v>5459.2143478260759</v>
      </c>
      <c r="IM217" s="264"/>
      <c r="IN217" s="285">
        <v>66633.55</v>
      </c>
      <c r="IO217" s="264"/>
      <c r="IP217" s="285"/>
    </row>
    <row r="218" spans="1:250" ht="15" thickBot="1">
      <c r="D218" t="s">
        <v>925</v>
      </c>
      <c r="H218">
        <v>384195250.98327017</v>
      </c>
      <c r="I218">
        <v>-1590486.0541666665</v>
      </c>
      <c r="J218">
        <v>-5009008.3367000008</v>
      </c>
      <c r="K218">
        <v>380613230.43157053</v>
      </c>
      <c r="M218" s="84">
        <v>32929058.625261065</v>
      </c>
      <c r="N218" s="84">
        <v>2043388.1793368568</v>
      </c>
      <c r="O218" s="84">
        <v>0</v>
      </c>
      <c r="P218" s="84">
        <v>0</v>
      </c>
      <c r="Q218" s="84">
        <v>0</v>
      </c>
      <c r="R218" s="84">
        <v>2441239.5333333332</v>
      </c>
      <c r="S218" s="84">
        <v>0</v>
      </c>
      <c r="T218" s="84">
        <v>777167.4444444445</v>
      </c>
      <c r="U218" s="84">
        <v>2912290.3388260175</v>
      </c>
      <c r="V218" s="84">
        <v>0</v>
      </c>
      <c r="W218" s="84">
        <v>-133705.56368055556</v>
      </c>
      <c r="X218" s="84">
        <v>-515859.6053833334</v>
      </c>
      <c r="Y218" s="84">
        <v>-123440.46416666663</v>
      </c>
      <c r="Z218" s="84">
        <v>-4963.6875</v>
      </c>
      <c r="AA218" s="84">
        <v>-175055.93980345241</v>
      </c>
      <c r="AB218" s="84">
        <v>0</v>
      </c>
      <c r="AC218" s="84">
        <v>40150118.860667691</v>
      </c>
      <c r="AD218" s="74">
        <v>32976669.081720132</v>
      </c>
      <c r="AE218" s="74">
        <v>2043388.1793368568</v>
      </c>
      <c r="AF218" s="74">
        <v>0</v>
      </c>
      <c r="AG218" s="74">
        <v>0</v>
      </c>
      <c r="AH218" s="74">
        <v>0</v>
      </c>
      <c r="AI218" s="74">
        <v>2441239.5333333332</v>
      </c>
      <c r="AJ218" s="74">
        <v>0</v>
      </c>
      <c r="AK218" s="74">
        <v>777167.4444444445</v>
      </c>
      <c r="AL218" s="74">
        <v>2912290.3388260175</v>
      </c>
      <c r="AM218" s="74">
        <v>0</v>
      </c>
      <c r="AN218" s="74">
        <v>-139697.28701388891</v>
      </c>
      <c r="AO218" s="74">
        <v>-408468.06648333347</v>
      </c>
      <c r="AP218" s="74">
        <v>-125469.73083333329</v>
      </c>
      <c r="AQ218" s="74">
        <v>-4963.6875</v>
      </c>
      <c r="AR218" s="74">
        <v>-175055.93980345241</v>
      </c>
      <c r="AS218" s="74">
        <v>0</v>
      </c>
      <c r="AT218" s="74">
        <v>40297099.866026759</v>
      </c>
      <c r="AU218" s="196">
        <v>32442032.952665158</v>
      </c>
      <c r="AV218" s="196">
        <v>2043388.1793368568</v>
      </c>
      <c r="AW218" s="196">
        <v>0</v>
      </c>
      <c r="AX218" s="196">
        <v>0</v>
      </c>
      <c r="AY218" s="196">
        <v>0</v>
      </c>
      <c r="AZ218" s="196">
        <v>2441239.5333333332</v>
      </c>
      <c r="BA218" s="196">
        <v>0</v>
      </c>
      <c r="BB218" s="196">
        <v>777167.4444444445</v>
      </c>
      <c r="BC218" s="196">
        <v>2912290.3388260175</v>
      </c>
      <c r="BD218" s="196">
        <v>0</v>
      </c>
      <c r="BE218" s="196">
        <v>-131708.32034722224</v>
      </c>
      <c r="BF218" s="196">
        <v>-408468.06648333347</v>
      </c>
      <c r="BG218" s="196">
        <v>-123237.53749999996</v>
      </c>
      <c r="BH218" s="196">
        <v>-4963.6875</v>
      </c>
      <c r="BI218" s="196">
        <v>-175055.93980345241</v>
      </c>
      <c r="BJ218" s="196">
        <v>0</v>
      </c>
      <c r="BK218" s="196">
        <v>39772684.896971785</v>
      </c>
      <c r="BL218" s="197">
        <v>32442032.952665158</v>
      </c>
      <c r="BM218" s="197">
        <v>2486401.3755543809</v>
      </c>
      <c r="BN218" s="197">
        <v>0</v>
      </c>
      <c r="BO218" s="197">
        <v>0</v>
      </c>
      <c r="BP218" s="197">
        <v>0</v>
      </c>
      <c r="BQ218" s="197">
        <v>4641239.5333333332</v>
      </c>
      <c r="BR218" s="197">
        <v>679345.33333333337</v>
      </c>
      <c r="BS218" s="197">
        <v>777167.4444444445</v>
      </c>
      <c r="BT218" s="197">
        <v>4896025.2277149046</v>
      </c>
      <c r="BU218" s="197">
        <v>799324.72503205109</v>
      </c>
      <c r="BV218" s="197">
        <v>-131708.32034722224</v>
      </c>
      <c r="BW218" s="197">
        <v>-408468.06648333347</v>
      </c>
      <c r="BX218" s="197">
        <v>-124700.53749999996</v>
      </c>
      <c r="BY218" s="197">
        <v>-4963.6875</v>
      </c>
      <c r="BZ218" s="197">
        <v>-175055.93980345241</v>
      </c>
      <c r="CA218" s="197">
        <v>0</v>
      </c>
      <c r="CB218" s="197">
        <v>45876640.040443569</v>
      </c>
      <c r="CC218" s="198">
        <v>32462597.867379081</v>
      </c>
      <c r="CD218" s="198">
        <v>2486401.3755543809</v>
      </c>
      <c r="CE218" s="198">
        <v>0</v>
      </c>
      <c r="CF218" s="198">
        <v>0</v>
      </c>
      <c r="CG218" s="198">
        <v>0</v>
      </c>
      <c r="CH218" s="198">
        <v>2991239.5333333337</v>
      </c>
      <c r="CI218" s="198">
        <v>133833.33333333331</v>
      </c>
      <c r="CJ218" s="198">
        <v>777167.4444444445</v>
      </c>
      <c r="CK218" s="198">
        <v>3465979.2277149055</v>
      </c>
      <c r="CL218" s="198">
        <v>199831.18125801277</v>
      </c>
      <c r="CM218" s="198">
        <v>-134261.45611111113</v>
      </c>
      <c r="CN218" s="198">
        <v>-408468.06648333347</v>
      </c>
      <c r="CO218" s="198">
        <v>-125949.78083333329</v>
      </c>
      <c r="CP218" s="198">
        <v>-4963.6875</v>
      </c>
      <c r="CQ218" s="198">
        <v>-175055.93980345241</v>
      </c>
      <c r="CR218" s="198">
        <v>0</v>
      </c>
      <c r="CS218" s="198">
        <v>41668351.032286219</v>
      </c>
      <c r="CT218" s="199">
        <v>32217009.78484888</v>
      </c>
      <c r="CU218" s="199">
        <v>2486401.3755543809</v>
      </c>
      <c r="CV218" s="199">
        <v>0</v>
      </c>
      <c r="CW218" s="199">
        <v>0</v>
      </c>
      <c r="CX218" s="199">
        <v>0</v>
      </c>
      <c r="CY218" s="199">
        <v>2991239.5333333337</v>
      </c>
      <c r="CZ218" s="199">
        <v>133833.33333333331</v>
      </c>
      <c r="DA218" s="199">
        <v>771545.1587301587</v>
      </c>
      <c r="DB218" s="199">
        <v>3465979.2277149055</v>
      </c>
      <c r="DC218" s="199">
        <v>199831.18125801277</v>
      </c>
      <c r="DD218" s="199">
        <v>-131343.5866666667</v>
      </c>
      <c r="DE218" s="199">
        <v>-408468.06648333347</v>
      </c>
      <c r="DF218" s="199">
        <v>-154354.66345238095</v>
      </c>
      <c r="DG218" s="199">
        <v>-4963.6875</v>
      </c>
      <c r="DH218" s="199">
        <v>-175055.93980345241</v>
      </c>
      <c r="DI218" s="199">
        <v>0</v>
      </c>
      <c r="DJ218" s="199">
        <v>41391653.650867127</v>
      </c>
      <c r="DK218" s="200">
        <v>32111997.65972263</v>
      </c>
      <c r="DL218" s="200">
        <v>2486401.3755543809</v>
      </c>
      <c r="DM218" s="200">
        <v>0</v>
      </c>
      <c r="DN218" s="200">
        <v>0</v>
      </c>
      <c r="DO218" s="200">
        <v>0</v>
      </c>
      <c r="DP218" s="200">
        <v>2991239.5333333337</v>
      </c>
      <c r="DQ218" s="200">
        <v>156175.33333333331</v>
      </c>
      <c r="DR218" s="200">
        <v>771545.1587301587</v>
      </c>
      <c r="DS218" s="200">
        <v>3465979.2277149055</v>
      </c>
      <c r="DT218" s="200">
        <v>199831.18125801277</v>
      </c>
      <c r="DU218" s="200">
        <v>-133537.21166666667</v>
      </c>
      <c r="DV218" s="200">
        <v>-415731.90973333351</v>
      </c>
      <c r="DW218" s="200">
        <v>-155175.5967857143</v>
      </c>
      <c r="DX218" s="200">
        <v>-4963.6875</v>
      </c>
      <c r="DY218" s="200">
        <v>-175055.93980345241</v>
      </c>
      <c r="DZ218" s="200">
        <v>0</v>
      </c>
      <c r="EA218" s="200">
        <v>41298705.124157541</v>
      </c>
      <c r="EB218" s="179">
        <v>32098735.559874129</v>
      </c>
      <c r="EC218" s="179">
        <v>6243051.1009613648</v>
      </c>
      <c r="ED218" s="179">
        <v>0</v>
      </c>
      <c r="EE218" s="179">
        <v>0</v>
      </c>
      <c r="EF218" s="179">
        <v>0</v>
      </c>
      <c r="EG218" s="179">
        <v>2991239.5333333337</v>
      </c>
      <c r="EH218" s="179">
        <v>126333.33333333333</v>
      </c>
      <c r="EI218" s="179">
        <v>771545.1587301587</v>
      </c>
      <c r="EJ218" s="179">
        <v>4757938.1166037954</v>
      </c>
      <c r="EK218" s="179">
        <v>227694.04221955116</v>
      </c>
      <c r="EL218" s="179">
        <v>-130904.86166666669</v>
      </c>
      <c r="EM218" s="179">
        <v>-407015.29783333349</v>
      </c>
      <c r="EN218" s="179">
        <v>-752963.25892857148</v>
      </c>
      <c r="EO218" s="179">
        <v>-4963.6875</v>
      </c>
      <c r="EP218" s="179">
        <v>-175055.93980345241</v>
      </c>
      <c r="EQ218" s="179">
        <v>-106486.26</v>
      </c>
      <c r="ER218" s="179">
        <v>45639147.539323606</v>
      </c>
      <c r="ES218" s="74">
        <v>32140399.991301395</v>
      </c>
      <c r="ET218" s="74">
        <v>2486401.3755543809</v>
      </c>
      <c r="EU218" s="74">
        <v>0</v>
      </c>
      <c r="EV218" s="74">
        <v>0</v>
      </c>
      <c r="EW218" s="74">
        <v>0</v>
      </c>
      <c r="EX218" s="74">
        <v>2991239.5333333337</v>
      </c>
      <c r="EY218" s="74">
        <v>126333.33333333333</v>
      </c>
      <c r="EZ218" s="74">
        <v>771545.1587301587</v>
      </c>
      <c r="FA218" s="74">
        <v>3465979.2277149055</v>
      </c>
      <c r="FB218" s="74">
        <v>189383.34375801281</v>
      </c>
      <c r="FC218" s="74">
        <v>-135774.7091666667</v>
      </c>
      <c r="FD218" s="74">
        <v>-428173.37500833342</v>
      </c>
      <c r="FE218" s="74">
        <v>4735.5</v>
      </c>
      <c r="FF218" s="74">
        <v>-6910.8199999999979</v>
      </c>
      <c r="FG218" s="74">
        <v>-251828.73789309518</v>
      </c>
      <c r="FH218" s="74">
        <v>-235566.19</v>
      </c>
      <c r="FI218" s="74">
        <v>41117763.631657384</v>
      </c>
      <c r="FJ218" s="196">
        <v>30855816.698463682</v>
      </c>
      <c r="FK218" s="196">
        <v>-441913.12513085821</v>
      </c>
      <c r="FL218" s="196">
        <v>0</v>
      </c>
      <c r="FM218" s="196">
        <v>0</v>
      </c>
      <c r="FN218" s="196">
        <v>0</v>
      </c>
      <c r="FO218" s="196">
        <v>2991239.5333333337</v>
      </c>
      <c r="FP218" s="196">
        <v>126333.33333333333</v>
      </c>
      <c r="FQ218" s="196">
        <v>771545.1587301587</v>
      </c>
      <c r="FR218" s="196">
        <v>3465979.2277149055</v>
      </c>
      <c r="FS218" s="196">
        <v>258426.91518658429</v>
      </c>
      <c r="FT218" s="196">
        <v>-134548.00416666665</v>
      </c>
      <c r="FU218" s="196">
        <v>-433440.73664166679</v>
      </c>
      <c r="FV218" s="196">
        <v>11492.25</v>
      </c>
      <c r="FW218" s="196">
        <v>-12943.929999999998</v>
      </c>
      <c r="FX218" s="196">
        <v>-251828.73789309518</v>
      </c>
      <c r="FY218" s="196">
        <v>-2751776.6499999994</v>
      </c>
      <c r="FZ218" s="196">
        <v>34454381.93292968</v>
      </c>
      <c r="GA218" s="197">
        <v>30759449.904865723</v>
      </c>
      <c r="GB218" s="197">
        <v>2139821.9157739221</v>
      </c>
      <c r="GC218" s="197">
        <v>0</v>
      </c>
      <c r="GD218" s="197">
        <v>0</v>
      </c>
      <c r="GE218" s="197">
        <v>0</v>
      </c>
      <c r="GF218" s="197">
        <v>2991239.5333333337</v>
      </c>
      <c r="GG218" s="197">
        <v>126333.33333333333</v>
      </c>
      <c r="GH218" s="197">
        <v>618401.99206349207</v>
      </c>
      <c r="GI218" s="197">
        <v>3465979.2277149055</v>
      </c>
      <c r="GJ218" s="197">
        <v>203192.05804372713</v>
      </c>
      <c r="GK218" s="197">
        <v>-126648.3666666667</v>
      </c>
      <c r="GL218" s="197">
        <v>-383223.53984166688</v>
      </c>
      <c r="GM218" s="197">
        <v>0</v>
      </c>
      <c r="GN218" s="197">
        <v>0</v>
      </c>
      <c r="GO218" s="197">
        <v>-251828.73789309518</v>
      </c>
      <c r="GP218" s="197">
        <v>-8385553.6799999988</v>
      </c>
      <c r="GQ218" s="197">
        <v>31157163.640726969</v>
      </c>
      <c r="GR218" s="198">
        <v>30759449.904865723</v>
      </c>
      <c r="GS218" s="198">
        <v>1900738.4754173337</v>
      </c>
      <c r="GT218" s="198">
        <v>0</v>
      </c>
      <c r="GU218" s="198">
        <v>0</v>
      </c>
      <c r="GV218" s="198">
        <v>0</v>
      </c>
      <c r="GW218" s="198">
        <v>2991239.5333333337</v>
      </c>
      <c r="GX218" s="198">
        <v>126333.33333333333</v>
      </c>
      <c r="GY218" s="198">
        <v>618401.99206349207</v>
      </c>
      <c r="GZ218" s="198">
        <v>3465979.2277149055</v>
      </c>
      <c r="HA218" s="198">
        <v>203192.05804372713</v>
      </c>
      <c r="HB218" s="198">
        <v>-126648.3666666667</v>
      </c>
      <c r="HC218" s="198">
        <v>-383223.53984166688</v>
      </c>
      <c r="HD218" s="198">
        <v>0</v>
      </c>
      <c r="HE218" s="198">
        <v>0</v>
      </c>
      <c r="HF218" s="198">
        <v>-251828.73789309518</v>
      </c>
      <c r="HG218" s="198">
        <v>0</v>
      </c>
      <c r="HH218" s="198">
        <v>39303633.880370356</v>
      </c>
      <c r="HJ218" s="286"/>
      <c r="HK218" s="287"/>
      <c r="HL218" s="287"/>
      <c r="HM218" s="287"/>
      <c r="HN218" s="287"/>
      <c r="HO218" s="287"/>
      <c r="HP218" s="287"/>
      <c r="HQ218" s="288"/>
      <c r="HR218" s="263"/>
      <c r="HS218" s="289"/>
      <c r="HT218" s="290"/>
      <c r="HU218" s="290"/>
      <c r="HV218" s="290"/>
      <c r="HW218" s="290"/>
      <c r="HX218" s="290"/>
      <c r="HY218" s="290"/>
      <c r="HZ218" s="291"/>
      <c r="IA218" s="284"/>
      <c r="IB218" s="292"/>
      <c r="ID218" s="292"/>
      <c r="IF218" s="292"/>
      <c r="IH218" s="292"/>
      <c r="IJ218" s="292"/>
      <c r="IL218" s="292"/>
      <c r="IN218" s="292"/>
      <c r="IP218" s="292"/>
    </row>
    <row r="219" spans="1:250" ht="15" thickBot="1">
      <c r="G219" s="262"/>
      <c r="H219" s="330"/>
      <c r="I219" s="330"/>
      <c r="J219" s="330"/>
      <c r="K219" s="330"/>
      <c r="L219" s="330"/>
      <c r="M219" s="331"/>
      <c r="N219" s="331"/>
      <c r="O219" s="331"/>
      <c r="P219" s="331"/>
      <c r="Q219" s="331"/>
      <c r="R219" s="331"/>
      <c r="S219" s="331"/>
      <c r="T219" s="331"/>
      <c r="U219" s="331"/>
      <c r="V219" s="331"/>
      <c r="W219" s="331"/>
      <c r="X219" s="331"/>
      <c r="Y219" s="331"/>
      <c r="Z219" s="331"/>
      <c r="AA219" s="331"/>
      <c r="AB219" s="331"/>
      <c r="AC219" s="331"/>
      <c r="AD219" s="332"/>
      <c r="AE219" s="332"/>
      <c r="AF219" s="332"/>
      <c r="AG219" s="332"/>
      <c r="AH219" s="332"/>
      <c r="AI219" s="332"/>
      <c r="AJ219" s="332"/>
      <c r="AK219" s="332"/>
      <c r="AL219" s="332"/>
      <c r="AM219" s="332"/>
      <c r="AN219" s="332"/>
      <c r="AO219" s="332"/>
      <c r="AP219" s="332"/>
      <c r="AQ219" s="332"/>
      <c r="AR219" s="332"/>
      <c r="AS219" s="332"/>
      <c r="AT219" s="332"/>
      <c r="AU219" s="333"/>
      <c r="AV219" s="333"/>
      <c r="AW219" s="333"/>
      <c r="AX219" s="333"/>
      <c r="AY219" s="333"/>
      <c r="AZ219" s="333"/>
      <c r="BA219" s="333"/>
      <c r="BB219" s="333"/>
      <c r="BC219" s="333"/>
      <c r="BD219" s="333"/>
      <c r="BE219" s="333"/>
      <c r="BF219" s="333"/>
      <c r="BG219" s="333"/>
      <c r="BH219" s="333"/>
      <c r="BI219" s="333"/>
      <c r="BJ219" s="333"/>
      <c r="BK219" s="333"/>
      <c r="BL219" s="334"/>
      <c r="BM219" s="334"/>
      <c r="BN219" s="334"/>
      <c r="BO219" s="334"/>
      <c r="BP219" s="334"/>
      <c r="BQ219" s="334"/>
      <c r="BR219" s="334"/>
      <c r="BS219" s="334"/>
      <c r="BT219" s="334"/>
      <c r="BU219" s="334"/>
      <c r="BV219" s="334"/>
      <c r="BW219" s="334"/>
      <c r="BX219" s="334"/>
      <c r="BY219" s="334"/>
      <c r="BZ219" s="334"/>
      <c r="CA219" s="334"/>
      <c r="CB219" s="334"/>
      <c r="CC219" s="335"/>
      <c r="CD219" s="335"/>
      <c r="CE219" s="335"/>
      <c r="CF219" s="335"/>
      <c r="CG219" s="335"/>
      <c r="CH219" s="335"/>
      <c r="CI219" s="335"/>
      <c r="CJ219" s="335"/>
      <c r="CK219" s="335"/>
      <c r="CL219" s="335"/>
      <c r="CM219" s="335"/>
      <c r="CN219" s="335"/>
      <c r="CO219" s="335"/>
      <c r="CP219" s="335"/>
      <c r="CQ219" s="335"/>
      <c r="CR219" s="335"/>
      <c r="CS219" s="335"/>
      <c r="CT219" s="336"/>
      <c r="CU219" s="336"/>
      <c r="CV219" s="336"/>
      <c r="CW219" s="336"/>
      <c r="CX219" s="336"/>
      <c r="CY219" s="336"/>
      <c r="CZ219" s="336"/>
      <c r="DA219" s="336"/>
      <c r="DB219" s="336"/>
      <c r="DC219" s="336"/>
      <c r="DD219" s="336"/>
      <c r="DE219" s="336"/>
      <c r="DF219" s="336"/>
      <c r="DG219" s="336"/>
      <c r="DH219" s="336"/>
      <c r="DI219" s="336"/>
      <c r="DJ219" s="336"/>
      <c r="DK219" s="337"/>
      <c r="DL219" s="337"/>
      <c r="DM219" s="337"/>
      <c r="DN219" s="337"/>
      <c r="DO219" s="337"/>
      <c r="DP219" s="337"/>
      <c r="DQ219" s="337"/>
      <c r="DR219" s="337"/>
      <c r="DS219" s="337"/>
      <c r="DT219" s="337"/>
      <c r="DU219" s="337"/>
      <c r="DV219" s="337"/>
      <c r="DW219" s="337"/>
      <c r="DX219" s="337"/>
      <c r="DY219" s="337"/>
      <c r="DZ219" s="337"/>
      <c r="EA219" s="337"/>
      <c r="EB219" s="338"/>
      <c r="EC219" s="338"/>
      <c r="ED219" s="338"/>
      <c r="EE219" s="338"/>
      <c r="EF219" s="338"/>
      <c r="EG219" s="338"/>
      <c r="EH219" s="338"/>
      <c r="EI219" s="338"/>
      <c r="EJ219" s="338"/>
      <c r="EK219" s="338"/>
      <c r="EL219" s="338"/>
      <c r="EM219" s="338"/>
      <c r="EN219" s="338"/>
      <c r="EO219" s="338"/>
      <c r="EP219" s="338"/>
      <c r="EQ219" s="338"/>
      <c r="ER219" s="338"/>
      <c r="ES219" s="332"/>
      <c r="ET219" s="332"/>
      <c r="EU219" s="332"/>
      <c r="EV219" s="332"/>
      <c r="EW219" s="332"/>
      <c r="EX219" s="332"/>
      <c r="EY219" s="332"/>
      <c r="EZ219" s="332"/>
      <c r="FA219" s="332"/>
      <c r="FB219" s="332"/>
      <c r="FC219" s="332"/>
      <c r="FD219" s="332"/>
      <c r="FE219" s="332"/>
      <c r="FF219" s="332"/>
      <c r="FG219" s="332"/>
      <c r="FH219" s="332"/>
      <c r="FI219" s="332"/>
      <c r="FJ219" s="333"/>
      <c r="FK219" s="333"/>
      <c r="FL219" s="333"/>
      <c r="FM219" s="333"/>
      <c r="FN219" s="333"/>
      <c r="FO219" s="333"/>
      <c r="FP219" s="333"/>
      <c r="FQ219" s="333"/>
      <c r="FR219" s="333"/>
      <c r="FS219" s="333"/>
      <c r="FT219" s="333"/>
      <c r="FU219" s="333"/>
      <c r="FV219" s="333"/>
      <c r="FW219" s="333"/>
      <c r="FX219" s="333"/>
      <c r="FY219" s="333"/>
      <c r="FZ219" s="333"/>
      <c r="GA219" s="334"/>
      <c r="GB219" s="334"/>
      <c r="GC219" s="334"/>
      <c r="GD219" s="334"/>
      <c r="GE219" s="334"/>
      <c r="GF219" s="334"/>
      <c r="GG219" s="334"/>
      <c r="GH219" s="334"/>
      <c r="GI219" s="334"/>
      <c r="GJ219" s="334"/>
      <c r="GK219" s="334"/>
      <c r="GL219" s="334"/>
      <c r="GM219" s="334"/>
      <c r="GN219" s="334"/>
      <c r="GO219" s="334"/>
      <c r="GP219" s="334"/>
      <c r="GQ219" s="334"/>
      <c r="GR219" s="335"/>
      <c r="GS219" s="335"/>
      <c r="GT219" s="335"/>
      <c r="GU219" s="335"/>
      <c r="GV219" s="335"/>
      <c r="GW219" s="335"/>
      <c r="GX219" s="335"/>
      <c r="GY219" s="335"/>
      <c r="GZ219" s="335"/>
      <c r="HA219" s="335"/>
      <c r="HB219" s="335"/>
      <c r="HC219" s="335"/>
      <c r="HD219" s="335"/>
      <c r="HE219" s="335"/>
      <c r="HF219" s="335"/>
      <c r="HG219" s="335"/>
      <c r="HH219" s="335"/>
      <c r="HI219" s="330">
        <f t="shared" ref="HI219:IH219" si="40">SUM(HI9:HI218)</f>
        <v>0</v>
      </c>
      <c r="HJ219" s="293">
        <f t="shared" si="40"/>
        <v>452595660.33637989</v>
      </c>
      <c r="HK219" s="293">
        <f t="shared" si="40"/>
        <v>8980366.9999999981</v>
      </c>
      <c r="HL219" s="293">
        <f t="shared" si="40"/>
        <v>45133395.640858769</v>
      </c>
      <c r="HM219" s="293">
        <f t="shared" si="40"/>
        <v>-1590486.0541666665</v>
      </c>
      <c r="HN219" s="293">
        <f t="shared" si="40"/>
        <v>-5009008.3367000008</v>
      </c>
      <c r="HO219" s="293">
        <f t="shared" si="40"/>
        <v>-1669063.8199999996</v>
      </c>
      <c r="HP219" s="293">
        <f t="shared" si="40"/>
        <v>-59564.25</v>
      </c>
      <c r="HQ219" s="293">
        <f t="shared" si="40"/>
        <v>-2407762.4700000002</v>
      </c>
      <c r="HR219" s="263">
        <f t="shared" si="40"/>
        <v>0</v>
      </c>
      <c r="HS219" s="293">
        <f t="shared" si="40"/>
        <v>26289655.27</v>
      </c>
      <c r="HT219" s="293">
        <f t="shared" si="40"/>
        <v>188400.99</v>
      </c>
      <c r="HU219" s="293">
        <f t="shared" si="40"/>
        <v>28943806.510000002</v>
      </c>
      <c r="HV219" s="293">
        <f t="shared" si="40"/>
        <v>723013.74000000057</v>
      </c>
      <c r="HW219" s="293">
        <f t="shared" si="40"/>
        <v>1943302.4497011956</v>
      </c>
      <c r="HX219" s="293">
        <f t="shared" si="40"/>
        <v>2098765.0599999991</v>
      </c>
      <c r="HY219" s="293">
        <f t="shared" si="40"/>
        <v>9642945</v>
      </c>
      <c r="HZ219" s="293">
        <f t="shared" si="40"/>
        <v>1537106.7299999993</v>
      </c>
      <c r="IA219" s="293">
        <f t="shared" si="40"/>
        <v>0</v>
      </c>
      <c r="IB219" s="293">
        <f t="shared" si="40"/>
        <v>578076418.72694027</v>
      </c>
      <c r="IC219" s="293">
        <f t="shared" si="40"/>
        <v>0</v>
      </c>
      <c r="ID219" s="293">
        <f t="shared" si="40"/>
        <v>-10735884.930866662</v>
      </c>
      <c r="IE219" s="293">
        <f t="shared" si="40"/>
        <v>0</v>
      </c>
      <c r="IF219" s="293">
        <f t="shared" si="40"/>
        <v>0</v>
      </c>
      <c r="IG219" s="293">
        <f t="shared" si="40"/>
        <v>0</v>
      </c>
      <c r="IH219" s="293">
        <f t="shared" si="40"/>
        <v>0</v>
      </c>
      <c r="II219" s="293"/>
      <c r="IJ219" s="293">
        <f>SUM(IJ9:IJ218)</f>
        <v>955858.76583333325</v>
      </c>
      <c r="IK219" s="293"/>
      <c r="IL219" s="293">
        <f>SUM(IL9:IL218)</f>
        <v>1410952.4041101348</v>
      </c>
      <c r="IM219" s="293"/>
      <c r="IN219" s="293">
        <f>SUM(IN9:IN218)</f>
        <v>12745208.3935</v>
      </c>
      <c r="IO219" s="293">
        <f t="shared" ref="IO219:IP219" si="41">SUM(IO9:IO218)</f>
        <v>0</v>
      </c>
      <c r="IP219" s="293">
        <f t="shared" si="41"/>
        <v>0</v>
      </c>
    </row>
  </sheetData>
  <sheetProtection autoFilter="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78"/>
  <sheetViews>
    <sheetView zoomScale="90" zoomScaleNormal="90" workbookViewId="0">
      <selection activeCell="G19" sqref="G19"/>
    </sheetView>
  </sheetViews>
  <sheetFormatPr defaultRowHeight="13"/>
  <cols>
    <col min="1" max="1" width="24.1796875" style="77" customWidth="1"/>
    <col min="2" max="2" width="16.81640625" style="77" customWidth="1"/>
    <col min="3" max="3" width="23.54296875" style="77" hidden="1" customWidth="1"/>
    <col min="4" max="4" width="26.1796875" style="77" hidden="1" customWidth="1"/>
    <col min="5" max="5" width="13.1796875" style="90" customWidth="1"/>
    <col min="6" max="6" width="15.81640625" style="77" customWidth="1"/>
    <col min="7" max="7" width="27" style="77" customWidth="1"/>
    <col min="8" max="8" width="50.26953125" style="77" customWidth="1"/>
    <col min="9" max="9" width="39.26953125" style="77" customWidth="1"/>
    <col min="10" max="10" width="38.81640625" style="77" customWidth="1"/>
    <col min="11" max="11" width="15.7265625" style="77" customWidth="1"/>
    <col min="12" max="13" width="17" style="77" customWidth="1"/>
    <col min="14" max="14" width="54.1796875" style="77" bestFit="1" customWidth="1"/>
    <col min="15" max="15" width="18.81640625" style="89" customWidth="1"/>
    <col min="16" max="16" width="11.54296875" style="77" customWidth="1"/>
    <col min="17" max="20" width="9.1796875" style="77"/>
    <col min="21" max="21" width="9.81640625" style="77" hidden="1" customWidth="1"/>
    <col min="22" max="258" width="9.1796875" style="77"/>
    <col min="259" max="259" width="9.81640625" style="77" customWidth="1"/>
    <col min="260" max="260" width="9.453125" style="77" customWidth="1"/>
    <col min="261" max="261" width="13.1796875" style="77" bestFit="1" customWidth="1"/>
    <col min="262" max="262" width="33.54296875" style="77" customWidth="1"/>
    <col min="263" max="263" width="41.54296875" style="77" customWidth="1"/>
    <col min="264" max="264" width="10.54296875" style="77" customWidth="1"/>
    <col min="265" max="265" width="9.54296875" style="77" customWidth="1"/>
    <col min="266" max="266" width="27.54296875" style="77" customWidth="1"/>
    <col min="267" max="268" width="0" style="77" hidden="1" customWidth="1"/>
    <col min="269" max="514" width="9.1796875" style="77"/>
    <col min="515" max="515" width="9.81640625" style="77" customWidth="1"/>
    <col min="516" max="516" width="9.453125" style="77" customWidth="1"/>
    <col min="517" max="517" width="13.1796875" style="77" bestFit="1" customWidth="1"/>
    <col min="518" max="518" width="33.54296875" style="77" customWidth="1"/>
    <col min="519" max="519" width="41.54296875" style="77" customWidth="1"/>
    <col min="520" max="520" width="10.54296875" style="77" customWidth="1"/>
    <col min="521" max="521" width="9.54296875" style="77" customWidth="1"/>
    <col min="522" max="522" width="27.54296875" style="77" customWidth="1"/>
    <col min="523" max="524" width="0" style="77" hidden="1" customWidth="1"/>
    <col min="525" max="770" width="9.1796875" style="77"/>
    <col min="771" max="771" width="9.81640625" style="77" customWidth="1"/>
    <col min="772" max="772" width="9.453125" style="77" customWidth="1"/>
    <col min="773" max="773" width="13.1796875" style="77" bestFit="1" customWidth="1"/>
    <col min="774" max="774" width="33.54296875" style="77" customWidth="1"/>
    <col min="775" max="775" width="41.54296875" style="77" customWidth="1"/>
    <col min="776" max="776" width="10.54296875" style="77" customWidth="1"/>
    <col min="777" max="777" width="9.54296875" style="77" customWidth="1"/>
    <col min="778" max="778" width="27.54296875" style="77" customWidth="1"/>
    <col min="779" max="780" width="0" style="77" hidden="1" customWidth="1"/>
    <col min="781" max="1026" width="9.1796875" style="77"/>
    <col min="1027" max="1027" width="9.81640625" style="77" customWidth="1"/>
    <col min="1028" max="1028" width="9.453125" style="77" customWidth="1"/>
    <col min="1029" max="1029" width="13.1796875" style="77" bestFit="1" customWidth="1"/>
    <col min="1030" max="1030" width="33.54296875" style="77" customWidth="1"/>
    <col min="1031" max="1031" width="41.54296875" style="77" customWidth="1"/>
    <col min="1032" max="1032" width="10.54296875" style="77" customWidth="1"/>
    <col min="1033" max="1033" width="9.54296875" style="77" customWidth="1"/>
    <col min="1034" max="1034" width="27.54296875" style="77" customWidth="1"/>
    <col min="1035" max="1036" width="0" style="77" hidden="1" customWidth="1"/>
    <col min="1037" max="1282" width="9.1796875" style="77"/>
    <col min="1283" max="1283" width="9.81640625" style="77" customWidth="1"/>
    <col min="1284" max="1284" width="9.453125" style="77" customWidth="1"/>
    <col min="1285" max="1285" width="13.1796875" style="77" bestFit="1" customWidth="1"/>
    <col min="1286" max="1286" width="33.54296875" style="77" customWidth="1"/>
    <col min="1287" max="1287" width="41.54296875" style="77" customWidth="1"/>
    <col min="1288" max="1288" width="10.54296875" style="77" customWidth="1"/>
    <col min="1289" max="1289" width="9.54296875" style="77" customWidth="1"/>
    <col min="1290" max="1290" width="27.54296875" style="77" customWidth="1"/>
    <col min="1291" max="1292" width="0" style="77" hidden="1" customWidth="1"/>
    <col min="1293" max="1538" width="9.1796875" style="77"/>
    <col min="1539" max="1539" width="9.81640625" style="77" customWidth="1"/>
    <col min="1540" max="1540" width="9.453125" style="77" customWidth="1"/>
    <col min="1541" max="1541" width="13.1796875" style="77" bestFit="1" customWidth="1"/>
    <col min="1542" max="1542" width="33.54296875" style="77" customWidth="1"/>
    <col min="1543" max="1543" width="41.54296875" style="77" customWidth="1"/>
    <col min="1544" max="1544" width="10.54296875" style="77" customWidth="1"/>
    <col min="1545" max="1545" width="9.54296875" style="77" customWidth="1"/>
    <col min="1546" max="1546" width="27.54296875" style="77" customWidth="1"/>
    <col min="1547" max="1548" width="0" style="77" hidden="1" customWidth="1"/>
    <col min="1549" max="1794" width="9.1796875" style="77"/>
    <col min="1795" max="1795" width="9.81640625" style="77" customWidth="1"/>
    <col min="1796" max="1796" width="9.453125" style="77" customWidth="1"/>
    <col min="1797" max="1797" width="13.1796875" style="77" bestFit="1" customWidth="1"/>
    <col min="1798" max="1798" width="33.54296875" style="77" customWidth="1"/>
    <col min="1799" max="1799" width="41.54296875" style="77" customWidth="1"/>
    <col min="1800" max="1800" width="10.54296875" style="77" customWidth="1"/>
    <col min="1801" max="1801" width="9.54296875" style="77" customWidth="1"/>
    <col min="1802" max="1802" width="27.54296875" style="77" customWidth="1"/>
    <col min="1803" max="1804" width="0" style="77" hidden="1" customWidth="1"/>
    <col min="1805" max="2050" width="9.1796875" style="77"/>
    <col min="2051" max="2051" width="9.81640625" style="77" customWidth="1"/>
    <col min="2052" max="2052" width="9.453125" style="77" customWidth="1"/>
    <col min="2053" max="2053" width="13.1796875" style="77" bestFit="1" customWidth="1"/>
    <col min="2054" max="2054" width="33.54296875" style="77" customWidth="1"/>
    <col min="2055" max="2055" width="41.54296875" style="77" customWidth="1"/>
    <col min="2056" max="2056" width="10.54296875" style="77" customWidth="1"/>
    <col min="2057" max="2057" width="9.54296875" style="77" customWidth="1"/>
    <col min="2058" max="2058" width="27.54296875" style="77" customWidth="1"/>
    <col min="2059" max="2060" width="0" style="77" hidden="1" customWidth="1"/>
    <col min="2061" max="2306" width="9.1796875" style="77"/>
    <col min="2307" max="2307" width="9.81640625" style="77" customWidth="1"/>
    <col min="2308" max="2308" width="9.453125" style="77" customWidth="1"/>
    <col min="2309" max="2309" width="13.1796875" style="77" bestFit="1" customWidth="1"/>
    <col min="2310" max="2310" width="33.54296875" style="77" customWidth="1"/>
    <col min="2311" max="2311" width="41.54296875" style="77" customWidth="1"/>
    <col min="2312" max="2312" width="10.54296875" style="77" customWidth="1"/>
    <col min="2313" max="2313" width="9.54296875" style="77" customWidth="1"/>
    <col min="2314" max="2314" width="27.54296875" style="77" customWidth="1"/>
    <col min="2315" max="2316" width="0" style="77" hidden="1" customWidth="1"/>
    <col min="2317" max="2562" width="9.1796875" style="77"/>
    <col min="2563" max="2563" width="9.81640625" style="77" customWidth="1"/>
    <col min="2564" max="2564" width="9.453125" style="77" customWidth="1"/>
    <col min="2565" max="2565" width="13.1796875" style="77" bestFit="1" customWidth="1"/>
    <col min="2566" max="2566" width="33.54296875" style="77" customWidth="1"/>
    <col min="2567" max="2567" width="41.54296875" style="77" customWidth="1"/>
    <col min="2568" max="2568" width="10.54296875" style="77" customWidth="1"/>
    <col min="2569" max="2569" width="9.54296875" style="77" customWidth="1"/>
    <col min="2570" max="2570" width="27.54296875" style="77" customWidth="1"/>
    <col min="2571" max="2572" width="0" style="77" hidden="1" customWidth="1"/>
    <col min="2573" max="2818" width="9.1796875" style="77"/>
    <col min="2819" max="2819" width="9.81640625" style="77" customWidth="1"/>
    <col min="2820" max="2820" width="9.453125" style="77" customWidth="1"/>
    <col min="2821" max="2821" width="13.1796875" style="77" bestFit="1" customWidth="1"/>
    <col min="2822" max="2822" width="33.54296875" style="77" customWidth="1"/>
    <col min="2823" max="2823" width="41.54296875" style="77" customWidth="1"/>
    <col min="2824" max="2824" width="10.54296875" style="77" customWidth="1"/>
    <col min="2825" max="2825" width="9.54296875" style="77" customWidth="1"/>
    <col min="2826" max="2826" width="27.54296875" style="77" customWidth="1"/>
    <col min="2827" max="2828" width="0" style="77" hidden="1" customWidth="1"/>
    <col min="2829" max="3074" width="9.1796875" style="77"/>
    <col min="3075" max="3075" width="9.81640625" style="77" customWidth="1"/>
    <col min="3076" max="3076" width="9.453125" style="77" customWidth="1"/>
    <col min="3077" max="3077" width="13.1796875" style="77" bestFit="1" customWidth="1"/>
    <col min="3078" max="3078" width="33.54296875" style="77" customWidth="1"/>
    <col min="3079" max="3079" width="41.54296875" style="77" customWidth="1"/>
    <col min="3080" max="3080" width="10.54296875" style="77" customWidth="1"/>
    <col min="3081" max="3081" width="9.54296875" style="77" customWidth="1"/>
    <col min="3082" max="3082" width="27.54296875" style="77" customWidth="1"/>
    <col min="3083" max="3084" width="0" style="77" hidden="1" customWidth="1"/>
    <col min="3085" max="3330" width="9.1796875" style="77"/>
    <col min="3331" max="3331" width="9.81640625" style="77" customWidth="1"/>
    <col min="3332" max="3332" width="9.453125" style="77" customWidth="1"/>
    <col min="3333" max="3333" width="13.1796875" style="77" bestFit="1" customWidth="1"/>
    <col min="3334" max="3334" width="33.54296875" style="77" customWidth="1"/>
    <col min="3335" max="3335" width="41.54296875" style="77" customWidth="1"/>
    <col min="3336" max="3336" width="10.54296875" style="77" customWidth="1"/>
    <col min="3337" max="3337" width="9.54296875" style="77" customWidth="1"/>
    <col min="3338" max="3338" width="27.54296875" style="77" customWidth="1"/>
    <col min="3339" max="3340" width="0" style="77" hidden="1" customWidth="1"/>
    <col min="3341" max="3586" width="9.1796875" style="77"/>
    <col min="3587" max="3587" width="9.81640625" style="77" customWidth="1"/>
    <col min="3588" max="3588" width="9.453125" style="77" customWidth="1"/>
    <col min="3589" max="3589" width="13.1796875" style="77" bestFit="1" customWidth="1"/>
    <col min="3590" max="3590" width="33.54296875" style="77" customWidth="1"/>
    <col min="3591" max="3591" width="41.54296875" style="77" customWidth="1"/>
    <col min="3592" max="3592" width="10.54296875" style="77" customWidth="1"/>
    <col min="3593" max="3593" width="9.54296875" style="77" customWidth="1"/>
    <col min="3594" max="3594" width="27.54296875" style="77" customWidth="1"/>
    <col min="3595" max="3596" width="0" style="77" hidden="1" customWidth="1"/>
    <col min="3597" max="3842" width="9.1796875" style="77"/>
    <col min="3843" max="3843" width="9.81640625" style="77" customWidth="1"/>
    <col min="3844" max="3844" width="9.453125" style="77" customWidth="1"/>
    <col min="3845" max="3845" width="13.1796875" style="77" bestFit="1" customWidth="1"/>
    <col min="3846" max="3846" width="33.54296875" style="77" customWidth="1"/>
    <col min="3847" max="3847" width="41.54296875" style="77" customWidth="1"/>
    <col min="3848" max="3848" width="10.54296875" style="77" customWidth="1"/>
    <col min="3849" max="3849" width="9.54296875" style="77" customWidth="1"/>
    <col min="3850" max="3850" width="27.54296875" style="77" customWidth="1"/>
    <col min="3851" max="3852" width="0" style="77" hidden="1" customWidth="1"/>
    <col min="3853" max="4098" width="9.1796875" style="77"/>
    <col min="4099" max="4099" width="9.81640625" style="77" customWidth="1"/>
    <col min="4100" max="4100" width="9.453125" style="77" customWidth="1"/>
    <col min="4101" max="4101" width="13.1796875" style="77" bestFit="1" customWidth="1"/>
    <col min="4102" max="4102" width="33.54296875" style="77" customWidth="1"/>
    <col min="4103" max="4103" width="41.54296875" style="77" customWidth="1"/>
    <col min="4104" max="4104" width="10.54296875" style="77" customWidth="1"/>
    <col min="4105" max="4105" width="9.54296875" style="77" customWidth="1"/>
    <col min="4106" max="4106" width="27.54296875" style="77" customWidth="1"/>
    <col min="4107" max="4108" width="0" style="77" hidden="1" customWidth="1"/>
    <col min="4109" max="4354" width="9.1796875" style="77"/>
    <col min="4355" max="4355" width="9.81640625" style="77" customWidth="1"/>
    <col min="4356" max="4356" width="9.453125" style="77" customWidth="1"/>
    <col min="4357" max="4357" width="13.1796875" style="77" bestFit="1" customWidth="1"/>
    <col min="4358" max="4358" width="33.54296875" style="77" customWidth="1"/>
    <col min="4359" max="4359" width="41.54296875" style="77" customWidth="1"/>
    <col min="4360" max="4360" width="10.54296875" style="77" customWidth="1"/>
    <col min="4361" max="4361" width="9.54296875" style="77" customWidth="1"/>
    <col min="4362" max="4362" width="27.54296875" style="77" customWidth="1"/>
    <col min="4363" max="4364" width="0" style="77" hidden="1" customWidth="1"/>
    <col min="4365" max="4610" width="9.1796875" style="77"/>
    <col min="4611" max="4611" width="9.81640625" style="77" customWidth="1"/>
    <col min="4612" max="4612" width="9.453125" style="77" customWidth="1"/>
    <col min="4613" max="4613" width="13.1796875" style="77" bestFit="1" customWidth="1"/>
    <col min="4614" max="4614" width="33.54296875" style="77" customWidth="1"/>
    <col min="4615" max="4615" width="41.54296875" style="77" customWidth="1"/>
    <col min="4616" max="4616" width="10.54296875" style="77" customWidth="1"/>
    <col min="4617" max="4617" width="9.54296875" style="77" customWidth="1"/>
    <col min="4618" max="4618" width="27.54296875" style="77" customWidth="1"/>
    <col min="4619" max="4620" width="0" style="77" hidden="1" customWidth="1"/>
    <col min="4621" max="4866" width="9.1796875" style="77"/>
    <col min="4867" max="4867" width="9.81640625" style="77" customWidth="1"/>
    <col min="4868" max="4868" width="9.453125" style="77" customWidth="1"/>
    <col min="4869" max="4869" width="13.1796875" style="77" bestFit="1" customWidth="1"/>
    <col min="4870" max="4870" width="33.54296875" style="77" customWidth="1"/>
    <col min="4871" max="4871" width="41.54296875" style="77" customWidth="1"/>
    <col min="4872" max="4872" width="10.54296875" style="77" customWidth="1"/>
    <col min="4873" max="4873" width="9.54296875" style="77" customWidth="1"/>
    <col min="4874" max="4874" width="27.54296875" style="77" customWidth="1"/>
    <col min="4875" max="4876" width="0" style="77" hidden="1" customWidth="1"/>
    <col min="4877" max="5122" width="9.1796875" style="77"/>
    <col min="5123" max="5123" width="9.81640625" style="77" customWidth="1"/>
    <col min="5124" max="5124" width="9.453125" style="77" customWidth="1"/>
    <col min="5125" max="5125" width="13.1796875" style="77" bestFit="1" customWidth="1"/>
    <col min="5126" max="5126" width="33.54296875" style="77" customWidth="1"/>
    <col min="5127" max="5127" width="41.54296875" style="77" customWidth="1"/>
    <col min="5128" max="5128" width="10.54296875" style="77" customWidth="1"/>
    <col min="5129" max="5129" width="9.54296875" style="77" customWidth="1"/>
    <col min="5130" max="5130" width="27.54296875" style="77" customWidth="1"/>
    <col min="5131" max="5132" width="0" style="77" hidden="1" customWidth="1"/>
    <col min="5133" max="5378" width="9.1796875" style="77"/>
    <col min="5379" max="5379" width="9.81640625" style="77" customWidth="1"/>
    <col min="5380" max="5380" width="9.453125" style="77" customWidth="1"/>
    <col min="5381" max="5381" width="13.1796875" style="77" bestFit="1" customWidth="1"/>
    <col min="5382" max="5382" width="33.54296875" style="77" customWidth="1"/>
    <col min="5383" max="5383" width="41.54296875" style="77" customWidth="1"/>
    <col min="5384" max="5384" width="10.54296875" style="77" customWidth="1"/>
    <col min="5385" max="5385" width="9.54296875" style="77" customWidth="1"/>
    <col min="5386" max="5386" width="27.54296875" style="77" customWidth="1"/>
    <col min="5387" max="5388" width="0" style="77" hidden="1" customWidth="1"/>
    <col min="5389" max="5634" width="9.1796875" style="77"/>
    <col min="5635" max="5635" width="9.81640625" style="77" customWidth="1"/>
    <col min="5636" max="5636" width="9.453125" style="77" customWidth="1"/>
    <col min="5637" max="5637" width="13.1796875" style="77" bestFit="1" customWidth="1"/>
    <col min="5638" max="5638" width="33.54296875" style="77" customWidth="1"/>
    <col min="5639" max="5639" width="41.54296875" style="77" customWidth="1"/>
    <col min="5640" max="5640" width="10.54296875" style="77" customWidth="1"/>
    <col min="5641" max="5641" width="9.54296875" style="77" customWidth="1"/>
    <col min="5642" max="5642" width="27.54296875" style="77" customWidth="1"/>
    <col min="5643" max="5644" width="0" style="77" hidden="1" customWidth="1"/>
    <col min="5645" max="5890" width="9.1796875" style="77"/>
    <col min="5891" max="5891" width="9.81640625" style="77" customWidth="1"/>
    <col min="5892" max="5892" width="9.453125" style="77" customWidth="1"/>
    <col min="5893" max="5893" width="13.1796875" style="77" bestFit="1" customWidth="1"/>
    <col min="5894" max="5894" width="33.54296875" style="77" customWidth="1"/>
    <col min="5895" max="5895" width="41.54296875" style="77" customWidth="1"/>
    <col min="5896" max="5896" width="10.54296875" style="77" customWidth="1"/>
    <col min="5897" max="5897" width="9.54296875" style="77" customWidth="1"/>
    <col min="5898" max="5898" width="27.54296875" style="77" customWidth="1"/>
    <col min="5899" max="5900" width="0" style="77" hidden="1" customWidth="1"/>
    <col min="5901" max="6146" width="9.1796875" style="77"/>
    <col min="6147" max="6147" width="9.81640625" style="77" customWidth="1"/>
    <col min="6148" max="6148" width="9.453125" style="77" customWidth="1"/>
    <col min="6149" max="6149" width="13.1796875" style="77" bestFit="1" customWidth="1"/>
    <col min="6150" max="6150" width="33.54296875" style="77" customWidth="1"/>
    <col min="6151" max="6151" width="41.54296875" style="77" customWidth="1"/>
    <col min="6152" max="6152" width="10.54296875" style="77" customWidth="1"/>
    <col min="6153" max="6153" width="9.54296875" style="77" customWidth="1"/>
    <col min="6154" max="6154" width="27.54296875" style="77" customWidth="1"/>
    <col min="6155" max="6156" width="0" style="77" hidden="1" customWidth="1"/>
    <col min="6157" max="6402" width="9.1796875" style="77"/>
    <col min="6403" max="6403" width="9.81640625" style="77" customWidth="1"/>
    <col min="6404" max="6404" width="9.453125" style="77" customWidth="1"/>
    <col min="6405" max="6405" width="13.1796875" style="77" bestFit="1" customWidth="1"/>
    <col min="6406" max="6406" width="33.54296875" style="77" customWidth="1"/>
    <col min="6407" max="6407" width="41.54296875" style="77" customWidth="1"/>
    <col min="6408" max="6408" width="10.54296875" style="77" customWidth="1"/>
    <col min="6409" max="6409" width="9.54296875" style="77" customWidth="1"/>
    <col min="6410" max="6410" width="27.54296875" style="77" customWidth="1"/>
    <col min="6411" max="6412" width="0" style="77" hidden="1" customWidth="1"/>
    <col min="6413" max="6658" width="9.1796875" style="77"/>
    <col min="6659" max="6659" width="9.81640625" style="77" customWidth="1"/>
    <col min="6660" max="6660" width="9.453125" style="77" customWidth="1"/>
    <col min="6661" max="6661" width="13.1796875" style="77" bestFit="1" customWidth="1"/>
    <col min="6662" max="6662" width="33.54296875" style="77" customWidth="1"/>
    <col min="6663" max="6663" width="41.54296875" style="77" customWidth="1"/>
    <col min="6664" max="6664" width="10.54296875" style="77" customWidth="1"/>
    <col min="6665" max="6665" width="9.54296875" style="77" customWidth="1"/>
    <col min="6666" max="6666" width="27.54296875" style="77" customWidth="1"/>
    <col min="6667" max="6668" width="0" style="77" hidden="1" customWidth="1"/>
    <col min="6669" max="6914" width="9.1796875" style="77"/>
    <col min="6915" max="6915" width="9.81640625" style="77" customWidth="1"/>
    <col min="6916" max="6916" width="9.453125" style="77" customWidth="1"/>
    <col min="6917" max="6917" width="13.1796875" style="77" bestFit="1" customWidth="1"/>
    <col min="6918" max="6918" width="33.54296875" style="77" customWidth="1"/>
    <col min="6919" max="6919" width="41.54296875" style="77" customWidth="1"/>
    <col min="6920" max="6920" width="10.54296875" style="77" customWidth="1"/>
    <col min="6921" max="6921" width="9.54296875" style="77" customWidth="1"/>
    <col min="6922" max="6922" width="27.54296875" style="77" customWidth="1"/>
    <col min="6923" max="6924" width="0" style="77" hidden="1" customWidth="1"/>
    <col min="6925" max="7170" width="9.1796875" style="77"/>
    <col min="7171" max="7171" width="9.81640625" style="77" customWidth="1"/>
    <col min="7172" max="7172" width="9.453125" style="77" customWidth="1"/>
    <col min="7173" max="7173" width="13.1796875" style="77" bestFit="1" customWidth="1"/>
    <col min="7174" max="7174" width="33.54296875" style="77" customWidth="1"/>
    <col min="7175" max="7175" width="41.54296875" style="77" customWidth="1"/>
    <col min="7176" max="7176" width="10.54296875" style="77" customWidth="1"/>
    <col min="7177" max="7177" width="9.54296875" style="77" customWidth="1"/>
    <col min="7178" max="7178" width="27.54296875" style="77" customWidth="1"/>
    <col min="7179" max="7180" width="0" style="77" hidden="1" customWidth="1"/>
    <col min="7181" max="7426" width="9.1796875" style="77"/>
    <col min="7427" max="7427" width="9.81640625" style="77" customWidth="1"/>
    <col min="7428" max="7428" width="9.453125" style="77" customWidth="1"/>
    <col min="7429" max="7429" width="13.1796875" style="77" bestFit="1" customWidth="1"/>
    <col min="7430" max="7430" width="33.54296875" style="77" customWidth="1"/>
    <col min="7431" max="7431" width="41.54296875" style="77" customWidth="1"/>
    <col min="7432" max="7432" width="10.54296875" style="77" customWidth="1"/>
    <col min="7433" max="7433" width="9.54296875" style="77" customWidth="1"/>
    <col min="7434" max="7434" width="27.54296875" style="77" customWidth="1"/>
    <col min="7435" max="7436" width="0" style="77" hidden="1" customWidth="1"/>
    <col min="7437" max="7682" width="9.1796875" style="77"/>
    <col min="7683" max="7683" width="9.81640625" style="77" customWidth="1"/>
    <col min="7684" max="7684" width="9.453125" style="77" customWidth="1"/>
    <col min="7685" max="7685" width="13.1796875" style="77" bestFit="1" customWidth="1"/>
    <col min="7686" max="7686" width="33.54296875" style="77" customWidth="1"/>
    <col min="7687" max="7687" width="41.54296875" style="77" customWidth="1"/>
    <col min="7688" max="7688" width="10.54296875" style="77" customWidth="1"/>
    <col min="7689" max="7689" width="9.54296875" style="77" customWidth="1"/>
    <col min="7690" max="7690" width="27.54296875" style="77" customWidth="1"/>
    <col min="7691" max="7692" width="0" style="77" hidden="1" customWidth="1"/>
    <col min="7693" max="7938" width="9.1796875" style="77"/>
    <col min="7939" max="7939" width="9.81640625" style="77" customWidth="1"/>
    <col min="7940" max="7940" width="9.453125" style="77" customWidth="1"/>
    <col min="7941" max="7941" width="13.1796875" style="77" bestFit="1" customWidth="1"/>
    <col min="7942" max="7942" width="33.54296875" style="77" customWidth="1"/>
    <col min="7943" max="7943" width="41.54296875" style="77" customWidth="1"/>
    <col min="7944" max="7944" width="10.54296875" style="77" customWidth="1"/>
    <col min="7945" max="7945" width="9.54296875" style="77" customWidth="1"/>
    <col min="7946" max="7946" width="27.54296875" style="77" customWidth="1"/>
    <col min="7947" max="7948" width="0" style="77" hidden="1" customWidth="1"/>
    <col min="7949" max="8194" width="9.1796875" style="77"/>
    <col min="8195" max="8195" width="9.81640625" style="77" customWidth="1"/>
    <col min="8196" max="8196" width="9.453125" style="77" customWidth="1"/>
    <col min="8197" max="8197" width="13.1796875" style="77" bestFit="1" customWidth="1"/>
    <col min="8198" max="8198" width="33.54296875" style="77" customWidth="1"/>
    <col min="8199" max="8199" width="41.54296875" style="77" customWidth="1"/>
    <col min="8200" max="8200" width="10.54296875" style="77" customWidth="1"/>
    <col min="8201" max="8201" width="9.54296875" style="77" customWidth="1"/>
    <col min="8202" max="8202" width="27.54296875" style="77" customWidth="1"/>
    <col min="8203" max="8204" width="0" style="77" hidden="1" customWidth="1"/>
    <col min="8205" max="8450" width="9.1796875" style="77"/>
    <col min="8451" max="8451" width="9.81640625" style="77" customWidth="1"/>
    <col min="8452" max="8452" width="9.453125" style="77" customWidth="1"/>
    <col min="8453" max="8453" width="13.1796875" style="77" bestFit="1" customWidth="1"/>
    <col min="8454" max="8454" width="33.54296875" style="77" customWidth="1"/>
    <col min="8455" max="8455" width="41.54296875" style="77" customWidth="1"/>
    <col min="8456" max="8456" width="10.54296875" style="77" customWidth="1"/>
    <col min="8457" max="8457" width="9.54296875" style="77" customWidth="1"/>
    <col min="8458" max="8458" width="27.54296875" style="77" customWidth="1"/>
    <col min="8459" max="8460" width="0" style="77" hidden="1" customWidth="1"/>
    <col min="8461" max="8706" width="9.1796875" style="77"/>
    <col min="8707" max="8707" width="9.81640625" style="77" customWidth="1"/>
    <col min="8708" max="8708" width="9.453125" style="77" customWidth="1"/>
    <col min="8709" max="8709" width="13.1796875" style="77" bestFit="1" customWidth="1"/>
    <col min="8710" max="8710" width="33.54296875" style="77" customWidth="1"/>
    <col min="8711" max="8711" width="41.54296875" style="77" customWidth="1"/>
    <col min="8712" max="8712" width="10.54296875" style="77" customWidth="1"/>
    <col min="8713" max="8713" width="9.54296875" style="77" customWidth="1"/>
    <col min="8714" max="8714" width="27.54296875" style="77" customWidth="1"/>
    <col min="8715" max="8716" width="0" style="77" hidden="1" customWidth="1"/>
    <col min="8717" max="8962" width="9.1796875" style="77"/>
    <col min="8963" max="8963" width="9.81640625" style="77" customWidth="1"/>
    <col min="8964" max="8964" width="9.453125" style="77" customWidth="1"/>
    <col min="8965" max="8965" width="13.1796875" style="77" bestFit="1" customWidth="1"/>
    <col min="8966" max="8966" width="33.54296875" style="77" customWidth="1"/>
    <col min="8967" max="8967" width="41.54296875" style="77" customWidth="1"/>
    <col min="8968" max="8968" width="10.54296875" style="77" customWidth="1"/>
    <col min="8969" max="8969" width="9.54296875" style="77" customWidth="1"/>
    <col min="8970" max="8970" width="27.54296875" style="77" customWidth="1"/>
    <col min="8971" max="8972" width="0" style="77" hidden="1" customWidth="1"/>
    <col min="8973" max="9218" width="9.1796875" style="77"/>
    <col min="9219" max="9219" width="9.81640625" style="77" customWidth="1"/>
    <col min="9220" max="9220" width="9.453125" style="77" customWidth="1"/>
    <col min="9221" max="9221" width="13.1796875" style="77" bestFit="1" customWidth="1"/>
    <col min="9222" max="9222" width="33.54296875" style="77" customWidth="1"/>
    <col min="9223" max="9223" width="41.54296875" style="77" customWidth="1"/>
    <col min="9224" max="9224" width="10.54296875" style="77" customWidth="1"/>
    <col min="9225" max="9225" width="9.54296875" style="77" customWidth="1"/>
    <col min="9226" max="9226" width="27.54296875" style="77" customWidth="1"/>
    <col min="9227" max="9228" width="0" style="77" hidden="1" customWidth="1"/>
    <col min="9229" max="9474" width="9.1796875" style="77"/>
    <col min="9475" max="9475" width="9.81640625" style="77" customWidth="1"/>
    <col min="9476" max="9476" width="9.453125" style="77" customWidth="1"/>
    <col min="9477" max="9477" width="13.1796875" style="77" bestFit="1" customWidth="1"/>
    <col min="9478" max="9478" width="33.54296875" style="77" customWidth="1"/>
    <col min="9479" max="9479" width="41.54296875" style="77" customWidth="1"/>
    <col min="9480" max="9480" width="10.54296875" style="77" customWidth="1"/>
    <col min="9481" max="9481" width="9.54296875" style="77" customWidth="1"/>
    <col min="9482" max="9482" width="27.54296875" style="77" customWidth="1"/>
    <col min="9483" max="9484" width="0" style="77" hidden="1" customWidth="1"/>
    <col min="9485" max="9730" width="9.1796875" style="77"/>
    <col min="9731" max="9731" width="9.81640625" style="77" customWidth="1"/>
    <col min="9732" max="9732" width="9.453125" style="77" customWidth="1"/>
    <col min="9733" max="9733" width="13.1796875" style="77" bestFit="1" customWidth="1"/>
    <col min="9734" max="9734" width="33.54296875" style="77" customWidth="1"/>
    <col min="9735" max="9735" width="41.54296875" style="77" customWidth="1"/>
    <col min="9736" max="9736" width="10.54296875" style="77" customWidth="1"/>
    <col min="9737" max="9737" width="9.54296875" style="77" customWidth="1"/>
    <col min="9738" max="9738" width="27.54296875" style="77" customWidth="1"/>
    <col min="9739" max="9740" width="0" style="77" hidden="1" customWidth="1"/>
    <col min="9741" max="9986" width="9.1796875" style="77"/>
    <col min="9987" max="9987" width="9.81640625" style="77" customWidth="1"/>
    <col min="9988" max="9988" width="9.453125" style="77" customWidth="1"/>
    <col min="9989" max="9989" width="13.1796875" style="77" bestFit="1" customWidth="1"/>
    <col min="9990" max="9990" width="33.54296875" style="77" customWidth="1"/>
    <col min="9991" max="9991" width="41.54296875" style="77" customWidth="1"/>
    <col min="9992" max="9992" width="10.54296875" style="77" customWidth="1"/>
    <col min="9993" max="9993" width="9.54296875" style="77" customWidth="1"/>
    <col min="9994" max="9994" width="27.54296875" style="77" customWidth="1"/>
    <col min="9995" max="9996" width="0" style="77" hidden="1" customWidth="1"/>
    <col min="9997" max="10242" width="9.1796875" style="77"/>
    <col min="10243" max="10243" width="9.81640625" style="77" customWidth="1"/>
    <col min="10244" max="10244" width="9.453125" style="77" customWidth="1"/>
    <col min="10245" max="10245" width="13.1796875" style="77" bestFit="1" customWidth="1"/>
    <col min="10246" max="10246" width="33.54296875" style="77" customWidth="1"/>
    <col min="10247" max="10247" width="41.54296875" style="77" customWidth="1"/>
    <col min="10248" max="10248" width="10.54296875" style="77" customWidth="1"/>
    <col min="10249" max="10249" width="9.54296875" style="77" customWidth="1"/>
    <col min="10250" max="10250" width="27.54296875" style="77" customWidth="1"/>
    <col min="10251" max="10252" width="0" style="77" hidden="1" customWidth="1"/>
    <col min="10253" max="10498" width="9.1796875" style="77"/>
    <col min="10499" max="10499" width="9.81640625" style="77" customWidth="1"/>
    <col min="10500" max="10500" width="9.453125" style="77" customWidth="1"/>
    <col min="10501" max="10501" width="13.1796875" style="77" bestFit="1" customWidth="1"/>
    <col min="10502" max="10502" width="33.54296875" style="77" customWidth="1"/>
    <col min="10503" max="10503" width="41.54296875" style="77" customWidth="1"/>
    <col min="10504" max="10504" width="10.54296875" style="77" customWidth="1"/>
    <col min="10505" max="10505" width="9.54296875" style="77" customWidth="1"/>
    <col min="10506" max="10506" width="27.54296875" style="77" customWidth="1"/>
    <col min="10507" max="10508" width="0" style="77" hidden="1" customWidth="1"/>
    <col min="10509" max="10754" width="9.1796875" style="77"/>
    <col min="10755" max="10755" width="9.81640625" style="77" customWidth="1"/>
    <col min="10756" max="10756" width="9.453125" style="77" customWidth="1"/>
    <col min="10757" max="10757" width="13.1796875" style="77" bestFit="1" customWidth="1"/>
    <col min="10758" max="10758" width="33.54296875" style="77" customWidth="1"/>
    <col min="10759" max="10759" width="41.54296875" style="77" customWidth="1"/>
    <col min="10760" max="10760" width="10.54296875" style="77" customWidth="1"/>
    <col min="10761" max="10761" width="9.54296875" style="77" customWidth="1"/>
    <col min="10762" max="10762" width="27.54296875" style="77" customWidth="1"/>
    <col min="10763" max="10764" width="0" style="77" hidden="1" customWidth="1"/>
    <col min="10765" max="11010" width="9.1796875" style="77"/>
    <col min="11011" max="11011" width="9.81640625" style="77" customWidth="1"/>
    <col min="11012" max="11012" width="9.453125" style="77" customWidth="1"/>
    <col min="11013" max="11013" width="13.1796875" style="77" bestFit="1" customWidth="1"/>
    <col min="11014" max="11014" width="33.54296875" style="77" customWidth="1"/>
    <col min="11015" max="11015" width="41.54296875" style="77" customWidth="1"/>
    <col min="11016" max="11016" width="10.54296875" style="77" customWidth="1"/>
    <col min="11017" max="11017" width="9.54296875" style="77" customWidth="1"/>
    <col min="11018" max="11018" width="27.54296875" style="77" customWidth="1"/>
    <col min="11019" max="11020" width="0" style="77" hidden="1" customWidth="1"/>
    <col min="11021" max="11266" width="9.1796875" style="77"/>
    <col min="11267" max="11267" width="9.81640625" style="77" customWidth="1"/>
    <col min="11268" max="11268" width="9.453125" style="77" customWidth="1"/>
    <col min="11269" max="11269" width="13.1796875" style="77" bestFit="1" customWidth="1"/>
    <col min="11270" max="11270" width="33.54296875" style="77" customWidth="1"/>
    <col min="11271" max="11271" width="41.54296875" style="77" customWidth="1"/>
    <col min="11272" max="11272" width="10.54296875" style="77" customWidth="1"/>
    <col min="11273" max="11273" width="9.54296875" style="77" customWidth="1"/>
    <col min="11274" max="11274" width="27.54296875" style="77" customWidth="1"/>
    <col min="11275" max="11276" width="0" style="77" hidden="1" customWidth="1"/>
    <col min="11277" max="11522" width="9.1796875" style="77"/>
    <col min="11523" max="11523" width="9.81640625" style="77" customWidth="1"/>
    <col min="11524" max="11524" width="9.453125" style="77" customWidth="1"/>
    <col min="11525" max="11525" width="13.1796875" style="77" bestFit="1" customWidth="1"/>
    <col min="11526" max="11526" width="33.54296875" style="77" customWidth="1"/>
    <col min="11527" max="11527" width="41.54296875" style="77" customWidth="1"/>
    <col min="11528" max="11528" width="10.54296875" style="77" customWidth="1"/>
    <col min="11529" max="11529" width="9.54296875" style="77" customWidth="1"/>
    <col min="11530" max="11530" width="27.54296875" style="77" customWidth="1"/>
    <col min="11531" max="11532" width="0" style="77" hidden="1" customWidth="1"/>
    <col min="11533" max="11778" width="9.1796875" style="77"/>
    <col min="11779" max="11779" width="9.81640625" style="77" customWidth="1"/>
    <col min="11780" max="11780" width="9.453125" style="77" customWidth="1"/>
    <col min="11781" max="11781" width="13.1796875" style="77" bestFit="1" customWidth="1"/>
    <col min="11782" max="11782" width="33.54296875" style="77" customWidth="1"/>
    <col min="11783" max="11783" width="41.54296875" style="77" customWidth="1"/>
    <col min="11784" max="11784" width="10.54296875" style="77" customWidth="1"/>
    <col min="11785" max="11785" width="9.54296875" style="77" customWidth="1"/>
    <col min="11786" max="11786" width="27.54296875" style="77" customWidth="1"/>
    <col min="11787" max="11788" width="0" style="77" hidden="1" customWidth="1"/>
    <col min="11789" max="12034" width="9.1796875" style="77"/>
    <col min="12035" max="12035" width="9.81640625" style="77" customWidth="1"/>
    <col min="12036" max="12036" width="9.453125" style="77" customWidth="1"/>
    <col min="12037" max="12037" width="13.1796875" style="77" bestFit="1" customWidth="1"/>
    <col min="12038" max="12038" width="33.54296875" style="77" customWidth="1"/>
    <col min="12039" max="12039" width="41.54296875" style="77" customWidth="1"/>
    <col min="12040" max="12040" width="10.54296875" style="77" customWidth="1"/>
    <col min="12041" max="12041" width="9.54296875" style="77" customWidth="1"/>
    <col min="12042" max="12042" width="27.54296875" style="77" customWidth="1"/>
    <col min="12043" max="12044" width="0" style="77" hidden="1" customWidth="1"/>
    <col min="12045" max="12290" width="9.1796875" style="77"/>
    <col min="12291" max="12291" width="9.81640625" style="77" customWidth="1"/>
    <col min="12292" max="12292" width="9.453125" style="77" customWidth="1"/>
    <col min="12293" max="12293" width="13.1796875" style="77" bestFit="1" customWidth="1"/>
    <col min="12294" max="12294" width="33.54296875" style="77" customWidth="1"/>
    <col min="12295" max="12295" width="41.54296875" style="77" customWidth="1"/>
    <col min="12296" max="12296" width="10.54296875" style="77" customWidth="1"/>
    <col min="12297" max="12297" width="9.54296875" style="77" customWidth="1"/>
    <col min="12298" max="12298" width="27.54296875" style="77" customWidth="1"/>
    <col min="12299" max="12300" width="0" style="77" hidden="1" customWidth="1"/>
    <col min="12301" max="12546" width="9.1796875" style="77"/>
    <col min="12547" max="12547" width="9.81640625" style="77" customWidth="1"/>
    <col min="12548" max="12548" width="9.453125" style="77" customWidth="1"/>
    <col min="12549" max="12549" width="13.1796875" style="77" bestFit="1" customWidth="1"/>
    <col min="12550" max="12550" width="33.54296875" style="77" customWidth="1"/>
    <col min="12551" max="12551" width="41.54296875" style="77" customWidth="1"/>
    <col min="12552" max="12552" width="10.54296875" style="77" customWidth="1"/>
    <col min="12553" max="12553" width="9.54296875" style="77" customWidth="1"/>
    <col min="12554" max="12554" width="27.54296875" style="77" customWidth="1"/>
    <col min="12555" max="12556" width="0" style="77" hidden="1" customWidth="1"/>
    <col min="12557" max="12802" width="9.1796875" style="77"/>
    <col min="12803" max="12803" width="9.81640625" style="77" customWidth="1"/>
    <col min="12804" max="12804" width="9.453125" style="77" customWidth="1"/>
    <col min="12805" max="12805" width="13.1796875" style="77" bestFit="1" customWidth="1"/>
    <col min="12806" max="12806" width="33.54296875" style="77" customWidth="1"/>
    <col min="12807" max="12807" width="41.54296875" style="77" customWidth="1"/>
    <col min="12808" max="12808" width="10.54296875" style="77" customWidth="1"/>
    <col min="12809" max="12809" width="9.54296875" style="77" customWidth="1"/>
    <col min="12810" max="12810" width="27.54296875" style="77" customWidth="1"/>
    <col min="12811" max="12812" width="0" style="77" hidden="1" customWidth="1"/>
    <col min="12813" max="13058" width="9.1796875" style="77"/>
    <col min="13059" max="13059" width="9.81640625" style="77" customWidth="1"/>
    <col min="13060" max="13060" width="9.453125" style="77" customWidth="1"/>
    <col min="13061" max="13061" width="13.1796875" style="77" bestFit="1" customWidth="1"/>
    <col min="13062" max="13062" width="33.54296875" style="77" customWidth="1"/>
    <col min="13063" max="13063" width="41.54296875" style="77" customWidth="1"/>
    <col min="13064" max="13064" width="10.54296875" style="77" customWidth="1"/>
    <col min="13065" max="13065" width="9.54296875" style="77" customWidth="1"/>
    <col min="13066" max="13066" width="27.54296875" style="77" customWidth="1"/>
    <col min="13067" max="13068" width="0" style="77" hidden="1" customWidth="1"/>
    <col min="13069" max="13314" width="9.1796875" style="77"/>
    <col min="13315" max="13315" width="9.81640625" style="77" customWidth="1"/>
    <col min="13316" max="13316" width="9.453125" style="77" customWidth="1"/>
    <col min="13317" max="13317" width="13.1796875" style="77" bestFit="1" customWidth="1"/>
    <col min="13318" max="13318" width="33.54296875" style="77" customWidth="1"/>
    <col min="13319" max="13319" width="41.54296875" style="77" customWidth="1"/>
    <col min="13320" max="13320" width="10.54296875" style="77" customWidth="1"/>
    <col min="13321" max="13321" width="9.54296875" style="77" customWidth="1"/>
    <col min="13322" max="13322" width="27.54296875" style="77" customWidth="1"/>
    <col min="13323" max="13324" width="0" style="77" hidden="1" customWidth="1"/>
    <col min="13325" max="13570" width="9.1796875" style="77"/>
    <col min="13571" max="13571" width="9.81640625" style="77" customWidth="1"/>
    <col min="13572" max="13572" width="9.453125" style="77" customWidth="1"/>
    <col min="13573" max="13573" width="13.1796875" style="77" bestFit="1" customWidth="1"/>
    <col min="13574" max="13574" width="33.54296875" style="77" customWidth="1"/>
    <col min="13575" max="13575" width="41.54296875" style="77" customWidth="1"/>
    <col min="13576" max="13576" width="10.54296875" style="77" customWidth="1"/>
    <col min="13577" max="13577" width="9.54296875" style="77" customWidth="1"/>
    <col min="13578" max="13578" width="27.54296875" style="77" customWidth="1"/>
    <col min="13579" max="13580" width="0" style="77" hidden="1" customWidth="1"/>
    <col min="13581" max="13826" width="9.1796875" style="77"/>
    <col min="13827" max="13827" width="9.81640625" style="77" customWidth="1"/>
    <col min="13828" max="13828" width="9.453125" style="77" customWidth="1"/>
    <col min="13829" max="13829" width="13.1796875" style="77" bestFit="1" customWidth="1"/>
    <col min="13830" max="13830" width="33.54296875" style="77" customWidth="1"/>
    <col min="13831" max="13831" width="41.54296875" style="77" customWidth="1"/>
    <col min="13832" max="13832" width="10.54296875" style="77" customWidth="1"/>
    <col min="13833" max="13833" width="9.54296875" style="77" customWidth="1"/>
    <col min="13834" max="13834" width="27.54296875" style="77" customWidth="1"/>
    <col min="13835" max="13836" width="0" style="77" hidden="1" customWidth="1"/>
    <col min="13837" max="14082" width="9.1796875" style="77"/>
    <col min="14083" max="14083" width="9.81640625" style="77" customWidth="1"/>
    <col min="14084" max="14084" width="9.453125" style="77" customWidth="1"/>
    <col min="14085" max="14085" width="13.1796875" style="77" bestFit="1" customWidth="1"/>
    <col min="14086" max="14086" width="33.54296875" style="77" customWidth="1"/>
    <col min="14087" max="14087" width="41.54296875" style="77" customWidth="1"/>
    <col min="14088" max="14088" width="10.54296875" style="77" customWidth="1"/>
    <col min="14089" max="14089" width="9.54296875" style="77" customWidth="1"/>
    <col min="14090" max="14090" width="27.54296875" style="77" customWidth="1"/>
    <col min="14091" max="14092" width="0" style="77" hidden="1" customWidth="1"/>
    <col min="14093" max="14338" width="9.1796875" style="77"/>
    <col min="14339" max="14339" width="9.81640625" style="77" customWidth="1"/>
    <col min="14340" max="14340" width="9.453125" style="77" customWidth="1"/>
    <col min="14341" max="14341" width="13.1796875" style="77" bestFit="1" customWidth="1"/>
    <col min="14342" max="14342" width="33.54296875" style="77" customWidth="1"/>
    <col min="14343" max="14343" width="41.54296875" style="77" customWidth="1"/>
    <col min="14344" max="14344" width="10.54296875" style="77" customWidth="1"/>
    <col min="14345" max="14345" width="9.54296875" style="77" customWidth="1"/>
    <col min="14346" max="14346" width="27.54296875" style="77" customWidth="1"/>
    <col min="14347" max="14348" width="0" style="77" hidden="1" customWidth="1"/>
    <col min="14349" max="14594" width="9.1796875" style="77"/>
    <col min="14595" max="14595" width="9.81640625" style="77" customWidth="1"/>
    <col min="14596" max="14596" width="9.453125" style="77" customWidth="1"/>
    <col min="14597" max="14597" width="13.1796875" style="77" bestFit="1" customWidth="1"/>
    <col min="14598" max="14598" width="33.54296875" style="77" customWidth="1"/>
    <col min="14599" max="14599" width="41.54296875" style="77" customWidth="1"/>
    <col min="14600" max="14600" width="10.54296875" style="77" customWidth="1"/>
    <col min="14601" max="14601" width="9.54296875" style="77" customWidth="1"/>
    <col min="14602" max="14602" width="27.54296875" style="77" customWidth="1"/>
    <col min="14603" max="14604" width="0" style="77" hidden="1" customWidth="1"/>
    <col min="14605" max="14850" width="9.1796875" style="77"/>
    <col min="14851" max="14851" width="9.81640625" style="77" customWidth="1"/>
    <col min="14852" max="14852" width="9.453125" style="77" customWidth="1"/>
    <col min="14853" max="14853" width="13.1796875" style="77" bestFit="1" customWidth="1"/>
    <col min="14854" max="14854" width="33.54296875" style="77" customWidth="1"/>
    <col min="14855" max="14855" width="41.54296875" style="77" customWidth="1"/>
    <col min="14856" max="14856" width="10.54296875" style="77" customWidth="1"/>
    <col min="14857" max="14857" width="9.54296875" style="77" customWidth="1"/>
    <col min="14858" max="14858" width="27.54296875" style="77" customWidth="1"/>
    <col min="14859" max="14860" width="0" style="77" hidden="1" customWidth="1"/>
    <col min="14861" max="15106" width="9.1796875" style="77"/>
    <col min="15107" max="15107" width="9.81640625" style="77" customWidth="1"/>
    <col min="15108" max="15108" width="9.453125" style="77" customWidth="1"/>
    <col min="15109" max="15109" width="13.1796875" style="77" bestFit="1" customWidth="1"/>
    <col min="15110" max="15110" width="33.54296875" style="77" customWidth="1"/>
    <col min="15111" max="15111" width="41.54296875" style="77" customWidth="1"/>
    <col min="15112" max="15112" width="10.54296875" style="77" customWidth="1"/>
    <col min="15113" max="15113" width="9.54296875" style="77" customWidth="1"/>
    <col min="15114" max="15114" width="27.54296875" style="77" customWidth="1"/>
    <col min="15115" max="15116" width="0" style="77" hidden="1" customWidth="1"/>
    <col min="15117" max="15362" width="9.1796875" style="77"/>
    <col min="15363" max="15363" width="9.81640625" style="77" customWidth="1"/>
    <col min="15364" max="15364" width="9.453125" style="77" customWidth="1"/>
    <col min="15365" max="15365" width="13.1796875" style="77" bestFit="1" customWidth="1"/>
    <col min="15366" max="15366" width="33.54296875" style="77" customWidth="1"/>
    <col min="15367" max="15367" width="41.54296875" style="77" customWidth="1"/>
    <col min="15368" max="15368" width="10.54296875" style="77" customWidth="1"/>
    <col min="15369" max="15369" width="9.54296875" style="77" customWidth="1"/>
    <col min="15370" max="15370" width="27.54296875" style="77" customWidth="1"/>
    <col min="15371" max="15372" width="0" style="77" hidden="1" customWidth="1"/>
    <col min="15373" max="15618" width="9.1796875" style="77"/>
    <col min="15619" max="15619" width="9.81640625" style="77" customWidth="1"/>
    <col min="15620" max="15620" width="9.453125" style="77" customWidth="1"/>
    <col min="15621" max="15621" width="13.1796875" style="77" bestFit="1" customWidth="1"/>
    <col min="15622" max="15622" width="33.54296875" style="77" customWidth="1"/>
    <col min="15623" max="15623" width="41.54296875" style="77" customWidth="1"/>
    <col min="15624" max="15624" width="10.54296875" style="77" customWidth="1"/>
    <col min="15625" max="15625" width="9.54296875" style="77" customWidth="1"/>
    <col min="15626" max="15626" width="27.54296875" style="77" customWidth="1"/>
    <col min="15627" max="15628" width="0" style="77" hidden="1" customWidth="1"/>
    <col min="15629" max="15874" width="9.1796875" style="77"/>
    <col min="15875" max="15875" width="9.81640625" style="77" customWidth="1"/>
    <col min="15876" max="15876" width="9.453125" style="77" customWidth="1"/>
    <col min="15877" max="15877" width="13.1796875" style="77" bestFit="1" customWidth="1"/>
    <col min="15878" max="15878" width="33.54296875" style="77" customWidth="1"/>
    <col min="15879" max="15879" width="41.54296875" style="77" customWidth="1"/>
    <col min="15880" max="15880" width="10.54296875" style="77" customWidth="1"/>
    <col min="15881" max="15881" width="9.54296875" style="77" customWidth="1"/>
    <col min="15882" max="15882" width="27.54296875" style="77" customWidth="1"/>
    <col min="15883" max="15884" width="0" style="77" hidden="1" customWidth="1"/>
    <col min="15885" max="16130" width="9.1796875" style="77"/>
    <col min="16131" max="16131" width="9.81640625" style="77" customWidth="1"/>
    <col min="16132" max="16132" width="9.453125" style="77" customWidth="1"/>
    <col min="16133" max="16133" width="13.1796875" style="77" bestFit="1" customWidth="1"/>
    <col min="16134" max="16134" width="33.54296875" style="77" customWidth="1"/>
    <col min="16135" max="16135" width="41.54296875" style="77" customWidth="1"/>
    <col min="16136" max="16136" width="10.54296875" style="77" customWidth="1"/>
    <col min="16137" max="16137" width="9.54296875" style="77" customWidth="1"/>
    <col min="16138" max="16138" width="27.54296875" style="77" customWidth="1"/>
    <col min="16139" max="16140" width="0" style="77" hidden="1" customWidth="1"/>
    <col min="16141" max="16384" width="9.1796875" style="77"/>
  </cols>
  <sheetData>
    <row r="1" spans="1:21" ht="15" customHeight="1">
      <c r="A1" s="916" t="s">
        <v>12</v>
      </c>
      <c r="B1" s="917"/>
      <c r="C1" s="917"/>
      <c r="D1" s="917"/>
      <c r="E1" s="917"/>
      <c r="F1" s="527"/>
      <c r="G1" s="527"/>
      <c r="O1" s="193"/>
    </row>
    <row r="2" spans="1:21" ht="15" customHeight="1">
      <c r="A2" s="528"/>
      <c r="B2" s="529"/>
      <c r="C2" s="529"/>
      <c r="D2" s="529"/>
      <c r="E2" s="530"/>
      <c r="O2" s="193"/>
    </row>
    <row r="3" spans="1:21" ht="15" customHeight="1">
      <c r="A3" s="531" t="s">
        <v>1037</v>
      </c>
      <c r="B3" s="532" t="str">
        <f>'1. CFR Return'!C3</f>
        <v>0000</v>
      </c>
      <c r="C3" s="533"/>
      <c r="D3" s="533"/>
      <c r="E3" s="534"/>
      <c r="F3" s="535"/>
      <c r="G3" s="536"/>
      <c r="H3" s="489" t="s">
        <v>209</v>
      </c>
      <c r="I3" s="488"/>
      <c r="J3" s="488"/>
      <c r="O3" s="193"/>
    </row>
    <row r="4" spans="1:21" ht="15" customHeight="1">
      <c r="A4" s="537" t="s">
        <v>0</v>
      </c>
      <c r="B4" s="538" t="str">
        <f>'1. CFR Return'!C2</f>
        <v>Select School</v>
      </c>
      <c r="C4" s="538"/>
      <c r="D4" s="538"/>
      <c r="E4" s="539"/>
      <c r="F4" s="540"/>
      <c r="G4" s="541"/>
      <c r="H4" s="489" t="s">
        <v>6</v>
      </c>
      <c r="I4" s="491" t="s">
        <v>1038</v>
      </c>
      <c r="J4" s="621"/>
      <c r="O4" s="150" t="s">
        <v>772</v>
      </c>
    </row>
    <row r="5" spans="1:21" ht="15" customHeight="1">
      <c r="A5" s="542"/>
      <c r="B5" s="543"/>
      <c r="C5" s="543"/>
      <c r="D5" s="543"/>
      <c r="E5" s="544"/>
      <c r="I5" s="623" t="s">
        <v>1039</v>
      </c>
      <c r="J5" s="622"/>
      <c r="O5" s="150" t="s">
        <v>773</v>
      </c>
    </row>
    <row r="6" spans="1:21" ht="15" customHeight="1" thickBot="1">
      <c r="A6" s="542"/>
      <c r="B6" s="543" t="s">
        <v>961</v>
      </c>
      <c r="C6" s="543"/>
      <c r="D6" s="543"/>
      <c r="E6" s="545"/>
      <c r="O6" s="193"/>
    </row>
    <row r="7" spans="1:21" s="625" customFormat="1">
      <c r="A7" s="766"/>
      <c r="B7" s="767"/>
      <c r="C7" s="767"/>
      <c r="D7" s="767"/>
      <c r="E7" s="767"/>
      <c r="F7" s="768"/>
      <c r="G7" s="768"/>
      <c r="H7" s="775"/>
      <c r="I7" s="918" t="s">
        <v>1040</v>
      </c>
      <c r="J7" s="919"/>
      <c r="K7" s="919"/>
      <c r="L7" s="919"/>
      <c r="M7" s="919"/>
      <c r="N7" s="919"/>
      <c r="O7" s="769"/>
    </row>
    <row r="8" spans="1:21" s="625" customFormat="1" ht="76" customHeight="1">
      <c r="A8" s="770" t="s">
        <v>220</v>
      </c>
      <c r="B8" s="764" t="s">
        <v>861</v>
      </c>
      <c r="C8" s="764"/>
      <c r="D8" s="764"/>
      <c r="E8" s="764" t="s">
        <v>221</v>
      </c>
      <c r="F8" s="764" t="s">
        <v>1041</v>
      </c>
      <c r="G8" s="627" t="s">
        <v>6442</v>
      </c>
      <c r="H8" s="628" t="s">
        <v>6443</v>
      </c>
      <c r="I8" s="626" t="s">
        <v>1042</v>
      </c>
      <c r="J8" s="627" t="s">
        <v>1043</v>
      </c>
      <c r="K8" s="627" t="s">
        <v>1044</v>
      </c>
      <c r="L8" s="627" t="s">
        <v>1045</v>
      </c>
      <c r="M8" s="627" t="s">
        <v>1046</v>
      </c>
      <c r="N8" s="627" t="s">
        <v>1047</v>
      </c>
      <c r="O8" s="628" t="s">
        <v>222</v>
      </c>
    </row>
    <row r="9" spans="1:21" s="624" customFormat="1" ht="15" customHeight="1">
      <c r="A9" s="629"/>
      <c r="B9" s="630" t="s">
        <v>772</v>
      </c>
      <c r="C9" s="668" t="str">
        <f t="shared" ref="C9:C73" si="0">CONCATENATE(A9,$B$6,B9)</f>
        <v xml:space="preserve"> BCC</v>
      </c>
      <c r="D9" s="630" t="s">
        <v>1049</v>
      </c>
      <c r="E9" s="631"/>
      <c r="F9" s="632">
        <f>VLOOKUP($B$3,'Accruals lookup'!$A:$R,4,FALSE)</f>
        <v>0</v>
      </c>
      <c r="G9" s="633" t="s">
        <v>771</v>
      </c>
      <c r="H9" s="776"/>
      <c r="I9" s="634"/>
      <c r="J9" s="636"/>
      <c r="K9" s="635" t="str">
        <f>IFERROR(_xlfn.IFNA(IF(VLOOKUP(I9,Lookup!AU:AV,2,FALSE)="CPID Required","CPID Required",""),VLOOKUP(J9,Lookup!AW:AX,2,FALSE)),"")</f>
        <v/>
      </c>
      <c r="L9" s="636"/>
      <c r="M9" s="636"/>
      <c r="N9" s="636" t="str" cm="1">
        <f t="array" ref="N9">IFERROR(_xlfn.IFS(L9&gt;0,VLOOKUP(L9,CPIDs!D:F,3,FALSE),M9&gt;0,VLOOKUP(M9,'RELPTY (Related Parties)'!D:E,2,FALSE)),"")</f>
        <v/>
      </c>
      <c r="O9" s="771" t="str">
        <f>CONCATENATE($B$3," ",U9)</f>
        <v>0000 BCC SF1</v>
      </c>
      <c r="U9" s="625" t="s">
        <v>774</v>
      </c>
    </row>
    <row r="10" spans="1:21" s="624" customFormat="1" ht="15" customHeight="1">
      <c r="A10" s="629"/>
      <c r="B10" s="630" t="s">
        <v>772</v>
      </c>
      <c r="C10" s="668" t="str">
        <f t="shared" si="0"/>
        <v xml:space="preserve"> BCC</v>
      </c>
      <c r="D10" s="630" t="s">
        <v>1049</v>
      </c>
      <c r="E10" s="631"/>
      <c r="F10" s="632">
        <f>VLOOKUP($B$3,'Accruals lookup'!$A:$R,4,FALSE)</f>
        <v>0</v>
      </c>
      <c r="G10" s="633" t="s">
        <v>771</v>
      </c>
      <c r="H10" s="776"/>
      <c r="I10" s="634"/>
      <c r="J10" s="636"/>
      <c r="K10" s="635" t="str">
        <f>IFERROR(_xlfn.IFNA(IF(VLOOKUP(I10,Lookup!AU:AV,2,FALSE)="CPID Required","CPID Required",""),VLOOKUP(J10,Lookup!AW:AX,2,FALSE)),"")</f>
        <v/>
      </c>
      <c r="L10" s="636"/>
      <c r="M10" s="636"/>
      <c r="N10" s="636" t="str" cm="1">
        <f t="array" ref="N10">IFERROR(_xlfn.IFS(L10&gt;0,VLOOKUP(L10,CPIDs!D:F,3,FALSE),M10&gt;0,VLOOKUP(M10,'RELPTY (Related Parties)'!D:E,2,FALSE)),"")</f>
        <v/>
      </c>
      <c r="O10" s="771" t="str">
        <f t="shared" ref="O10:O73" si="1">CONCATENATE($B$3," ",U10)</f>
        <v>0000 BCC SF2</v>
      </c>
      <c r="U10" s="625" t="s">
        <v>775</v>
      </c>
    </row>
    <row r="11" spans="1:21" s="624" customFormat="1" ht="15" customHeight="1">
      <c r="A11" s="629"/>
      <c r="B11" s="630" t="s">
        <v>772</v>
      </c>
      <c r="C11" s="668" t="str">
        <f t="shared" si="0"/>
        <v xml:space="preserve"> BCC</v>
      </c>
      <c r="D11" s="630" t="s">
        <v>1049</v>
      </c>
      <c r="E11" s="631"/>
      <c r="F11" s="637">
        <f>VLOOKUP($B$3,'Accruals lookup'!$A:$R,4,FALSE)</f>
        <v>0</v>
      </c>
      <c r="G11" s="633" t="s">
        <v>771</v>
      </c>
      <c r="H11" s="776"/>
      <c r="I11" s="634"/>
      <c r="J11" s="636"/>
      <c r="K11" s="635" t="str">
        <f>IFERROR(_xlfn.IFNA(IF(VLOOKUP(I11,Lookup!AU:AV,2,FALSE)="CPID Required","CPID Required",""),VLOOKUP(J11,Lookup!AW:AX,2,FALSE)),"")</f>
        <v/>
      </c>
      <c r="L11" s="636"/>
      <c r="M11" s="636"/>
      <c r="N11" s="636" t="str" cm="1">
        <f t="array" ref="N11">IFERROR(_xlfn.IFS(L11&gt;0,VLOOKUP(L11,CPIDs!D:F,3,FALSE),M11&gt;0,VLOOKUP(M11,'RELPTY (Related Parties)'!D:E,2,FALSE)),"")</f>
        <v/>
      </c>
      <c r="O11" s="771" t="str">
        <f t="shared" si="1"/>
        <v>0000 BCC SF3</v>
      </c>
      <c r="U11" s="625" t="s">
        <v>776</v>
      </c>
    </row>
    <row r="12" spans="1:21" s="624" customFormat="1" ht="15" customHeight="1">
      <c r="A12" s="629"/>
      <c r="B12" s="630" t="s">
        <v>772</v>
      </c>
      <c r="C12" s="668" t="str">
        <f t="shared" si="0"/>
        <v xml:space="preserve"> BCC</v>
      </c>
      <c r="D12" s="630" t="s">
        <v>1049</v>
      </c>
      <c r="E12" s="631"/>
      <c r="F12" s="637">
        <f>VLOOKUP($B$3,'Accruals lookup'!$A:$R,4,FALSE)</f>
        <v>0</v>
      </c>
      <c r="G12" s="633" t="s">
        <v>771</v>
      </c>
      <c r="H12" s="776"/>
      <c r="I12" s="634"/>
      <c r="J12" s="636"/>
      <c r="K12" s="635" t="str">
        <f>IFERROR(_xlfn.IFNA(IF(VLOOKUP(I12,Lookup!AU:AV,2,FALSE)="CPID Required","CPID Required",""),VLOOKUP(J12,Lookup!AW:AX,2,FALSE)),"")</f>
        <v/>
      </c>
      <c r="L12" s="636"/>
      <c r="M12" s="636"/>
      <c r="N12" s="636" t="str" cm="1">
        <f t="array" ref="N12">IFERROR(_xlfn.IFS(L12&gt;0,VLOOKUP(L12,CPIDs!D:F,3,FALSE),M12&gt;0,VLOOKUP(M12,'RELPTY (Related Parties)'!D:E,2,FALSE)),"")</f>
        <v/>
      </c>
      <c r="O12" s="771" t="str">
        <f t="shared" si="1"/>
        <v>0000 BCC SF4</v>
      </c>
      <c r="U12" s="625" t="s">
        <v>777</v>
      </c>
    </row>
    <row r="13" spans="1:21" s="624" customFormat="1" ht="15" customHeight="1">
      <c r="A13" s="629"/>
      <c r="B13" s="630" t="s">
        <v>772</v>
      </c>
      <c r="C13" s="668" t="str">
        <f t="shared" si="0"/>
        <v xml:space="preserve"> BCC</v>
      </c>
      <c r="D13" s="630" t="s">
        <v>1049</v>
      </c>
      <c r="E13" s="631"/>
      <c r="F13" s="637">
        <f>VLOOKUP($B$3,'Accruals lookup'!$A:$R,4,FALSE)</f>
        <v>0</v>
      </c>
      <c r="G13" s="633" t="s">
        <v>771</v>
      </c>
      <c r="H13" s="776"/>
      <c r="I13" s="634"/>
      <c r="J13" s="636"/>
      <c r="K13" s="635" t="str">
        <f>IFERROR(_xlfn.IFNA(IF(VLOOKUP(I13,Lookup!AU:AV,2,FALSE)="CPID Required","CPID Required",""),VLOOKUP(J13,Lookup!AW:AX,2,FALSE)),"")</f>
        <v/>
      </c>
      <c r="L13" s="636"/>
      <c r="M13" s="636"/>
      <c r="N13" s="636" t="str" cm="1">
        <f t="array" ref="N13">IFERROR(_xlfn.IFS(L13&gt;0,VLOOKUP(L13,CPIDs!D:F,3,FALSE),M13&gt;0,VLOOKUP(M13,'RELPTY (Related Parties)'!D:E,2,FALSE)),"")</f>
        <v/>
      </c>
      <c r="O13" s="771" t="str">
        <f t="shared" si="1"/>
        <v>0000 BCC SF5</v>
      </c>
      <c r="U13" s="625" t="s">
        <v>778</v>
      </c>
    </row>
    <row r="14" spans="1:21" s="624" customFormat="1" ht="15" customHeight="1">
      <c r="A14" s="629"/>
      <c r="B14" s="630" t="s">
        <v>772</v>
      </c>
      <c r="C14" s="668" t="str">
        <f t="shared" si="0"/>
        <v xml:space="preserve"> BCC</v>
      </c>
      <c r="D14" s="630" t="s">
        <v>1049</v>
      </c>
      <c r="E14" s="631"/>
      <c r="F14" s="637">
        <f>VLOOKUP($B$3,'Accruals lookup'!$A:$R,4,FALSE)</f>
        <v>0</v>
      </c>
      <c r="G14" s="633" t="s">
        <v>771</v>
      </c>
      <c r="H14" s="776"/>
      <c r="I14" s="634"/>
      <c r="J14" s="636"/>
      <c r="K14" s="635" t="str">
        <f>IFERROR(_xlfn.IFNA(IF(VLOOKUP(I14,Lookup!AU:AV,2,FALSE)="CPID Required","CPID Required",""),VLOOKUP(J14,Lookup!AW:AX,2,FALSE)),"")</f>
        <v/>
      </c>
      <c r="L14" s="636"/>
      <c r="M14" s="636"/>
      <c r="N14" s="636" t="str" cm="1">
        <f t="array" ref="N14">IFERROR(_xlfn.IFS(L14&gt;0,VLOOKUP(L14,CPIDs!D:F,3,FALSE),M14&gt;0,VLOOKUP(M14,'RELPTY (Related Parties)'!D:E,2,FALSE)),"")</f>
        <v/>
      </c>
      <c r="O14" s="771" t="str">
        <f t="shared" si="1"/>
        <v>0000 BCC SF6</v>
      </c>
      <c r="U14" s="625" t="s">
        <v>779</v>
      </c>
    </row>
    <row r="15" spans="1:21" s="624" customFormat="1" ht="15" customHeight="1">
      <c r="A15" s="629"/>
      <c r="B15" s="630" t="s">
        <v>772</v>
      </c>
      <c r="C15" s="668" t="str">
        <f t="shared" si="0"/>
        <v xml:space="preserve"> BCC</v>
      </c>
      <c r="D15" s="630" t="s">
        <v>1049</v>
      </c>
      <c r="E15" s="631"/>
      <c r="F15" s="637">
        <f>VLOOKUP($B$3,'Accruals lookup'!$A:$R,4,FALSE)</f>
        <v>0</v>
      </c>
      <c r="G15" s="633" t="s">
        <v>771</v>
      </c>
      <c r="H15" s="776"/>
      <c r="I15" s="634"/>
      <c r="J15" s="636"/>
      <c r="K15" s="635" t="str">
        <f>IFERROR(_xlfn.IFNA(IF(VLOOKUP(I15,Lookup!AU:AV,2,FALSE)="CPID Required","CPID Required",""),VLOOKUP(J15,Lookup!AW:AX,2,FALSE)),"")</f>
        <v/>
      </c>
      <c r="L15" s="636"/>
      <c r="M15" s="636"/>
      <c r="N15" s="636" t="str" cm="1">
        <f t="array" ref="N15">IFERROR(_xlfn.IFS(L15&gt;0,VLOOKUP(L15,CPIDs!D:F,3,FALSE),M15&gt;0,VLOOKUP(M15,'RELPTY (Related Parties)'!D:E,2,FALSE)),"")</f>
        <v/>
      </c>
      <c r="O15" s="771" t="str">
        <f t="shared" si="1"/>
        <v>0000 BCC SF7</v>
      </c>
      <c r="U15" s="625" t="s">
        <v>780</v>
      </c>
    </row>
    <row r="16" spans="1:21" s="624" customFormat="1" ht="15" customHeight="1">
      <c r="A16" s="629"/>
      <c r="B16" s="630" t="s">
        <v>772</v>
      </c>
      <c r="C16" s="668" t="str">
        <f t="shared" si="0"/>
        <v xml:space="preserve"> BCC</v>
      </c>
      <c r="D16" s="630" t="s">
        <v>1049</v>
      </c>
      <c r="E16" s="631"/>
      <c r="F16" s="637">
        <f>VLOOKUP($B$3,'Accruals lookup'!$A:$R,4,FALSE)</f>
        <v>0</v>
      </c>
      <c r="G16" s="633" t="s">
        <v>771</v>
      </c>
      <c r="H16" s="776"/>
      <c r="I16" s="634"/>
      <c r="J16" s="636"/>
      <c r="K16" s="635" t="str">
        <f>IFERROR(_xlfn.IFNA(IF(VLOOKUP(I16,Lookup!AU:AV,2,FALSE)="CPID Required","CPID Required",""),VLOOKUP(J16,Lookup!AW:AX,2,FALSE)),"")</f>
        <v/>
      </c>
      <c r="L16" s="636"/>
      <c r="M16" s="636"/>
      <c r="N16" s="636" t="str" cm="1">
        <f t="array" ref="N16">IFERROR(_xlfn.IFS(L16&gt;0,VLOOKUP(L16,CPIDs!D:F,3,FALSE),M16&gt;0,VLOOKUP(M16,'RELPTY (Related Parties)'!D:E,2,FALSE)),"")</f>
        <v/>
      </c>
      <c r="O16" s="771" t="str">
        <f t="shared" si="1"/>
        <v>0000 BCC SF8</v>
      </c>
      <c r="U16" s="625" t="s">
        <v>781</v>
      </c>
    </row>
    <row r="17" spans="1:21" s="670" customFormat="1" ht="15" customHeight="1">
      <c r="A17" s="638"/>
      <c r="B17" s="639"/>
      <c r="C17" s="668"/>
      <c r="D17" s="639"/>
      <c r="E17" s="647"/>
      <c r="F17" s="845"/>
      <c r="G17" s="640"/>
      <c r="H17" s="777"/>
      <c r="I17" s="669"/>
      <c r="J17" s="641"/>
      <c r="K17" s="671" t="str">
        <f>IFERROR(_xlfn.IFNA(IF(VLOOKUP(I17,Lookup!AU:AV,2,FALSE)="CPID Required","CPID Required",""),VLOOKUP(J17,Lookup!AW:AX,2,FALSE)),"")</f>
        <v/>
      </c>
      <c r="L17" s="641"/>
      <c r="M17" s="649"/>
      <c r="N17" s="765" t="str" cm="1">
        <f t="array" ref="N17">IFERROR(_xlfn.IFS(L17&gt;0,VLOOKUP(L17,CPIDs!D:F,3,FALSE),M17&gt;0,VLOOKUP(M17,'RELPTY (Related Parties)'!D:E,2,FALSE)),"")</f>
        <v/>
      </c>
      <c r="O17" s="772" t="str">
        <f t="shared" si="1"/>
        <v>0000 BCC SF9</v>
      </c>
      <c r="U17" s="670" t="s">
        <v>1050</v>
      </c>
    </row>
    <row r="18" spans="1:21" s="670" customFormat="1" ht="15" customHeight="1">
      <c r="A18" s="638"/>
      <c r="B18" s="639"/>
      <c r="C18" s="668"/>
      <c r="D18" s="639"/>
      <c r="E18" s="647"/>
      <c r="F18" s="845"/>
      <c r="G18" s="640"/>
      <c r="H18" s="777"/>
      <c r="I18" s="669"/>
      <c r="J18" s="641"/>
      <c r="K18" s="671" t="str">
        <f>IFERROR(_xlfn.IFNA(IF(VLOOKUP(I18,Lookup!AU:AV,2,FALSE)="CPID Required","CPID Required",""),VLOOKUP(J18,Lookup!AW:AX,2,FALSE)),"")</f>
        <v/>
      </c>
      <c r="L18" s="641"/>
      <c r="M18" s="649"/>
      <c r="N18" s="765" t="str" cm="1">
        <f t="array" ref="N18">IFERROR(_xlfn.IFS(L18&gt;0,VLOOKUP(L18,CPIDs!D:F,3,FALSE),M18&gt;0,VLOOKUP(M18,'RELPTY (Related Parties)'!D:E,2,FALSE)),"")</f>
        <v/>
      </c>
      <c r="O18" s="772" t="str">
        <f t="shared" si="1"/>
        <v>0000 BCC SF10</v>
      </c>
      <c r="U18" s="670" t="s">
        <v>1051</v>
      </c>
    </row>
    <row r="19" spans="1:21" s="670" customFormat="1" ht="15" customHeight="1">
      <c r="A19" s="638"/>
      <c r="B19" s="639"/>
      <c r="C19" s="668"/>
      <c r="D19" s="639"/>
      <c r="E19" s="647"/>
      <c r="F19" s="845"/>
      <c r="G19" s="640"/>
      <c r="H19" s="777"/>
      <c r="I19" s="669"/>
      <c r="J19" s="641"/>
      <c r="K19" s="671" t="str">
        <f>IFERROR(_xlfn.IFNA(IF(VLOOKUP(I19,Lookup!AU:AV,2,FALSE)="CPID Required","CPID Required",""),VLOOKUP(J19,Lookup!AW:AX,2,FALSE)),"")</f>
        <v/>
      </c>
      <c r="L19" s="641"/>
      <c r="M19" s="649"/>
      <c r="N19" s="765" t="str" cm="1">
        <f t="array" ref="N19">IFERROR(_xlfn.IFS(L19&gt;0,VLOOKUP(L19,CPIDs!D:F,3,FALSE),M19&gt;0,VLOOKUP(M19,'RELPTY (Related Parties)'!D:E,2,FALSE)),"")</f>
        <v/>
      </c>
      <c r="O19" s="772" t="str">
        <f t="shared" si="1"/>
        <v>0000 BCC SF11</v>
      </c>
      <c r="U19" s="670" t="s">
        <v>1052</v>
      </c>
    </row>
    <row r="20" spans="1:21" s="670" customFormat="1" ht="15" customHeight="1">
      <c r="A20" s="638"/>
      <c r="B20" s="639"/>
      <c r="C20" s="668" t="str">
        <f t="shared" si="0"/>
        <v xml:space="preserve"> </v>
      </c>
      <c r="D20" s="639"/>
      <c r="E20" s="647"/>
      <c r="F20" s="845"/>
      <c r="G20" s="640"/>
      <c r="H20" s="777"/>
      <c r="I20" s="669"/>
      <c r="J20" s="641"/>
      <c r="K20" s="671" t="str">
        <f>IFERROR(_xlfn.IFNA(IF(VLOOKUP(I20,Lookup!AU:AV,2,FALSE)="CPID Required","CPID Required",""),VLOOKUP(J20,Lookup!AW:AX,2,FALSE)),"")</f>
        <v/>
      </c>
      <c r="L20" s="641"/>
      <c r="M20" s="649"/>
      <c r="N20" s="765" t="str" cm="1">
        <f t="array" ref="N20">IFERROR(_xlfn.IFS(L20&gt;0,VLOOKUP(L20,CPIDs!D:F,3,FALSE),M20&gt;0,VLOOKUP(M20,'RELPTY (Related Parties)'!D:E,2,FALSE)),"")</f>
        <v/>
      </c>
      <c r="O20" s="772" t="str">
        <f t="shared" si="1"/>
        <v>0000 BCC SF12</v>
      </c>
      <c r="U20" s="670" t="s">
        <v>1053</v>
      </c>
    </row>
    <row r="21" spans="1:21" s="670" customFormat="1" ht="15" customHeight="1">
      <c r="A21" s="638"/>
      <c r="B21" s="639"/>
      <c r="C21" s="668" t="str">
        <f t="shared" si="0"/>
        <v xml:space="preserve"> </v>
      </c>
      <c r="D21" s="639"/>
      <c r="E21" s="647"/>
      <c r="F21" s="845"/>
      <c r="G21" s="640"/>
      <c r="H21" s="777"/>
      <c r="I21" s="669"/>
      <c r="J21" s="641"/>
      <c r="K21" s="671" t="str">
        <f>IFERROR(_xlfn.IFNA(IF(VLOOKUP(I21,Lookup!AU:AV,2,FALSE)="CPID Required","CPID Required",""),VLOOKUP(J21,Lookup!AW:AX,2,FALSE)),"")</f>
        <v/>
      </c>
      <c r="L21" s="641"/>
      <c r="M21" s="649"/>
      <c r="N21" s="765" t="str" cm="1">
        <f t="array" ref="N21">IFERROR(_xlfn.IFS(L21&gt;0,VLOOKUP(L21,CPIDs!D:F,3,FALSE),M21&gt;0,VLOOKUP(M21,'RELPTY (Related Parties)'!D:E,2,FALSE)),"")</f>
        <v/>
      </c>
      <c r="O21" s="772" t="str">
        <f t="shared" si="1"/>
        <v>0000 BCC SF13</v>
      </c>
      <c r="U21" s="670" t="s">
        <v>1054</v>
      </c>
    </row>
    <row r="22" spans="1:21" s="670" customFormat="1" ht="15" customHeight="1">
      <c r="A22" s="638"/>
      <c r="B22" s="639"/>
      <c r="C22" s="668" t="str">
        <f t="shared" si="0"/>
        <v xml:space="preserve"> </v>
      </c>
      <c r="D22" s="639"/>
      <c r="E22" s="647"/>
      <c r="F22" s="845"/>
      <c r="G22" s="640"/>
      <c r="H22" s="777"/>
      <c r="I22" s="669"/>
      <c r="J22" s="641"/>
      <c r="K22" s="671" t="str">
        <f>IFERROR(_xlfn.IFNA(IF(VLOOKUP(I22,Lookup!AU:AV,2,FALSE)="CPID Required","CPID Required",""),VLOOKUP(J22,Lookup!AW:AX,2,FALSE)),"")</f>
        <v/>
      </c>
      <c r="L22" s="641"/>
      <c r="M22" s="649"/>
      <c r="N22" s="765" t="str" cm="1">
        <f t="array" ref="N22">IFERROR(_xlfn.IFS(L22&gt;0,VLOOKUP(L22,CPIDs!D:F,3,FALSE),M22&gt;0,VLOOKUP(M22,'RELPTY (Related Parties)'!D:E,2,FALSE)),"")</f>
        <v/>
      </c>
      <c r="O22" s="772" t="str">
        <f t="shared" si="1"/>
        <v>0000 BCC SF14</v>
      </c>
      <c r="U22" s="670" t="s">
        <v>1055</v>
      </c>
    </row>
    <row r="23" spans="1:21" s="670" customFormat="1" ht="15" customHeight="1">
      <c r="A23" s="638"/>
      <c r="B23" s="639"/>
      <c r="C23" s="668" t="str">
        <f t="shared" si="0"/>
        <v xml:space="preserve"> </v>
      </c>
      <c r="D23" s="639"/>
      <c r="E23" s="647"/>
      <c r="F23" s="845"/>
      <c r="G23" s="640"/>
      <c r="H23" s="777"/>
      <c r="I23" s="669"/>
      <c r="J23" s="641"/>
      <c r="K23" s="671" t="str">
        <f>IFERROR(_xlfn.IFNA(IF(VLOOKUP(I23,Lookup!AU:AV,2,FALSE)="CPID Required","CPID Required",""),VLOOKUP(J23,Lookup!AW:AX,2,FALSE)),"")</f>
        <v/>
      </c>
      <c r="L23" s="641"/>
      <c r="M23" s="649"/>
      <c r="N23" s="765" t="str" cm="1">
        <f t="array" ref="N23">IFERROR(_xlfn.IFS(L23&gt;0,VLOOKUP(L23,CPIDs!D:F,3,FALSE),M23&gt;0,VLOOKUP(M23,'RELPTY (Related Parties)'!D:E,2,FALSE)),"")</f>
        <v/>
      </c>
      <c r="O23" s="772" t="str">
        <f t="shared" si="1"/>
        <v>0000 BCC SF15</v>
      </c>
      <c r="U23" s="670" t="s">
        <v>1056</v>
      </c>
    </row>
    <row r="24" spans="1:21" s="670" customFormat="1" ht="15" customHeight="1">
      <c r="A24" s="638"/>
      <c r="B24" s="639"/>
      <c r="C24" s="668" t="str">
        <f t="shared" si="0"/>
        <v xml:space="preserve"> </v>
      </c>
      <c r="D24" s="639"/>
      <c r="E24" s="647"/>
      <c r="F24" s="845"/>
      <c r="G24" s="640"/>
      <c r="H24" s="777"/>
      <c r="I24" s="669"/>
      <c r="J24" s="641"/>
      <c r="K24" s="671" t="str">
        <f>IFERROR(_xlfn.IFNA(IF(VLOOKUP(I24,Lookup!AU:AV,2,FALSE)="CPID Required","CPID Required",""),VLOOKUP(J24,Lookup!AW:AX,2,FALSE)),"")</f>
        <v/>
      </c>
      <c r="L24" s="641"/>
      <c r="M24" s="649"/>
      <c r="N24" s="765" t="str" cm="1">
        <f t="array" ref="N24">IFERROR(_xlfn.IFS(L24&gt;0,VLOOKUP(L24,CPIDs!D:F,3,FALSE),M24&gt;0,VLOOKUP(M24,'RELPTY (Related Parties)'!D:E,2,FALSE)),"")</f>
        <v/>
      </c>
      <c r="O24" s="772" t="str">
        <f t="shared" si="1"/>
        <v>0000 BCC SF16</v>
      </c>
      <c r="U24" s="670" t="s">
        <v>1057</v>
      </c>
    </row>
    <row r="25" spans="1:21" s="670" customFormat="1" ht="15" customHeight="1">
      <c r="A25" s="638"/>
      <c r="B25" s="639"/>
      <c r="C25" s="668" t="str">
        <f t="shared" si="0"/>
        <v xml:space="preserve"> </v>
      </c>
      <c r="D25" s="639"/>
      <c r="E25" s="647"/>
      <c r="F25" s="845"/>
      <c r="G25" s="640"/>
      <c r="H25" s="777"/>
      <c r="I25" s="669"/>
      <c r="J25" s="641"/>
      <c r="K25" s="671" t="str">
        <f>IFERROR(_xlfn.IFNA(IF(VLOOKUP(I25,Lookup!AU:AV,2,FALSE)="CPID Required","CPID Required",""),VLOOKUP(J25,Lookup!AW:AX,2,FALSE)),"")</f>
        <v/>
      </c>
      <c r="L25" s="641"/>
      <c r="M25" s="649"/>
      <c r="N25" s="765" t="str" cm="1">
        <f t="array" ref="N25">IFERROR(_xlfn.IFS(L25&gt;0,VLOOKUP(L25,CPIDs!D:F,3,FALSE),M25&gt;0,VLOOKUP(M25,'RELPTY (Related Parties)'!D:E,2,FALSE)),"")</f>
        <v/>
      </c>
      <c r="O25" s="772" t="str">
        <f t="shared" si="1"/>
        <v>0000 BCC SF17</v>
      </c>
      <c r="U25" s="670" t="s">
        <v>1058</v>
      </c>
    </row>
    <row r="26" spans="1:21" s="670" customFormat="1" ht="15" customHeight="1">
      <c r="A26" s="638"/>
      <c r="B26" s="639"/>
      <c r="C26" s="668" t="str">
        <f t="shared" si="0"/>
        <v xml:space="preserve"> </v>
      </c>
      <c r="D26" s="639"/>
      <c r="E26" s="647"/>
      <c r="F26" s="845"/>
      <c r="G26" s="640"/>
      <c r="H26" s="777"/>
      <c r="I26" s="669"/>
      <c r="J26" s="641"/>
      <c r="K26" s="671" t="str">
        <f>IFERROR(_xlfn.IFNA(IF(VLOOKUP(I26,Lookup!AU:AV,2,FALSE)="CPID Required","CPID Required",""),VLOOKUP(J26,Lookup!AW:AX,2,FALSE)),"")</f>
        <v/>
      </c>
      <c r="L26" s="641"/>
      <c r="M26" s="649"/>
      <c r="N26" s="765" t="str" cm="1">
        <f t="array" ref="N26">IFERROR(_xlfn.IFS(L26&gt;0,VLOOKUP(L26,CPIDs!D:F,3,FALSE),M26&gt;0,VLOOKUP(M26,'RELPTY (Related Parties)'!D:E,2,FALSE)),"")</f>
        <v/>
      </c>
      <c r="O26" s="772" t="str">
        <f t="shared" si="1"/>
        <v>0000 BCC SF18</v>
      </c>
      <c r="U26" s="670" t="s">
        <v>1059</v>
      </c>
    </row>
    <row r="27" spans="1:21" s="670" customFormat="1" ht="15" customHeight="1">
      <c r="A27" s="638"/>
      <c r="B27" s="639"/>
      <c r="C27" s="668" t="str">
        <f t="shared" si="0"/>
        <v xml:space="preserve"> </v>
      </c>
      <c r="D27" s="639"/>
      <c r="E27" s="647"/>
      <c r="F27" s="845"/>
      <c r="G27" s="640"/>
      <c r="H27" s="777"/>
      <c r="I27" s="669"/>
      <c r="J27" s="641"/>
      <c r="K27" s="671" t="str">
        <f>IFERROR(_xlfn.IFNA(IF(VLOOKUP(I27,Lookup!AU:AV,2,FALSE)="CPID Required","CPID Required",""),VLOOKUP(J27,Lookup!AW:AX,2,FALSE)),"")</f>
        <v/>
      </c>
      <c r="L27" s="641"/>
      <c r="M27" s="649"/>
      <c r="N27" s="765" t="str" cm="1">
        <f t="array" ref="N27">IFERROR(_xlfn.IFS(L27&gt;0,VLOOKUP(L27,CPIDs!D:F,3,FALSE),M27&gt;0,VLOOKUP(M27,'RELPTY (Related Parties)'!D:E,2,FALSE)),"")</f>
        <v/>
      </c>
      <c r="O27" s="772" t="str">
        <f t="shared" si="1"/>
        <v>0000 BCC SF19</v>
      </c>
      <c r="U27" s="670" t="s">
        <v>1060</v>
      </c>
    </row>
    <row r="28" spans="1:21" s="670" customFormat="1" ht="15" customHeight="1">
      <c r="A28" s="638"/>
      <c r="B28" s="639"/>
      <c r="C28" s="668" t="str">
        <f t="shared" si="0"/>
        <v xml:space="preserve"> </v>
      </c>
      <c r="D28" s="639"/>
      <c r="E28" s="647"/>
      <c r="F28" s="845"/>
      <c r="G28" s="640"/>
      <c r="H28" s="777"/>
      <c r="I28" s="669"/>
      <c r="J28" s="641"/>
      <c r="K28" s="671" t="str">
        <f>IFERROR(_xlfn.IFNA(IF(VLOOKUP(I28,Lookup!AU:AV,2,FALSE)="CPID Required","CPID Required",""),VLOOKUP(J28,Lookup!AW:AX,2,FALSE)),"")</f>
        <v/>
      </c>
      <c r="L28" s="641"/>
      <c r="M28" s="649"/>
      <c r="N28" s="765" t="str" cm="1">
        <f t="array" ref="N28">IFERROR(_xlfn.IFS(L28&gt;0,VLOOKUP(L28,CPIDs!D:F,3,FALSE),M28&gt;0,VLOOKUP(M28,'RELPTY (Related Parties)'!D:E,2,FALSE)),"")</f>
        <v/>
      </c>
      <c r="O28" s="772" t="str">
        <f t="shared" si="1"/>
        <v>0000 BCC SF20</v>
      </c>
      <c r="U28" s="670" t="s">
        <v>1061</v>
      </c>
    </row>
    <row r="29" spans="1:21" s="670" customFormat="1" ht="15" customHeight="1">
      <c r="A29" s="638"/>
      <c r="B29" s="639"/>
      <c r="C29" s="668" t="str">
        <f t="shared" si="0"/>
        <v xml:space="preserve"> </v>
      </c>
      <c r="D29" s="639"/>
      <c r="E29" s="647"/>
      <c r="F29" s="845"/>
      <c r="G29" s="640"/>
      <c r="H29" s="777"/>
      <c r="I29" s="669"/>
      <c r="J29" s="641"/>
      <c r="K29" s="671" t="str">
        <f>IFERROR(_xlfn.IFNA(IF(VLOOKUP(I29,Lookup!AU:AV,2,FALSE)="CPID Required","CPID Required",""),VLOOKUP(J29,Lookup!AW:AX,2,FALSE)),"")</f>
        <v/>
      </c>
      <c r="L29" s="641"/>
      <c r="M29" s="649"/>
      <c r="N29" s="765" t="str" cm="1">
        <f t="array" ref="N29">IFERROR(_xlfn.IFS(L29&gt;0,VLOOKUP(L29,CPIDs!D:F,3,FALSE),M29&gt;0,VLOOKUP(M29,'RELPTY (Related Parties)'!D:E,2,FALSE)),"")</f>
        <v/>
      </c>
      <c r="O29" s="772" t="str">
        <f t="shared" si="1"/>
        <v>0000 BCC SF21</v>
      </c>
      <c r="U29" s="670" t="s">
        <v>1062</v>
      </c>
    </row>
    <row r="30" spans="1:21" s="670" customFormat="1" ht="15" customHeight="1">
      <c r="A30" s="638"/>
      <c r="B30" s="639"/>
      <c r="C30" s="668" t="str">
        <f t="shared" si="0"/>
        <v xml:space="preserve"> </v>
      </c>
      <c r="D30" s="639"/>
      <c r="E30" s="647"/>
      <c r="F30" s="845"/>
      <c r="G30" s="640"/>
      <c r="H30" s="777"/>
      <c r="I30" s="669"/>
      <c r="J30" s="641"/>
      <c r="K30" s="671" t="str">
        <f>IFERROR(_xlfn.IFNA(IF(VLOOKUP(I30,Lookup!AU:AV,2,FALSE)="CPID Required","CPID Required",""),VLOOKUP(J30,Lookup!AW:AX,2,FALSE)),"")</f>
        <v/>
      </c>
      <c r="L30" s="641"/>
      <c r="M30" s="649"/>
      <c r="N30" s="765" t="str" cm="1">
        <f t="array" ref="N30">IFERROR(_xlfn.IFS(L30&gt;0,VLOOKUP(L30,CPIDs!D:F,3,FALSE),M30&gt;0,VLOOKUP(M30,'RELPTY (Related Parties)'!D:E,2,FALSE)),"")</f>
        <v/>
      </c>
      <c r="O30" s="772" t="str">
        <f t="shared" si="1"/>
        <v>0000 BCC SF22</v>
      </c>
      <c r="U30" s="670" t="s">
        <v>1063</v>
      </c>
    </row>
    <row r="31" spans="1:21" s="670" customFormat="1" ht="15" customHeight="1">
      <c r="A31" s="638"/>
      <c r="B31" s="639"/>
      <c r="C31" s="668" t="str">
        <f t="shared" si="0"/>
        <v xml:space="preserve"> </v>
      </c>
      <c r="D31" s="639"/>
      <c r="E31" s="647"/>
      <c r="F31" s="845"/>
      <c r="G31" s="640"/>
      <c r="H31" s="777"/>
      <c r="I31" s="669"/>
      <c r="J31" s="641"/>
      <c r="K31" s="671" t="str">
        <f>IFERROR(_xlfn.IFNA(IF(VLOOKUP(I31,Lookup!AU:AV,2,FALSE)="CPID Required","CPID Required",""),VLOOKUP(J31,Lookup!AW:AX,2,FALSE)),"")</f>
        <v/>
      </c>
      <c r="L31" s="641"/>
      <c r="M31" s="649"/>
      <c r="N31" s="765" t="str" cm="1">
        <f t="array" ref="N31">IFERROR(_xlfn.IFS(L31&gt;0,VLOOKUP(L31,CPIDs!D:F,3,FALSE),M31&gt;0,VLOOKUP(M31,'RELPTY (Related Parties)'!D:E,2,FALSE)),"")</f>
        <v/>
      </c>
      <c r="O31" s="772" t="str">
        <f t="shared" si="1"/>
        <v>0000 BCC SF23</v>
      </c>
      <c r="U31" s="670" t="s">
        <v>1064</v>
      </c>
    </row>
    <row r="32" spans="1:21" s="670" customFormat="1" ht="15" customHeight="1">
      <c r="A32" s="638"/>
      <c r="B32" s="639"/>
      <c r="C32" s="668" t="str">
        <f t="shared" si="0"/>
        <v xml:space="preserve"> </v>
      </c>
      <c r="D32" s="639"/>
      <c r="E32" s="647"/>
      <c r="F32" s="845"/>
      <c r="G32" s="640"/>
      <c r="H32" s="777"/>
      <c r="I32" s="669"/>
      <c r="J32" s="641"/>
      <c r="K32" s="671" t="str">
        <f>IFERROR(_xlfn.IFNA(IF(VLOOKUP(I32,Lookup!AU:AV,2,FALSE)="CPID Required","CPID Required",""),VLOOKUP(J32,Lookup!AW:AX,2,FALSE)),"")</f>
        <v/>
      </c>
      <c r="L32" s="641"/>
      <c r="M32" s="649"/>
      <c r="N32" s="765" t="str" cm="1">
        <f t="array" ref="N32">IFERROR(_xlfn.IFS(L32&gt;0,VLOOKUP(L32,CPIDs!D:F,3,FALSE),M32&gt;0,VLOOKUP(M32,'RELPTY (Related Parties)'!D:E,2,FALSE)),"")</f>
        <v/>
      </c>
      <c r="O32" s="772" t="str">
        <f t="shared" si="1"/>
        <v>0000 BCC SF24</v>
      </c>
      <c r="U32" s="670" t="s">
        <v>1065</v>
      </c>
    </row>
    <row r="33" spans="1:21" s="670" customFormat="1" ht="15" customHeight="1">
      <c r="A33" s="638"/>
      <c r="B33" s="639"/>
      <c r="C33" s="668" t="str">
        <f t="shared" si="0"/>
        <v xml:space="preserve"> </v>
      </c>
      <c r="D33" s="639"/>
      <c r="E33" s="647"/>
      <c r="F33" s="845"/>
      <c r="G33" s="640"/>
      <c r="H33" s="777"/>
      <c r="I33" s="669"/>
      <c r="J33" s="641"/>
      <c r="K33" s="671" t="str">
        <f>IFERROR(_xlfn.IFNA(IF(VLOOKUP(I33,Lookup!AU:AV,2,FALSE)="CPID Required","CPID Required",""),VLOOKUP(J33,Lookup!AW:AX,2,FALSE)),"")</f>
        <v/>
      </c>
      <c r="L33" s="641"/>
      <c r="M33" s="649"/>
      <c r="N33" s="765" t="str" cm="1">
        <f t="array" ref="N33">IFERROR(_xlfn.IFS(L33&gt;0,VLOOKUP(L33,CPIDs!D:F,3,FALSE),M33&gt;0,VLOOKUP(M33,'RELPTY (Related Parties)'!D:E,2,FALSE)),"")</f>
        <v/>
      </c>
      <c r="O33" s="772" t="str">
        <f t="shared" si="1"/>
        <v>0000 BCC SF25</v>
      </c>
      <c r="U33" s="670" t="s">
        <v>1066</v>
      </c>
    </row>
    <row r="34" spans="1:21" s="670" customFormat="1" ht="15" customHeight="1">
      <c r="A34" s="638"/>
      <c r="B34" s="639"/>
      <c r="C34" s="668" t="str">
        <f t="shared" si="0"/>
        <v xml:space="preserve"> </v>
      </c>
      <c r="D34" s="639"/>
      <c r="E34" s="647"/>
      <c r="F34" s="845"/>
      <c r="G34" s="640"/>
      <c r="H34" s="777"/>
      <c r="I34" s="669"/>
      <c r="J34" s="641"/>
      <c r="K34" s="671" t="str">
        <f>IFERROR(_xlfn.IFNA(IF(VLOOKUP(I34,Lookup!AU:AV,2,FALSE)="CPID Required","CPID Required",""),VLOOKUP(J34,Lookup!AW:AX,2,FALSE)),"")</f>
        <v/>
      </c>
      <c r="L34" s="641"/>
      <c r="M34" s="649"/>
      <c r="N34" s="765" t="str" cm="1">
        <f t="array" ref="N34">IFERROR(_xlfn.IFS(L34&gt;0,VLOOKUP(L34,CPIDs!D:F,3,FALSE),M34&gt;0,VLOOKUP(M34,'RELPTY (Related Parties)'!D:E,2,FALSE)),"")</f>
        <v/>
      </c>
      <c r="O34" s="772" t="str">
        <f t="shared" si="1"/>
        <v>0000 BCC SF26</v>
      </c>
      <c r="U34" s="670" t="s">
        <v>1067</v>
      </c>
    </row>
    <row r="35" spans="1:21" s="670" customFormat="1" ht="15" customHeight="1">
      <c r="A35" s="638"/>
      <c r="B35" s="639"/>
      <c r="C35" s="668" t="str">
        <f t="shared" si="0"/>
        <v xml:space="preserve"> </v>
      </c>
      <c r="D35" s="639"/>
      <c r="E35" s="647"/>
      <c r="F35" s="845"/>
      <c r="G35" s="640"/>
      <c r="H35" s="777"/>
      <c r="I35" s="669"/>
      <c r="J35" s="641"/>
      <c r="K35" s="671" t="str">
        <f>IFERROR(_xlfn.IFNA(IF(VLOOKUP(I35,Lookup!AU:AV,2,FALSE)="CPID Required","CPID Required",""),VLOOKUP(J35,Lookup!AW:AX,2,FALSE)),"")</f>
        <v/>
      </c>
      <c r="L35" s="641"/>
      <c r="M35" s="649"/>
      <c r="N35" s="765" t="str" cm="1">
        <f t="array" ref="N35">IFERROR(_xlfn.IFS(L35&gt;0,VLOOKUP(L35,CPIDs!D:F,3,FALSE),M35&gt;0,VLOOKUP(M35,'RELPTY (Related Parties)'!D:E,2,FALSE)),"")</f>
        <v/>
      </c>
      <c r="O35" s="772" t="str">
        <f t="shared" si="1"/>
        <v>0000 BCC SF27</v>
      </c>
      <c r="U35" s="670" t="s">
        <v>1068</v>
      </c>
    </row>
    <row r="36" spans="1:21" s="670" customFormat="1" ht="15" customHeight="1">
      <c r="A36" s="638"/>
      <c r="B36" s="639"/>
      <c r="C36" s="668" t="str">
        <f t="shared" si="0"/>
        <v xml:space="preserve"> </v>
      </c>
      <c r="D36" s="639"/>
      <c r="E36" s="647"/>
      <c r="F36" s="845"/>
      <c r="G36" s="640"/>
      <c r="H36" s="777"/>
      <c r="I36" s="669"/>
      <c r="J36" s="641"/>
      <c r="K36" s="671" t="str">
        <f>IFERROR(_xlfn.IFNA(IF(VLOOKUP(I36,Lookup!AU:AV,2,FALSE)="CPID Required","CPID Required",""),VLOOKUP(J36,Lookup!AW:AX,2,FALSE)),"")</f>
        <v/>
      </c>
      <c r="L36" s="641"/>
      <c r="M36" s="649"/>
      <c r="N36" s="765" t="str" cm="1">
        <f t="array" ref="N36">IFERROR(_xlfn.IFS(L36&gt;0,VLOOKUP(L36,CPIDs!D:F,3,FALSE),M36&gt;0,VLOOKUP(M36,'RELPTY (Related Parties)'!D:E,2,FALSE)),"")</f>
        <v/>
      </c>
      <c r="O36" s="772" t="str">
        <f t="shared" si="1"/>
        <v>0000 BCC SF28</v>
      </c>
      <c r="U36" s="670" t="s">
        <v>1069</v>
      </c>
    </row>
    <row r="37" spans="1:21" s="670" customFormat="1" ht="15" customHeight="1">
      <c r="A37" s="638"/>
      <c r="B37" s="639"/>
      <c r="C37" s="668" t="str">
        <f t="shared" si="0"/>
        <v xml:space="preserve"> </v>
      </c>
      <c r="D37" s="639"/>
      <c r="E37" s="647"/>
      <c r="F37" s="845"/>
      <c r="G37" s="640"/>
      <c r="H37" s="777"/>
      <c r="I37" s="669"/>
      <c r="J37" s="641"/>
      <c r="K37" s="671" t="str">
        <f>IFERROR(_xlfn.IFNA(IF(VLOOKUP(I37,Lookup!AU:AV,2,FALSE)="CPID Required","CPID Required",""),VLOOKUP(J37,Lookup!AW:AX,2,FALSE)),"")</f>
        <v/>
      </c>
      <c r="L37" s="641"/>
      <c r="M37" s="649"/>
      <c r="N37" s="765" t="str" cm="1">
        <f t="array" ref="N37">IFERROR(_xlfn.IFS(L37&gt;0,VLOOKUP(L37,CPIDs!D:F,3,FALSE),M37&gt;0,VLOOKUP(M37,'RELPTY (Related Parties)'!D:E,2,FALSE)),"")</f>
        <v/>
      </c>
      <c r="O37" s="772" t="str">
        <f t="shared" si="1"/>
        <v>0000 BCC SF29</v>
      </c>
      <c r="U37" s="670" t="s">
        <v>1070</v>
      </c>
    </row>
    <row r="38" spans="1:21" s="670" customFormat="1" ht="15" customHeight="1">
      <c r="A38" s="638"/>
      <c r="B38" s="639"/>
      <c r="C38" s="668" t="str">
        <f t="shared" si="0"/>
        <v xml:space="preserve"> </v>
      </c>
      <c r="D38" s="639"/>
      <c r="E38" s="647"/>
      <c r="F38" s="845"/>
      <c r="G38" s="640"/>
      <c r="H38" s="777"/>
      <c r="I38" s="669"/>
      <c r="J38" s="641"/>
      <c r="K38" s="671" t="str">
        <f>IFERROR(_xlfn.IFNA(IF(VLOOKUP(I38,Lookup!AU:AV,2,FALSE)="CPID Required","CPID Required",""),VLOOKUP(J38,Lookup!AW:AX,2,FALSE)),"")</f>
        <v/>
      </c>
      <c r="L38" s="641"/>
      <c r="M38" s="649"/>
      <c r="N38" s="765" t="str" cm="1">
        <f t="array" ref="N38">IFERROR(_xlfn.IFS(L38&gt;0,VLOOKUP(L38,CPIDs!D:F,3,FALSE),M38&gt;0,VLOOKUP(M38,'RELPTY (Related Parties)'!D:E,2,FALSE)),"")</f>
        <v/>
      </c>
      <c r="O38" s="772" t="str">
        <f t="shared" si="1"/>
        <v>0000 BCC SF30</v>
      </c>
      <c r="U38" s="670" t="s">
        <v>1071</v>
      </c>
    </row>
    <row r="39" spans="1:21" s="670" customFormat="1" ht="15" customHeight="1">
      <c r="A39" s="638"/>
      <c r="B39" s="639"/>
      <c r="C39" s="668" t="str">
        <f t="shared" si="0"/>
        <v xml:space="preserve"> </v>
      </c>
      <c r="D39" s="639"/>
      <c r="E39" s="647"/>
      <c r="F39" s="845"/>
      <c r="G39" s="640"/>
      <c r="H39" s="777"/>
      <c r="I39" s="669"/>
      <c r="J39" s="641"/>
      <c r="K39" s="671" t="str">
        <f>IFERROR(_xlfn.IFNA(IF(VLOOKUP(I39,Lookup!AU:AV,2,FALSE)="CPID Required","CPID Required",""),VLOOKUP(J39,Lookup!AW:AX,2,FALSE)),"")</f>
        <v/>
      </c>
      <c r="L39" s="641"/>
      <c r="M39" s="649"/>
      <c r="N39" s="765" t="str" cm="1">
        <f t="array" ref="N39">IFERROR(_xlfn.IFS(L39&gt;0,VLOOKUP(L39,CPIDs!D:F,3,FALSE),M39&gt;0,VLOOKUP(M39,'RELPTY (Related Parties)'!D:E,2,FALSE)),"")</f>
        <v/>
      </c>
      <c r="O39" s="772" t="str">
        <f t="shared" si="1"/>
        <v>0000 BCC SF31</v>
      </c>
      <c r="U39" s="670" t="s">
        <v>1072</v>
      </c>
    </row>
    <row r="40" spans="1:21" s="670" customFormat="1" ht="15" customHeight="1">
      <c r="A40" s="638"/>
      <c r="B40" s="639"/>
      <c r="C40" s="668" t="str">
        <f t="shared" si="0"/>
        <v xml:space="preserve"> </v>
      </c>
      <c r="D40" s="639"/>
      <c r="E40" s="647"/>
      <c r="F40" s="845"/>
      <c r="G40" s="640"/>
      <c r="H40" s="777"/>
      <c r="I40" s="669"/>
      <c r="J40" s="641"/>
      <c r="K40" s="671" t="str">
        <f>IFERROR(_xlfn.IFNA(IF(VLOOKUP(I40,Lookup!AU:AV,2,FALSE)="CPID Required","CPID Required",""),VLOOKUP(J40,Lookup!AW:AX,2,FALSE)),"")</f>
        <v/>
      </c>
      <c r="L40" s="641"/>
      <c r="M40" s="649"/>
      <c r="N40" s="765" t="str" cm="1">
        <f t="array" ref="N40">IFERROR(_xlfn.IFS(L40&gt;0,VLOOKUP(L40,CPIDs!D:F,3,FALSE),M40&gt;0,VLOOKUP(M40,'RELPTY (Related Parties)'!D:E,2,FALSE)),"")</f>
        <v/>
      </c>
      <c r="O40" s="772" t="str">
        <f t="shared" si="1"/>
        <v>0000 BCC SF32</v>
      </c>
      <c r="U40" s="670" t="s">
        <v>1073</v>
      </c>
    </row>
    <row r="41" spans="1:21" s="670" customFormat="1" ht="15" customHeight="1">
      <c r="A41" s="638"/>
      <c r="B41" s="639"/>
      <c r="C41" s="668" t="str">
        <f t="shared" si="0"/>
        <v xml:space="preserve"> </v>
      </c>
      <c r="D41" s="639"/>
      <c r="E41" s="647"/>
      <c r="F41" s="845"/>
      <c r="G41" s="640"/>
      <c r="H41" s="777"/>
      <c r="I41" s="669"/>
      <c r="J41" s="641"/>
      <c r="K41" s="671" t="str">
        <f>IFERROR(_xlfn.IFNA(IF(VLOOKUP(I41,Lookup!AU:AV,2,FALSE)="CPID Required","CPID Required",""),VLOOKUP(J41,Lookup!AW:AX,2,FALSE)),"")</f>
        <v/>
      </c>
      <c r="L41" s="641"/>
      <c r="M41" s="649"/>
      <c r="N41" s="765" t="str" cm="1">
        <f t="array" ref="N41">IFERROR(_xlfn.IFS(L41&gt;0,VLOOKUP(L41,CPIDs!D:F,3,FALSE),M41&gt;0,VLOOKUP(M41,'RELPTY (Related Parties)'!D:E,2,FALSE)),"")</f>
        <v/>
      </c>
      <c r="O41" s="772" t="str">
        <f t="shared" si="1"/>
        <v>0000 BCC SF33</v>
      </c>
      <c r="U41" s="670" t="s">
        <v>1074</v>
      </c>
    </row>
    <row r="42" spans="1:21" s="670" customFormat="1" ht="15" customHeight="1">
      <c r="A42" s="638"/>
      <c r="B42" s="639"/>
      <c r="C42" s="668" t="str">
        <f t="shared" si="0"/>
        <v xml:space="preserve"> </v>
      </c>
      <c r="D42" s="639"/>
      <c r="E42" s="647"/>
      <c r="F42" s="845"/>
      <c r="G42" s="640"/>
      <c r="H42" s="777"/>
      <c r="I42" s="669"/>
      <c r="J42" s="641"/>
      <c r="K42" s="671" t="str">
        <f>IFERROR(_xlfn.IFNA(IF(VLOOKUP(I42,Lookup!AU:AV,2,FALSE)="CPID Required","CPID Required",""),VLOOKUP(J42,Lookup!AW:AX,2,FALSE)),"")</f>
        <v/>
      </c>
      <c r="L42" s="641"/>
      <c r="M42" s="649"/>
      <c r="N42" s="765" t="str" cm="1">
        <f t="array" ref="N42">IFERROR(_xlfn.IFS(L42&gt;0,VLOOKUP(L42,CPIDs!D:F,3,FALSE),M42&gt;0,VLOOKUP(M42,'RELPTY (Related Parties)'!D:E,2,FALSE)),"")</f>
        <v/>
      </c>
      <c r="O42" s="772" t="str">
        <f t="shared" si="1"/>
        <v>0000 BCC SF34</v>
      </c>
      <c r="U42" s="670" t="s">
        <v>1075</v>
      </c>
    </row>
    <row r="43" spans="1:21" s="670" customFormat="1" ht="15" customHeight="1">
      <c r="A43" s="638"/>
      <c r="B43" s="639"/>
      <c r="C43" s="668" t="str">
        <f t="shared" si="0"/>
        <v xml:space="preserve"> </v>
      </c>
      <c r="D43" s="639"/>
      <c r="E43" s="647"/>
      <c r="F43" s="845"/>
      <c r="G43" s="640"/>
      <c r="H43" s="777"/>
      <c r="I43" s="669"/>
      <c r="J43" s="641"/>
      <c r="K43" s="671" t="str">
        <f>IFERROR(_xlfn.IFNA(IF(VLOOKUP(I43,Lookup!AU:AV,2,FALSE)="CPID Required","CPID Required",""),VLOOKUP(J43,Lookup!AW:AX,2,FALSE)),"")</f>
        <v/>
      </c>
      <c r="L43" s="641"/>
      <c r="M43" s="649"/>
      <c r="N43" s="765" t="str" cm="1">
        <f t="array" ref="N43">IFERROR(_xlfn.IFS(L43&gt;0,VLOOKUP(L43,CPIDs!D:F,3,FALSE),M43&gt;0,VLOOKUP(M43,'RELPTY (Related Parties)'!D:E,2,FALSE)),"")</f>
        <v/>
      </c>
      <c r="O43" s="772" t="str">
        <f t="shared" si="1"/>
        <v>0000 BCC SF35</v>
      </c>
      <c r="U43" s="670" t="s">
        <v>1076</v>
      </c>
    </row>
    <row r="44" spans="1:21" s="670" customFormat="1" ht="15" customHeight="1">
      <c r="A44" s="638"/>
      <c r="B44" s="639"/>
      <c r="C44" s="668" t="str">
        <f t="shared" si="0"/>
        <v xml:space="preserve"> </v>
      </c>
      <c r="D44" s="639"/>
      <c r="E44" s="647"/>
      <c r="F44" s="845"/>
      <c r="G44" s="640"/>
      <c r="H44" s="777"/>
      <c r="I44" s="669"/>
      <c r="J44" s="641"/>
      <c r="K44" s="671" t="str">
        <f>IFERROR(_xlfn.IFNA(IF(VLOOKUP(I44,Lookup!AU:AV,2,FALSE)="CPID Required","CPID Required",""),VLOOKUP(J44,Lookup!AW:AX,2,FALSE)),"")</f>
        <v/>
      </c>
      <c r="L44" s="641"/>
      <c r="M44" s="649"/>
      <c r="N44" s="765" t="str" cm="1">
        <f t="array" ref="N44">IFERROR(_xlfn.IFS(L44&gt;0,VLOOKUP(L44,CPIDs!D:F,3,FALSE),M44&gt;0,VLOOKUP(M44,'RELPTY (Related Parties)'!D:E,2,FALSE)),"")</f>
        <v/>
      </c>
      <c r="O44" s="772" t="str">
        <f t="shared" si="1"/>
        <v>0000 BCC SF36</v>
      </c>
      <c r="U44" s="670" t="s">
        <v>1077</v>
      </c>
    </row>
    <row r="45" spans="1:21" s="670" customFormat="1" ht="15" customHeight="1">
      <c r="A45" s="638"/>
      <c r="B45" s="639"/>
      <c r="C45" s="668" t="str">
        <f t="shared" si="0"/>
        <v xml:space="preserve"> </v>
      </c>
      <c r="D45" s="639"/>
      <c r="E45" s="647"/>
      <c r="F45" s="845"/>
      <c r="G45" s="640"/>
      <c r="H45" s="777"/>
      <c r="I45" s="669"/>
      <c r="J45" s="641"/>
      <c r="K45" s="671" t="str">
        <f>IFERROR(_xlfn.IFNA(IF(VLOOKUP(I45,Lookup!AU:AV,2,FALSE)="CPID Required","CPID Required",""),VLOOKUP(J45,Lookup!AW:AX,2,FALSE)),"")</f>
        <v/>
      </c>
      <c r="L45" s="641"/>
      <c r="M45" s="649"/>
      <c r="N45" s="765" t="str" cm="1">
        <f t="array" ref="N45">IFERROR(_xlfn.IFS(L45&gt;0,VLOOKUP(L45,CPIDs!D:F,3,FALSE),M45&gt;0,VLOOKUP(M45,'RELPTY (Related Parties)'!D:E,2,FALSE)),"")</f>
        <v/>
      </c>
      <c r="O45" s="772" t="str">
        <f t="shared" si="1"/>
        <v>0000 BCC SF37</v>
      </c>
      <c r="U45" s="670" t="s">
        <v>1078</v>
      </c>
    </row>
    <row r="46" spans="1:21" s="670" customFormat="1" ht="15" customHeight="1">
      <c r="A46" s="638"/>
      <c r="B46" s="639"/>
      <c r="C46" s="668" t="str">
        <f t="shared" si="0"/>
        <v xml:space="preserve"> </v>
      </c>
      <c r="D46" s="639"/>
      <c r="E46" s="647"/>
      <c r="F46" s="845"/>
      <c r="G46" s="640"/>
      <c r="H46" s="777"/>
      <c r="I46" s="669"/>
      <c r="J46" s="641"/>
      <c r="K46" s="671" t="str">
        <f>IFERROR(_xlfn.IFNA(IF(VLOOKUP(I46,Lookup!AU:AV,2,FALSE)="CPID Required","CPID Required",""),VLOOKUP(J46,Lookup!AW:AX,2,FALSE)),"")</f>
        <v/>
      </c>
      <c r="L46" s="641"/>
      <c r="M46" s="649"/>
      <c r="N46" s="765" t="str" cm="1">
        <f t="array" ref="N46">IFERROR(_xlfn.IFS(L46&gt;0,VLOOKUP(L46,CPIDs!D:F,3,FALSE),M46&gt;0,VLOOKUP(M46,'RELPTY (Related Parties)'!D:E,2,FALSE)),"")</f>
        <v/>
      </c>
      <c r="O46" s="772" t="str">
        <f t="shared" si="1"/>
        <v>0000 BCC SF38</v>
      </c>
      <c r="U46" s="670" t="s">
        <v>1079</v>
      </c>
    </row>
    <row r="47" spans="1:21" s="670" customFormat="1" ht="15" customHeight="1">
      <c r="A47" s="638"/>
      <c r="B47" s="639"/>
      <c r="C47" s="668" t="str">
        <f t="shared" si="0"/>
        <v xml:space="preserve"> </v>
      </c>
      <c r="D47" s="639"/>
      <c r="E47" s="647"/>
      <c r="F47" s="845"/>
      <c r="G47" s="640"/>
      <c r="H47" s="777"/>
      <c r="I47" s="669"/>
      <c r="J47" s="641"/>
      <c r="K47" s="671" t="str">
        <f>IFERROR(_xlfn.IFNA(IF(VLOOKUP(I47,Lookup!AU:AV,2,FALSE)="CPID Required","CPID Required",""),VLOOKUP(J47,Lookup!AW:AX,2,FALSE)),"")</f>
        <v/>
      </c>
      <c r="L47" s="641"/>
      <c r="M47" s="649"/>
      <c r="N47" s="765" t="str" cm="1">
        <f t="array" ref="N47">IFERROR(_xlfn.IFS(L47&gt;0,VLOOKUP(L47,CPIDs!D:F,3,FALSE),M47&gt;0,VLOOKUP(M47,'RELPTY (Related Parties)'!D:E,2,FALSE)),"")</f>
        <v/>
      </c>
      <c r="O47" s="772" t="str">
        <f t="shared" si="1"/>
        <v>0000 BCC SF39</v>
      </c>
      <c r="U47" s="670" t="s">
        <v>1080</v>
      </c>
    </row>
    <row r="48" spans="1:21" s="670" customFormat="1" ht="15" customHeight="1">
      <c r="A48" s="638"/>
      <c r="B48" s="639"/>
      <c r="C48" s="668" t="str">
        <f t="shared" si="0"/>
        <v xml:space="preserve"> </v>
      </c>
      <c r="D48" s="639"/>
      <c r="E48" s="647"/>
      <c r="F48" s="845"/>
      <c r="G48" s="640"/>
      <c r="H48" s="777"/>
      <c r="I48" s="669"/>
      <c r="J48" s="641"/>
      <c r="K48" s="671" t="str">
        <f>IFERROR(_xlfn.IFNA(IF(VLOOKUP(I48,Lookup!AU:AV,2,FALSE)="CPID Required","CPID Required",""),VLOOKUP(J48,Lookup!AW:AX,2,FALSE)),"")</f>
        <v/>
      </c>
      <c r="L48" s="641"/>
      <c r="M48" s="649"/>
      <c r="N48" s="765" t="str" cm="1">
        <f t="array" ref="N48">IFERROR(_xlfn.IFS(L48&gt;0,VLOOKUP(L48,CPIDs!D:F,3,FALSE),M48&gt;0,VLOOKUP(M48,'RELPTY (Related Parties)'!D:E,2,FALSE)),"")</f>
        <v/>
      </c>
      <c r="O48" s="772" t="str">
        <f t="shared" si="1"/>
        <v>0000 BCC SF40</v>
      </c>
      <c r="U48" s="670" t="s">
        <v>1081</v>
      </c>
    </row>
    <row r="49" spans="1:21" s="670" customFormat="1" ht="15" customHeight="1">
      <c r="A49" s="638"/>
      <c r="B49" s="639"/>
      <c r="C49" s="668" t="str">
        <f t="shared" si="0"/>
        <v xml:space="preserve"> </v>
      </c>
      <c r="D49" s="639"/>
      <c r="E49" s="647"/>
      <c r="F49" s="845"/>
      <c r="G49" s="640"/>
      <c r="H49" s="777"/>
      <c r="I49" s="669"/>
      <c r="J49" s="641"/>
      <c r="K49" s="671" t="str">
        <f>IFERROR(_xlfn.IFNA(IF(VLOOKUP(I49,Lookup!AU:AV,2,FALSE)="CPID Required","CPID Required",""),VLOOKUP(J49,Lookup!AW:AX,2,FALSE)),"")</f>
        <v/>
      </c>
      <c r="L49" s="641"/>
      <c r="M49" s="649"/>
      <c r="N49" s="765" t="str" cm="1">
        <f t="array" ref="N49">IFERROR(_xlfn.IFS(L49&gt;0,VLOOKUP(L49,CPIDs!D:F,3,FALSE),M49&gt;0,VLOOKUP(M49,'RELPTY (Related Parties)'!D:E,2,FALSE)),"")</f>
        <v/>
      </c>
      <c r="O49" s="772" t="str">
        <f t="shared" si="1"/>
        <v>0000 BCC SF41</v>
      </c>
      <c r="U49" s="670" t="s">
        <v>1082</v>
      </c>
    </row>
    <row r="50" spans="1:21" s="670" customFormat="1" ht="15" customHeight="1">
      <c r="A50" s="638"/>
      <c r="B50" s="639"/>
      <c r="C50" s="668" t="str">
        <f t="shared" si="0"/>
        <v xml:space="preserve"> </v>
      </c>
      <c r="D50" s="639"/>
      <c r="E50" s="647"/>
      <c r="F50" s="845"/>
      <c r="G50" s="640"/>
      <c r="H50" s="777"/>
      <c r="I50" s="669"/>
      <c r="J50" s="641"/>
      <c r="K50" s="671" t="str">
        <f>IFERROR(_xlfn.IFNA(IF(VLOOKUP(I50,Lookup!AU:AV,2,FALSE)="CPID Required","CPID Required",""),VLOOKUP(J50,Lookup!AW:AX,2,FALSE)),"")</f>
        <v/>
      </c>
      <c r="L50" s="641"/>
      <c r="M50" s="649"/>
      <c r="N50" s="765" t="str" cm="1">
        <f t="array" ref="N50">IFERROR(_xlfn.IFS(L50&gt;0,VLOOKUP(L50,CPIDs!D:F,3,FALSE),M50&gt;0,VLOOKUP(M50,'RELPTY (Related Parties)'!D:E,2,FALSE)),"")</f>
        <v/>
      </c>
      <c r="O50" s="772" t="str">
        <f t="shared" si="1"/>
        <v>0000 BCC SF42</v>
      </c>
      <c r="U50" s="670" t="s">
        <v>1083</v>
      </c>
    </row>
    <row r="51" spans="1:21" s="670" customFormat="1" ht="15" customHeight="1">
      <c r="A51" s="638"/>
      <c r="B51" s="639"/>
      <c r="C51" s="668" t="str">
        <f t="shared" si="0"/>
        <v xml:space="preserve"> </v>
      </c>
      <c r="D51" s="639"/>
      <c r="E51" s="647"/>
      <c r="F51" s="845"/>
      <c r="G51" s="640"/>
      <c r="H51" s="777"/>
      <c r="I51" s="669"/>
      <c r="J51" s="641"/>
      <c r="K51" s="671" t="str">
        <f>IFERROR(_xlfn.IFNA(IF(VLOOKUP(I51,Lookup!AU:AV,2,FALSE)="CPID Required","CPID Required",""),VLOOKUP(J51,Lookup!AW:AX,2,FALSE)),"")</f>
        <v/>
      </c>
      <c r="L51" s="641"/>
      <c r="M51" s="649"/>
      <c r="N51" s="765" t="str" cm="1">
        <f t="array" ref="N51">IFERROR(_xlfn.IFS(L51&gt;0,VLOOKUP(L51,CPIDs!D:F,3,FALSE),M51&gt;0,VLOOKUP(M51,'RELPTY (Related Parties)'!D:E,2,FALSE)),"")</f>
        <v/>
      </c>
      <c r="O51" s="772" t="str">
        <f t="shared" si="1"/>
        <v>0000 BCC SF43</v>
      </c>
      <c r="U51" s="670" t="s">
        <v>1084</v>
      </c>
    </row>
    <row r="52" spans="1:21" s="670" customFormat="1" ht="15" customHeight="1">
      <c r="A52" s="638"/>
      <c r="B52" s="639"/>
      <c r="C52" s="668" t="str">
        <f t="shared" si="0"/>
        <v xml:space="preserve"> </v>
      </c>
      <c r="D52" s="639"/>
      <c r="E52" s="647"/>
      <c r="F52" s="845"/>
      <c r="G52" s="640"/>
      <c r="H52" s="777"/>
      <c r="I52" s="669"/>
      <c r="J52" s="641"/>
      <c r="K52" s="671" t="str">
        <f>IFERROR(_xlfn.IFNA(IF(VLOOKUP(I52,Lookup!AU:AV,2,FALSE)="CPID Required","CPID Required",""),VLOOKUP(J52,Lookup!AW:AX,2,FALSE)),"")</f>
        <v/>
      </c>
      <c r="L52" s="641"/>
      <c r="M52" s="649"/>
      <c r="N52" s="765" t="str" cm="1">
        <f t="array" ref="N52">IFERROR(_xlfn.IFS(L52&gt;0,VLOOKUP(L52,CPIDs!D:F,3,FALSE),M52&gt;0,VLOOKUP(M52,'RELPTY (Related Parties)'!D:E,2,FALSE)),"")</f>
        <v/>
      </c>
      <c r="O52" s="772" t="str">
        <f t="shared" si="1"/>
        <v>0000 BCC SF44</v>
      </c>
      <c r="U52" s="670" t="s">
        <v>1085</v>
      </c>
    </row>
    <row r="53" spans="1:21" s="670" customFormat="1" ht="15" customHeight="1">
      <c r="A53" s="638"/>
      <c r="B53" s="639"/>
      <c r="C53" s="668" t="str">
        <f t="shared" si="0"/>
        <v xml:space="preserve"> </v>
      </c>
      <c r="D53" s="639"/>
      <c r="E53" s="647"/>
      <c r="F53" s="845"/>
      <c r="G53" s="640"/>
      <c r="H53" s="777"/>
      <c r="I53" s="669"/>
      <c r="J53" s="641"/>
      <c r="K53" s="671" t="str">
        <f>IFERROR(_xlfn.IFNA(IF(VLOOKUP(I53,Lookup!AU:AV,2,FALSE)="CPID Required","CPID Required",""),VLOOKUP(J53,Lookup!AW:AX,2,FALSE)),"")</f>
        <v/>
      </c>
      <c r="L53" s="641"/>
      <c r="M53" s="649"/>
      <c r="N53" s="765" t="str" cm="1">
        <f t="array" ref="N53">IFERROR(_xlfn.IFS(L53&gt;0,VLOOKUP(L53,CPIDs!D:F,3,FALSE),M53&gt;0,VLOOKUP(M53,'RELPTY (Related Parties)'!D:E,2,FALSE)),"")</f>
        <v/>
      </c>
      <c r="O53" s="772" t="str">
        <f t="shared" si="1"/>
        <v>0000 BCC SF45</v>
      </c>
      <c r="U53" s="670" t="s">
        <v>1086</v>
      </c>
    </row>
    <row r="54" spans="1:21" s="670" customFormat="1" ht="15" customHeight="1">
      <c r="A54" s="638"/>
      <c r="B54" s="639"/>
      <c r="C54" s="668" t="str">
        <f t="shared" si="0"/>
        <v xml:space="preserve"> </v>
      </c>
      <c r="D54" s="639"/>
      <c r="E54" s="647"/>
      <c r="F54" s="845"/>
      <c r="G54" s="640"/>
      <c r="H54" s="777"/>
      <c r="I54" s="669"/>
      <c r="J54" s="641"/>
      <c r="K54" s="671" t="str">
        <f>IFERROR(_xlfn.IFNA(IF(VLOOKUP(I54,Lookup!AU:AV,2,FALSE)="CPID Required","CPID Required",""),VLOOKUP(J54,Lookup!AW:AX,2,FALSE)),"")</f>
        <v/>
      </c>
      <c r="L54" s="641"/>
      <c r="M54" s="649"/>
      <c r="N54" s="765" t="str" cm="1">
        <f t="array" ref="N54">IFERROR(_xlfn.IFS(L54&gt;0,VLOOKUP(L54,CPIDs!D:F,3,FALSE),M54&gt;0,VLOOKUP(M54,'RELPTY (Related Parties)'!D:E,2,FALSE)),"")</f>
        <v/>
      </c>
      <c r="O54" s="772" t="str">
        <f t="shared" si="1"/>
        <v>0000 BCC SF46</v>
      </c>
      <c r="U54" s="670" t="s">
        <v>1087</v>
      </c>
    </row>
    <row r="55" spans="1:21" s="670" customFormat="1" ht="15" customHeight="1">
      <c r="A55" s="638"/>
      <c r="B55" s="639"/>
      <c r="C55" s="668" t="str">
        <f t="shared" si="0"/>
        <v xml:space="preserve"> </v>
      </c>
      <c r="D55" s="639"/>
      <c r="E55" s="647"/>
      <c r="F55" s="845"/>
      <c r="G55" s="640"/>
      <c r="H55" s="777"/>
      <c r="I55" s="669"/>
      <c r="J55" s="641"/>
      <c r="K55" s="671" t="str">
        <f>IFERROR(_xlfn.IFNA(IF(VLOOKUP(I55,Lookup!AU:AV,2,FALSE)="CPID Required","CPID Required",""),VLOOKUP(J55,Lookup!AW:AX,2,FALSE)),"")</f>
        <v/>
      </c>
      <c r="L55" s="641"/>
      <c r="M55" s="649"/>
      <c r="N55" s="765" t="str" cm="1">
        <f t="array" ref="N55">IFERROR(_xlfn.IFS(L55&gt;0,VLOOKUP(L55,CPIDs!D:F,3,FALSE),M55&gt;0,VLOOKUP(M55,'RELPTY (Related Parties)'!D:E,2,FALSE)),"")</f>
        <v/>
      </c>
      <c r="O55" s="772" t="str">
        <f t="shared" si="1"/>
        <v>0000 BCC SF47</v>
      </c>
      <c r="U55" s="670" t="s">
        <v>1088</v>
      </c>
    </row>
    <row r="56" spans="1:21" s="670" customFormat="1" ht="15" customHeight="1">
      <c r="A56" s="638"/>
      <c r="B56" s="639"/>
      <c r="C56" s="668" t="str">
        <f t="shared" si="0"/>
        <v xml:space="preserve"> </v>
      </c>
      <c r="D56" s="639"/>
      <c r="E56" s="647"/>
      <c r="F56" s="845"/>
      <c r="G56" s="640"/>
      <c r="H56" s="777"/>
      <c r="I56" s="669"/>
      <c r="J56" s="641"/>
      <c r="K56" s="671" t="str">
        <f>IFERROR(_xlfn.IFNA(IF(VLOOKUP(I56,Lookup!AU:AV,2,FALSE)="CPID Required","CPID Required",""),VLOOKUP(J56,Lookup!AW:AX,2,FALSE)),"")</f>
        <v/>
      </c>
      <c r="L56" s="641"/>
      <c r="M56" s="649"/>
      <c r="N56" s="765" t="str" cm="1">
        <f t="array" ref="N56">IFERROR(_xlfn.IFS(L56&gt;0,VLOOKUP(L56,CPIDs!D:F,3,FALSE),M56&gt;0,VLOOKUP(M56,'RELPTY (Related Parties)'!D:E,2,FALSE)),"")</f>
        <v/>
      </c>
      <c r="O56" s="772" t="str">
        <f t="shared" si="1"/>
        <v>0000 BCC SF48</v>
      </c>
      <c r="U56" s="670" t="s">
        <v>1089</v>
      </c>
    </row>
    <row r="57" spans="1:21" s="670" customFormat="1" ht="15" customHeight="1">
      <c r="A57" s="638"/>
      <c r="B57" s="639"/>
      <c r="C57" s="668" t="str">
        <f t="shared" si="0"/>
        <v xml:space="preserve"> </v>
      </c>
      <c r="D57" s="639"/>
      <c r="E57" s="647"/>
      <c r="F57" s="845"/>
      <c r="G57" s="640"/>
      <c r="H57" s="777"/>
      <c r="I57" s="669"/>
      <c r="J57" s="641"/>
      <c r="K57" s="671" t="str">
        <f>IFERROR(_xlfn.IFNA(IF(VLOOKUP(I57,Lookup!AU:AV,2,FALSE)="CPID Required","CPID Required",""),VLOOKUP(J57,Lookup!AW:AX,2,FALSE)),"")</f>
        <v/>
      </c>
      <c r="L57" s="641"/>
      <c r="M57" s="649"/>
      <c r="N57" s="765" t="str" cm="1">
        <f t="array" ref="N57">IFERROR(_xlfn.IFS(L57&gt;0,VLOOKUP(L57,CPIDs!D:F,3,FALSE),M57&gt;0,VLOOKUP(M57,'RELPTY (Related Parties)'!D:E,2,FALSE)),"")</f>
        <v/>
      </c>
      <c r="O57" s="772" t="str">
        <f t="shared" si="1"/>
        <v>0000 BCC SF49</v>
      </c>
      <c r="U57" s="670" t="s">
        <v>1090</v>
      </c>
    </row>
    <row r="58" spans="1:21" s="670" customFormat="1" ht="15" customHeight="1">
      <c r="A58" s="638"/>
      <c r="B58" s="639"/>
      <c r="C58" s="668" t="str">
        <f t="shared" si="0"/>
        <v xml:space="preserve"> </v>
      </c>
      <c r="D58" s="639"/>
      <c r="E58" s="647"/>
      <c r="F58" s="845"/>
      <c r="G58" s="640"/>
      <c r="H58" s="777"/>
      <c r="I58" s="669"/>
      <c r="J58" s="641"/>
      <c r="K58" s="671" t="str">
        <f>IFERROR(_xlfn.IFNA(IF(VLOOKUP(I58,Lookup!AU:AV,2,FALSE)="CPID Required","CPID Required",""),VLOOKUP(J58,Lookup!AW:AX,2,FALSE)),"")</f>
        <v/>
      </c>
      <c r="L58" s="641"/>
      <c r="M58" s="649"/>
      <c r="N58" s="765" t="str" cm="1">
        <f t="array" ref="N58">IFERROR(_xlfn.IFS(L58&gt;0,VLOOKUP(L58,CPIDs!D:F,3,FALSE),M58&gt;0,VLOOKUP(M58,'RELPTY (Related Parties)'!D:E,2,FALSE)),"")</f>
        <v/>
      </c>
      <c r="O58" s="772" t="str">
        <f t="shared" si="1"/>
        <v>0000 BCC SF50</v>
      </c>
      <c r="U58" s="670" t="s">
        <v>1091</v>
      </c>
    </row>
    <row r="59" spans="1:21" s="670" customFormat="1" ht="15" customHeight="1">
      <c r="A59" s="638"/>
      <c r="B59" s="639"/>
      <c r="C59" s="668" t="str">
        <f t="shared" si="0"/>
        <v xml:space="preserve"> </v>
      </c>
      <c r="D59" s="639"/>
      <c r="E59" s="647"/>
      <c r="F59" s="845"/>
      <c r="G59" s="640"/>
      <c r="H59" s="777"/>
      <c r="I59" s="669"/>
      <c r="J59" s="641"/>
      <c r="K59" s="671" t="str">
        <f>IFERROR(_xlfn.IFNA(IF(VLOOKUP(I59,Lookup!AU:AV,2,FALSE)="CPID Required","CPID Required",""),VLOOKUP(J59,Lookup!AW:AX,2,FALSE)),"")</f>
        <v/>
      </c>
      <c r="L59" s="641"/>
      <c r="M59" s="649"/>
      <c r="N59" s="765" t="str" cm="1">
        <f t="array" ref="N59">IFERROR(_xlfn.IFS(L59&gt;0,VLOOKUP(L59,CPIDs!D:F,3,FALSE),M59&gt;0,VLOOKUP(M59,'RELPTY (Related Parties)'!D:E,2,FALSE)),"")</f>
        <v/>
      </c>
      <c r="O59" s="772" t="str">
        <f t="shared" si="1"/>
        <v>0000 BCC SF51</v>
      </c>
      <c r="U59" s="670" t="s">
        <v>1092</v>
      </c>
    </row>
    <row r="60" spans="1:21" s="670" customFormat="1" ht="15" customHeight="1">
      <c r="A60" s="638"/>
      <c r="B60" s="639"/>
      <c r="C60" s="668" t="str">
        <f t="shared" si="0"/>
        <v xml:space="preserve"> </v>
      </c>
      <c r="D60" s="639"/>
      <c r="E60" s="647"/>
      <c r="F60" s="845"/>
      <c r="G60" s="640"/>
      <c r="H60" s="777"/>
      <c r="I60" s="669"/>
      <c r="J60" s="641"/>
      <c r="K60" s="671" t="str">
        <f>IFERROR(_xlfn.IFNA(IF(VLOOKUP(I60,Lookup!AU:AV,2,FALSE)="CPID Required","CPID Required",""),VLOOKUP(J60,Lookup!AW:AX,2,FALSE)),"")</f>
        <v/>
      </c>
      <c r="L60" s="641"/>
      <c r="M60" s="649"/>
      <c r="N60" s="765" t="str" cm="1">
        <f t="array" ref="N60">IFERROR(_xlfn.IFS(L60&gt;0,VLOOKUP(L60,CPIDs!D:F,3,FALSE),M60&gt;0,VLOOKUP(M60,'RELPTY (Related Parties)'!D:E,2,FALSE)),"")</f>
        <v/>
      </c>
      <c r="O60" s="772" t="str">
        <f t="shared" si="1"/>
        <v>0000 BCC SF52</v>
      </c>
      <c r="U60" s="670" t="s">
        <v>1093</v>
      </c>
    </row>
    <row r="61" spans="1:21" s="670" customFormat="1" ht="15" customHeight="1">
      <c r="A61" s="638"/>
      <c r="B61" s="639"/>
      <c r="C61" s="668" t="str">
        <f t="shared" si="0"/>
        <v xml:space="preserve"> </v>
      </c>
      <c r="D61" s="639"/>
      <c r="E61" s="647"/>
      <c r="F61" s="845"/>
      <c r="G61" s="640"/>
      <c r="H61" s="777"/>
      <c r="I61" s="669"/>
      <c r="J61" s="641"/>
      <c r="K61" s="671" t="str">
        <f>IFERROR(_xlfn.IFNA(IF(VLOOKUP(I61,Lookup!AU:AV,2,FALSE)="CPID Required","CPID Required",""),VLOOKUP(J61,Lookup!AW:AX,2,FALSE)),"")</f>
        <v/>
      </c>
      <c r="L61" s="641"/>
      <c r="M61" s="649"/>
      <c r="N61" s="765" t="str" cm="1">
        <f t="array" ref="N61">IFERROR(_xlfn.IFS(L61&gt;0,VLOOKUP(L61,CPIDs!D:F,3,FALSE),M61&gt;0,VLOOKUP(M61,'RELPTY (Related Parties)'!D:E,2,FALSE)),"")</f>
        <v/>
      </c>
      <c r="O61" s="772" t="str">
        <f t="shared" si="1"/>
        <v>0000 BCC SF53</v>
      </c>
      <c r="U61" s="670" t="s">
        <v>1094</v>
      </c>
    </row>
    <row r="62" spans="1:21" s="670" customFormat="1" ht="15" customHeight="1">
      <c r="A62" s="638"/>
      <c r="B62" s="639"/>
      <c r="C62" s="668" t="str">
        <f t="shared" si="0"/>
        <v xml:space="preserve"> </v>
      </c>
      <c r="D62" s="639"/>
      <c r="E62" s="647"/>
      <c r="F62" s="845"/>
      <c r="G62" s="640"/>
      <c r="H62" s="777"/>
      <c r="I62" s="669"/>
      <c r="J62" s="641"/>
      <c r="K62" s="671" t="str">
        <f>IFERROR(_xlfn.IFNA(IF(VLOOKUP(I62,Lookup!AU:AV,2,FALSE)="CPID Required","CPID Required",""),VLOOKUP(J62,Lookup!AW:AX,2,FALSE)),"")</f>
        <v/>
      </c>
      <c r="L62" s="641"/>
      <c r="M62" s="649"/>
      <c r="N62" s="765" t="str" cm="1">
        <f t="array" ref="N62">IFERROR(_xlfn.IFS(L62&gt;0,VLOOKUP(L62,CPIDs!D:F,3,FALSE),M62&gt;0,VLOOKUP(M62,'RELPTY (Related Parties)'!D:E,2,FALSE)),"")</f>
        <v/>
      </c>
      <c r="O62" s="772" t="str">
        <f t="shared" si="1"/>
        <v>0000 BCC SF54</v>
      </c>
      <c r="U62" s="670" t="s">
        <v>1095</v>
      </c>
    </row>
    <row r="63" spans="1:21" s="670" customFormat="1" ht="15" customHeight="1">
      <c r="A63" s="638"/>
      <c r="B63" s="639"/>
      <c r="C63" s="668" t="str">
        <f t="shared" si="0"/>
        <v xml:space="preserve"> </v>
      </c>
      <c r="D63" s="639"/>
      <c r="E63" s="647"/>
      <c r="F63" s="845"/>
      <c r="G63" s="640"/>
      <c r="H63" s="777"/>
      <c r="I63" s="669"/>
      <c r="J63" s="641"/>
      <c r="K63" s="671" t="str">
        <f>IFERROR(_xlfn.IFNA(IF(VLOOKUP(I63,Lookup!AU:AV,2,FALSE)="CPID Required","CPID Required",""),VLOOKUP(J63,Lookup!AW:AX,2,FALSE)),"")</f>
        <v/>
      </c>
      <c r="L63" s="641"/>
      <c r="M63" s="649"/>
      <c r="N63" s="765" t="str" cm="1">
        <f t="array" ref="N63">IFERROR(_xlfn.IFS(L63&gt;0,VLOOKUP(L63,CPIDs!D:F,3,FALSE),M63&gt;0,VLOOKUP(M63,'RELPTY (Related Parties)'!D:E,2,FALSE)),"")</f>
        <v/>
      </c>
      <c r="O63" s="772" t="str">
        <f t="shared" si="1"/>
        <v>0000 BCC SF55</v>
      </c>
      <c r="U63" s="670" t="s">
        <v>1096</v>
      </c>
    </row>
    <row r="64" spans="1:21" s="670" customFormat="1" ht="15" customHeight="1">
      <c r="A64" s="638"/>
      <c r="B64" s="639"/>
      <c r="C64" s="668" t="str">
        <f t="shared" si="0"/>
        <v xml:space="preserve"> </v>
      </c>
      <c r="D64" s="639"/>
      <c r="E64" s="647"/>
      <c r="F64" s="845"/>
      <c r="G64" s="640"/>
      <c r="H64" s="777"/>
      <c r="I64" s="669"/>
      <c r="J64" s="641"/>
      <c r="K64" s="671" t="str">
        <f>IFERROR(_xlfn.IFNA(IF(VLOOKUP(I64,Lookup!AU:AV,2,FALSE)="CPID Required","CPID Required",""),VLOOKUP(J64,Lookup!AW:AX,2,FALSE)),"")</f>
        <v/>
      </c>
      <c r="L64" s="641"/>
      <c r="M64" s="649"/>
      <c r="N64" s="765" t="str" cm="1">
        <f t="array" ref="N64">IFERROR(_xlfn.IFS(L64&gt;0,VLOOKUP(L64,CPIDs!D:F,3,FALSE),M64&gt;0,VLOOKUP(M64,'RELPTY (Related Parties)'!D:E,2,FALSE)),"")</f>
        <v/>
      </c>
      <c r="O64" s="772" t="str">
        <f t="shared" si="1"/>
        <v>0000 BCC SF56</v>
      </c>
      <c r="U64" s="670" t="s">
        <v>1097</v>
      </c>
    </row>
    <row r="65" spans="1:21" s="670" customFormat="1" ht="15" customHeight="1">
      <c r="A65" s="638"/>
      <c r="B65" s="639"/>
      <c r="C65" s="668" t="str">
        <f t="shared" si="0"/>
        <v xml:space="preserve"> </v>
      </c>
      <c r="D65" s="639"/>
      <c r="E65" s="647"/>
      <c r="F65" s="845"/>
      <c r="G65" s="640"/>
      <c r="H65" s="777"/>
      <c r="I65" s="669"/>
      <c r="J65" s="641"/>
      <c r="K65" s="671" t="str">
        <f>IFERROR(_xlfn.IFNA(IF(VLOOKUP(I65,Lookup!AU:AV,2,FALSE)="CPID Required","CPID Required",""),VLOOKUP(J65,Lookup!AW:AX,2,FALSE)),"")</f>
        <v/>
      </c>
      <c r="L65" s="641"/>
      <c r="M65" s="649"/>
      <c r="N65" s="765" t="str" cm="1">
        <f t="array" ref="N65">IFERROR(_xlfn.IFS(L65&gt;0,VLOOKUP(L65,CPIDs!D:F,3,FALSE),M65&gt;0,VLOOKUP(M65,'RELPTY (Related Parties)'!D:E,2,FALSE)),"")</f>
        <v/>
      </c>
      <c r="O65" s="772" t="str">
        <f t="shared" si="1"/>
        <v>0000 BCC SF57</v>
      </c>
      <c r="U65" s="670" t="s">
        <v>1098</v>
      </c>
    </row>
    <row r="66" spans="1:21" s="670" customFormat="1" ht="15" customHeight="1">
      <c r="A66" s="638"/>
      <c r="B66" s="639"/>
      <c r="C66" s="668" t="str">
        <f t="shared" si="0"/>
        <v xml:space="preserve"> </v>
      </c>
      <c r="D66" s="639"/>
      <c r="E66" s="647"/>
      <c r="F66" s="845"/>
      <c r="G66" s="640"/>
      <c r="H66" s="777"/>
      <c r="I66" s="669"/>
      <c r="J66" s="641"/>
      <c r="K66" s="671" t="str">
        <f>IFERROR(_xlfn.IFNA(IF(VLOOKUP(I66,Lookup!AU:AV,2,FALSE)="CPID Required","CPID Required",""),VLOOKUP(J66,Lookup!AW:AX,2,FALSE)),"")</f>
        <v/>
      </c>
      <c r="L66" s="641"/>
      <c r="M66" s="649"/>
      <c r="N66" s="765" t="str" cm="1">
        <f t="array" ref="N66">IFERROR(_xlfn.IFS(L66&gt;0,VLOOKUP(L66,CPIDs!D:F,3,FALSE),M66&gt;0,VLOOKUP(M66,'RELPTY (Related Parties)'!D:E,2,FALSE)),"")</f>
        <v/>
      </c>
      <c r="O66" s="772" t="str">
        <f t="shared" si="1"/>
        <v>0000 BCC SF58</v>
      </c>
      <c r="U66" s="670" t="s">
        <v>1099</v>
      </c>
    </row>
    <row r="67" spans="1:21" s="670" customFormat="1" ht="15" customHeight="1">
      <c r="A67" s="638"/>
      <c r="B67" s="639"/>
      <c r="C67" s="668" t="str">
        <f t="shared" si="0"/>
        <v xml:space="preserve"> </v>
      </c>
      <c r="D67" s="639"/>
      <c r="E67" s="647"/>
      <c r="F67" s="845"/>
      <c r="G67" s="640"/>
      <c r="H67" s="777"/>
      <c r="I67" s="669"/>
      <c r="J67" s="641"/>
      <c r="K67" s="671" t="str">
        <f>IFERROR(_xlfn.IFNA(IF(VLOOKUP(I67,Lookup!AU:AV,2,FALSE)="CPID Required","CPID Required",""),VLOOKUP(J67,Lookup!AW:AX,2,FALSE)),"")</f>
        <v/>
      </c>
      <c r="L67" s="641"/>
      <c r="M67" s="649"/>
      <c r="N67" s="765" t="str" cm="1">
        <f t="array" ref="N67">IFERROR(_xlfn.IFS(L67&gt;0,VLOOKUP(L67,CPIDs!D:F,3,FALSE),M67&gt;0,VLOOKUP(M67,'RELPTY (Related Parties)'!D:E,2,FALSE)),"")</f>
        <v/>
      </c>
      <c r="O67" s="772" t="str">
        <f t="shared" si="1"/>
        <v>0000 BCC SF59</v>
      </c>
      <c r="U67" s="670" t="s">
        <v>1100</v>
      </c>
    </row>
    <row r="68" spans="1:21" s="670" customFormat="1" ht="15" customHeight="1">
      <c r="A68" s="638"/>
      <c r="B68" s="639"/>
      <c r="C68" s="668" t="str">
        <f t="shared" si="0"/>
        <v xml:space="preserve"> </v>
      </c>
      <c r="D68" s="639"/>
      <c r="E68" s="647"/>
      <c r="F68" s="845"/>
      <c r="G68" s="640"/>
      <c r="H68" s="777"/>
      <c r="I68" s="669"/>
      <c r="J68" s="641"/>
      <c r="K68" s="671" t="str">
        <f>IFERROR(_xlfn.IFNA(IF(VLOOKUP(I68,Lookup!AU:AV,2,FALSE)="CPID Required","CPID Required",""),VLOOKUP(J68,Lookup!AW:AX,2,FALSE)),"")</f>
        <v/>
      </c>
      <c r="L68" s="641"/>
      <c r="M68" s="649"/>
      <c r="N68" s="765" t="str" cm="1">
        <f t="array" ref="N68">IFERROR(_xlfn.IFS(L68&gt;0,VLOOKUP(L68,CPIDs!D:F,3,FALSE),M68&gt;0,VLOOKUP(M68,'RELPTY (Related Parties)'!D:E,2,FALSE)),"")</f>
        <v/>
      </c>
      <c r="O68" s="772" t="str">
        <f t="shared" si="1"/>
        <v>0000 BCC SF60</v>
      </c>
      <c r="U68" s="670" t="s">
        <v>1101</v>
      </c>
    </row>
    <row r="69" spans="1:21" s="670" customFormat="1" ht="15" customHeight="1">
      <c r="A69" s="638"/>
      <c r="B69" s="639"/>
      <c r="C69" s="668" t="str">
        <f t="shared" si="0"/>
        <v xml:space="preserve"> </v>
      </c>
      <c r="D69" s="639"/>
      <c r="E69" s="647"/>
      <c r="F69" s="845"/>
      <c r="G69" s="640"/>
      <c r="H69" s="777"/>
      <c r="I69" s="669"/>
      <c r="J69" s="641"/>
      <c r="K69" s="671" t="str">
        <f>IFERROR(_xlfn.IFNA(IF(VLOOKUP(I69,Lookup!AU:AV,2,FALSE)="CPID Required","CPID Required",""),VLOOKUP(J69,Lookup!AW:AX,2,FALSE)),"")</f>
        <v/>
      </c>
      <c r="L69" s="641"/>
      <c r="M69" s="649"/>
      <c r="N69" s="765" t="str" cm="1">
        <f t="array" ref="N69">IFERROR(_xlfn.IFS(L69&gt;0,VLOOKUP(L69,CPIDs!D:F,3,FALSE),M69&gt;0,VLOOKUP(M69,'RELPTY (Related Parties)'!D:E,2,FALSE)),"")</f>
        <v/>
      </c>
      <c r="O69" s="772" t="str">
        <f t="shared" si="1"/>
        <v>0000 BCC SF61</v>
      </c>
      <c r="U69" s="670" t="s">
        <v>1102</v>
      </c>
    </row>
    <row r="70" spans="1:21" s="670" customFormat="1" ht="15" customHeight="1">
      <c r="A70" s="638"/>
      <c r="B70" s="639"/>
      <c r="C70" s="668" t="str">
        <f t="shared" si="0"/>
        <v xml:space="preserve"> </v>
      </c>
      <c r="D70" s="639"/>
      <c r="E70" s="647"/>
      <c r="F70" s="845"/>
      <c r="G70" s="640"/>
      <c r="H70" s="777"/>
      <c r="I70" s="669"/>
      <c r="J70" s="641"/>
      <c r="K70" s="671" t="str">
        <f>IFERROR(_xlfn.IFNA(IF(VLOOKUP(I70,Lookup!AU:AV,2,FALSE)="CPID Required","CPID Required",""),VLOOKUP(J70,Lookup!AW:AX,2,FALSE)),"")</f>
        <v/>
      </c>
      <c r="L70" s="641"/>
      <c r="M70" s="649"/>
      <c r="N70" s="765" t="str" cm="1">
        <f t="array" ref="N70">IFERROR(_xlfn.IFS(L70&gt;0,VLOOKUP(L70,CPIDs!D:F,3,FALSE),M70&gt;0,VLOOKUP(M70,'RELPTY (Related Parties)'!D:E,2,FALSE)),"")</f>
        <v/>
      </c>
      <c r="O70" s="772" t="str">
        <f t="shared" si="1"/>
        <v>0000 BCC SF62</v>
      </c>
      <c r="U70" s="670" t="s">
        <v>1103</v>
      </c>
    </row>
    <row r="71" spans="1:21" s="670" customFormat="1" ht="12.5">
      <c r="A71" s="638"/>
      <c r="B71" s="639"/>
      <c r="C71" s="668" t="str">
        <f t="shared" si="0"/>
        <v xml:space="preserve"> </v>
      </c>
      <c r="D71" s="639"/>
      <c r="E71" s="647"/>
      <c r="F71" s="845"/>
      <c r="G71" s="640"/>
      <c r="H71" s="777"/>
      <c r="I71" s="669"/>
      <c r="J71" s="641"/>
      <c r="K71" s="671" t="str">
        <f>IFERROR(_xlfn.IFNA(IF(VLOOKUP(I71,Lookup!AU:AV,2,FALSE)="CPID Required","CPID Required",""),VLOOKUP(J71,Lookup!AW:AX,2,FALSE)),"")</f>
        <v/>
      </c>
      <c r="L71" s="641"/>
      <c r="M71" s="649"/>
      <c r="N71" s="765" t="str" cm="1">
        <f t="array" ref="N71">IFERROR(_xlfn.IFS(L71&gt;0,VLOOKUP(L71,CPIDs!D:F,3,FALSE),M71&gt;0,VLOOKUP(M71,'RELPTY (Related Parties)'!D:E,2,FALSE)),"")</f>
        <v/>
      </c>
      <c r="O71" s="772" t="str">
        <f t="shared" si="1"/>
        <v>0000 BCC SF63</v>
      </c>
      <c r="U71" s="670" t="s">
        <v>1104</v>
      </c>
    </row>
    <row r="72" spans="1:21" s="670" customFormat="1" ht="12.5">
      <c r="A72" s="638"/>
      <c r="B72" s="639"/>
      <c r="C72" s="668" t="str">
        <f t="shared" si="0"/>
        <v xml:space="preserve"> </v>
      </c>
      <c r="D72" s="639"/>
      <c r="E72" s="647"/>
      <c r="F72" s="845"/>
      <c r="G72" s="640"/>
      <c r="H72" s="777"/>
      <c r="I72" s="669"/>
      <c r="J72" s="641"/>
      <c r="K72" s="671" t="str">
        <f>IFERROR(_xlfn.IFNA(IF(VLOOKUP(I72,Lookup!AU:AV,2,FALSE)="CPID Required","CPID Required",""),VLOOKUP(J72,Lookup!AW:AX,2,FALSE)),"")</f>
        <v/>
      </c>
      <c r="L72" s="641"/>
      <c r="M72" s="649"/>
      <c r="N72" s="765" t="str" cm="1">
        <f t="array" ref="N72">IFERROR(_xlfn.IFS(L72&gt;0,VLOOKUP(L72,CPIDs!D:F,3,FALSE),M72&gt;0,VLOOKUP(M72,'RELPTY (Related Parties)'!D:E,2,FALSE)),"")</f>
        <v/>
      </c>
      <c r="O72" s="772" t="str">
        <f t="shared" si="1"/>
        <v>0000 BCC SF64</v>
      </c>
      <c r="U72" s="670" t="s">
        <v>1105</v>
      </c>
    </row>
    <row r="73" spans="1:21" s="670" customFormat="1" ht="12.5">
      <c r="A73" s="638"/>
      <c r="B73" s="639"/>
      <c r="C73" s="668" t="str">
        <f t="shared" si="0"/>
        <v xml:space="preserve"> </v>
      </c>
      <c r="D73" s="639"/>
      <c r="E73" s="647"/>
      <c r="F73" s="845"/>
      <c r="G73" s="640"/>
      <c r="H73" s="777"/>
      <c r="I73" s="669"/>
      <c r="J73" s="641"/>
      <c r="K73" s="671" t="str">
        <f>IFERROR(_xlfn.IFNA(IF(VLOOKUP(I73,Lookup!AU:AV,2,FALSE)="CPID Required","CPID Required",""),VLOOKUP(J73,Lookup!AW:AX,2,FALSE)),"")</f>
        <v/>
      </c>
      <c r="L73" s="641"/>
      <c r="M73" s="649"/>
      <c r="N73" s="765" t="str" cm="1">
        <f t="array" ref="N73">IFERROR(_xlfn.IFS(L73&gt;0,VLOOKUP(L73,CPIDs!D:F,3,FALSE),M73&gt;0,VLOOKUP(M73,'RELPTY (Related Parties)'!D:E,2,FALSE)),"")</f>
        <v/>
      </c>
      <c r="O73" s="772" t="str">
        <f t="shared" si="1"/>
        <v>0000 BCC SF65</v>
      </c>
      <c r="U73" s="670" t="s">
        <v>1106</v>
      </c>
    </row>
    <row r="74" spans="1:21" s="670" customFormat="1" ht="12.5">
      <c r="A74" s="638"/>
      <c r="B74" s="639"/>
      <c r="C74" s="668" t="str">
        <f t="shared" ref="C74:C76" si="2">CONCATENATE(A74,$B$6,B74)</f>
        <v xml:space="preserve"> </v>
      </c>
      <c r="D74" s="639"/>
      <c r="E74" s="647"/>
      <c r="F74" s="845"/>
      <c r="G74" s="640"/>
      <c r="H74" s="777"/>
      <c r="I74" s="669"/>
      <c r="J74" s="641"/>
      <c r="K74" s="671" t="str">
        <f>IFERROR(_xlfn.IFNA(IF(VLOOKUP(I74,Lookup!AU:AV,2,FALSE)="CPID Required","CPID Required",""),VLOOKUP(J74,Lookup!AW:AX,2,FALSE)),"")</f>
        <v/>
      </c>
      <c r="L74" s="641"/>
      <c r="M74" s="649"/>
      <c r="N74" s="765" t="str" cm="1">
        <f t="array" ref="N74">IFERROR(_xlfn.IFS(L74&gt;0,VLOOKUP(L74,CPIDs!D:F,3,FALSE),M74&gt;0,VLOOKUP(M74,'RELPTY (Related Parties)'!D:E,2,FALSE)),"")</f>
        <v/>
      </c>
      <c r="O74" s="772" t="str">
        <f t="shared" ref="O74:O76" si="3">CONCATENATE($B$3," ",U74)</f>
        <v>0000 BCC SF66</v>
      </c>
      <c r="U74" s="670" t="s">
        <v>1107</v>
      </c>
    </row>
    <row r="75" spans="1:21" s="670" customFormat="1" ht="12.5">
      <c r="A75" s="638"/>
      <c r="B75" s="639"/>
      <c r="C75" s="668" t="str">
        <f t="shared" si="2"/>
        <v xml:space="preserve"> </v>
      </c>
      <c r="D75" s="639"/>
      <c r="E75" s="647"/>
      <c r="F75" s="845"/>
      <c r="G75" s="640"/>
      <c r="H75" s="777"/>
      <c r="I75" s="669"/>
      <c r="J75" s="641"/>
      <c r="K75" s="671" t="str">
        <f>IFERROR(_xlfn.IFNA(IF(VLOOKUP(I75,Lookup!AU:AV,2,FALSE)="CPID Required","CPID Required",""),VLOOKUP(J75,Lookup!AW:AX,2,FALSE)),"")</f>
        <v/>
      </c>
      <c r="L75" s="641"/>
      <c r="M75" s="649"/>
      <c r="N75" s="765" t="str" cm="1">
        <f t="array" ref="N75">IFERROR(_xlfn.IFS(L75&gt;0,VLOOKUP(L75,CPIDs!D:F,3,FALSE),M75&gt;0,VLOOKUP(M75,'RELPTY (Related Parties)'!D:E,2,FALSE)),"")</f>
        <v/>
      </c>
      <c r="O75" s="772" t="str">
        <f t="shared" si="3"/>
        <v>0000 BCC SF67</v>
      </c>
      <c r="U75" s="670" t="s">
        <v>1108</v>
      </c>
    </row>
    <row r="76" spans="1:21" s="670" customFormat="1" thickBot="1">
      <c r="A76" s="642"/>
      <c r="B76" s="643"/>
      <c r="C76" s="668" t="str">
        <f t="shared" si="2"/>
        <v xml:space="preserve"> </v>
      </c>
      <c r="D76" s="643"/>
      <c r="E76" s="648"/>
      <c r="F76" s="846"/>
      <c r="G76" s="644"/>
      <c r="H76" s="778"/>
      <c r="I76" s="645"/>
      <c r="J76" s="646"/>
      <c r="K76" s="672" t="str">
        <f>IFERROR(_xlfn.IFNA(IF(VLOOKUP(I76,Lookup!AU:AV,2,FALSE)="CPID Required","CPID Required",""),VLOOKUP(J76,Lookup!AW:AX,2,FALSE)),"")</f>
        <v/>
      </c>
      <c r="L76" s="646"/>
      <c r="M76" s="650"/>
      <c r="N76" s="773" t="str" cm="1">
        <f t="array" ref="N76">IFERROR(_xlfn.IFS(L76&gt;0,VLOOKUP(L76,CPIDs!D:F,3,FALSE),M76&gt;0,VLOOKUP(M76,'RELPTY (Related Parties)'!D:E,2,FALSE)),"")</f>
        <v/>
      </c>
      <c r="O76" s="774" t="str">
        <f t="shared" si="3"/>
        <v>0000 BCC SF68</v>
      </c>
      <c r="U76" s="670" t="s">
        <v>1109</v>
      </c>
    </row>
    <row r="78" spans="1:21">
      <c r="E78" s="761" t="s">
        <v>301</v>
      </c>
      <c r="F78" s="762">
        <f>(SUMIFS(F9:F76,A9:A76,"debtors")+SUMIFS(F9:F76,A9:A76,"payment_in_advance"))+(-SUMIFS(F9:F76,A9:A76,"creditors")-SUMIFS(F9:F76,A9:A76,"income_in_advance"))</f>
        <v>0</v>
      </c>
    </row>
  </sheetData>
  <sheetProtection algorithmName="SHA-512" hashValue="FCMw0PDuxo74tIjfxGIaAI/CRf6lMUFfjfoe+86MYOX790KP5kX3XhR3Q+y927diATSoA8wJVdVb4UTKyCkKfw==" saltValue="6f+tMxXjypdKitdMStguEA==" spinCount="100000" sheet="1" autoFilter="0"/>
  <mergeCells count="2">
    <mergeCell ref="A1:E1"/>
    <mergeCell ref="I7:N7"/>
  </mergeCells>
  <phoneticPr fontId="50" type="noConversion"/>
  <conditionalFormatting sqref="F17:G76">
    <cfRule type="cellIs" dxfId="23" priority="11" operator="equal">
      <formula>"Accrual under £20k De Minimis"</formula>
    </cfRule>
  </conditionalFormatting>
  <conditionalFormatting sqref="I9:I76">
    <cfRule type="expression" dxfId="22" priority="4">
      <formula>$A9="Payment_in_advance"</formula>
    </cfRule>
    <cfRule type="expression" dxfId="21" priority="5">
      <formula>$A9="Creditors"</formula>
    </cfRule>
    <cfRule type="expression" dxfId="20" priority="8">
      <formula>$A9="Income_in_advance"</formula>
    </cfRule>
    <cfRule type="expression" dxfId="19" priority="9">
      <formula>$A9="Debtors"</formula>
    </cfRule>
  </conditionalFormatting>
  <conditionalFormatting sqref="J9:J76">
    <cfRule type="expression" dxfId="18" priority="2">
      <formula>$A9="Income_in_advance"</formula>
    </cfRule>
    <cfRule type="expression" dxfId="17" priority="3">
      <formula>$A9="Debtors"</formula>
    </cfRule>
    <cfRule type="expression" dxfId="16" priority="6">
      <formula>$A9="Payment_in_advance"</formula>
    </cfRule>
    <cfRule type="expression" dxfId="15" priority="7">
      <formula>$A9="Creditors"</formula>
    </cfRule>
  </conditionalFormatting>
  <conditionalFormatting sqref="L9:L76">
    <cfRule type="expression" dxfId="14" priority="10">
      <formula>$K9="CPID Required"</formula>
    </cfRule>
  </conditionalFormatting>
  <conditionalFormatting sqref="W17 AK17 AY17 BM17 CA17 CO17 DC17 DQ17 EE17 ES17 FG17 FU17 GI17 GW17 HK17 HY17 IM17 JA17 JO17 KC17 KQ17 LE17 LS17 MG17 MU17 NI17 NW17 OK17 OY17 PM17 QA17 QO17 RC17 RQ17 SE17 SS17 TG17 TU17 UI17 UW17 VK17 VY17 WM17 XA17 XO17 YC17 YQ17 ZE17 ZS17 AAG17 AAU17 ABI17 ABW17 ACK17 ACY17 ADM17 AEA17 AEO17 AFC17 AFQ17 AGE17 AGS17 AHG17 AHU17 AII17 AIW17 AJK17 AJY17 AKM17 ALA17 ALO17 AMC17 AMQ17 ANE17 ANS17 AOG17 AOU17 API17 APW17 AQK17 AQY17 ARM17 ASA17 ASO17 ATC17 ATQ17 AUE17 AUS17 AVG17 AVU17 AWI17 AWW17 AXK17 AXY17 AYM17 AZA17 AZO17 BAC17 BAQ17 BBE17 BBS17 BCG17 BCU17 BDI17 BDW17 BEK17 BEY17 BFM17 BGA17 BGO17 BHC17 BHQ17 BIE17 BIS17 BJG17 BJU17 BKI17 BKW17 BLK17 BLY17 BMM17 BNA17 BNO17 BOC17 BOQ17 BPE17 BPS17 BQG17 BQU17 BRI17 BRW17 BSK17 BSY17 BTM17 BUA17 BUO17 BVC17 BVQ17 BWE17 BWS17 BXG17 BXU17 BYI17 BYW17 BZK17 BZY17 CAM17 CBA17 CBO17 CCC17 CCQ17 CDE17 CDS17 CEG17 CEU17 CFI17 CFW17 CGK17 CGY17 CHM17 CIA17 CIO17 CJC17 CJQ17 CKE17 CKS17 CLG17 CLU17 CMI17 CMW17 CNK17 CNY17 COM17 CPA17 CPO17 CQC17 CQQ17 CRE17 CRS17 CSG17 CSU17 CTI17 CTW17 CUK17 CUY17 CVM17 CWA17 CWO17 CXC17 CXQ17 CYE17 CYS17 CZG17 CZU17 DAI17 DAW17 DBK17 DBY17 DCM17 DDA17 DDO17 DEC17 DEQ17 DFE17 DFS17 DGG17 DGU17 DHI17 DHW17 DIK17 DIY17 DJM17 DKA17 DKO17 DLC17 DLQ17 DME17 DMS17 DNG17 DNU17 DOI17 DOW17 DPK17 DPY17 DQM17 DRA17 DRO17 DSC17 DSQ17 DTE17 DTS17 DUG17 DUU17 DVI17 DVW17 DWK17 DWY17 DXM17 DYA17 DYO17 DZC17 DZQ17 EAE17 EAS17 EBG17 EBU17 ECI17 ECW17 EDK17 EDY17 EEM17 EFA17 EFO17 EGC17 EGQ17 EHE17 EHS17 EIG17 EIU17 EJI17 EJW17 EKK17 EKY17 ELM17 EMA17 EMO17 ENC17 ENQ17 EOE17 EOS17 EPG17 EPU17 EQI17 EQW17 ERK17 ERY17 ESM17 ETA17 ETO17 EUC17 EUQ17 EVE17 EVS17 EWG17 EWU17 EXI17 EXW17 EYK17 EYY17 EZM17 FAA17 FAO17 FBC17 FBQ17 FCE17 FCS17 FDG17 FDU17 FEI17 FEW17 FFK17 FFY17 FGM17 FHA17 FHO17 FIC17 FIQ17 FJE17 FJS17 FKG17 FKU17 FLI17 FLW17 FMK17 FMY17 FNM17 FOA17 FOO17 FPC17 FPQ17 FQE17 FQS17 FRG17 FRU17 FSI17 FSW17 FTK17 FTY17 FUM17 FVA17 FVO17 FWC17 FWQ17 FXE17 FXS17 FYG17 FYU17 FZI17 FZW17 GAK17 GAY17 GBM17 GCA17 GCO17 GDC17 GDQ17 GEE17 GES17 GFG17 GFU17 GGI17 GGW17 GHK17 GHY17 GIM17 GJA17 GJO17 GKC17 GKQ17 GLE17 GLS17 GMG17 GMU17 GNI17 GNW17 GOK17 GOY17 GPM17 GQA17 GQO17 GRC17 GRQ17 GSE17 GSS17 GTG17 GTU17 GUI17 GUW17 GVK17 GVY17 GWM17 GXA17 GXO17 GYC17 GYQ17 GZE17 GZS17 HAG17 HAU17 HBI17 HBW17 HCK17 HCY17 HDM17 HEA17 HEO17 HFC17 HFQ17 HGE17 HGS17 HHG17 HHU17 HII17 HIW17 HJK17 HJY17 HKM17 HLA17 HLO17 HMC17 HMQ17 HNE17 HNS17 HOG17 HOU17 HPI17 HPW17 HQK17 HQY17 HRM17 HSA17 HSO17 HTC17 HTQ17 HUE17 HUS17 HVG17 HVU17 HWI17 HWW17 HXK17 HXY17 HYM17 HZA17 HZO17 IAC17 IAQ17 IBE17 IBS17 ICG17 ICU17 IDI17 IDW17 IEK17 IEY17 IFM17 IGA17 IGO17 IHC17 IHQ17 IIE17 IIS17 IJG17 IJU17 IKI17 IKW17 ILK17 ILY17 IMM17 INA17 INO17 IOC17 IOQ17 IPE17 IPS17 IQG17 IQU17 IRI17 IRW17 ISK17 ISY17 ITM17 IUA17 IUO17 IVC17 IVQ17 IWE17 IWS17 IXG17 IXU17 IYI17 IYW17 IZK17 IZY17 JAM17 JBA17 JBO17 JCC17 JCQ17 JDE17 JDS17 JEG17 JEU17 JFI17 JFW17 JGK17 JGY17 JHM17 JIA17 JIO17 JJC17 JJQ17 JKE17 JKS17 JLG17 JLU17 JMI17 JMW17 JNK17 JNY17 JOM17 JPA17 JPO17 JQC17 JQQ17 JRE17 JRS17 JSG17 JSU17 JTI17 JTW17 JUK17 JUY17 JVM17 JWA17 JWO17 JXC17 JXQ17 JYE17 JYS17 JZG17 JZU17 KAI17 KAW17 KBK17 KBY17 KCM17 KDA17 KDO17 KEC17 KEQ17 KFE17 KFS17 KGG17 KGU17 KHI17 KHW17 KIK17 KIY17 KJM17 KKA17 KKO17 KLC17 KLQ17 KME17 KMS17 KNG17 KNU17 KOI17 KOW17 KPK17 KPY17 KQM17 KRA17 KRO17 KSC17 KSQ17 KTE17 KTS17 KUG17 KUU17 KVI17 KVW17 KWK17 KWY17 KXM17 KYA17 KYO17 KZC17 KZQ17 LAE17 LAS17 LBG17 LBU17 LCI17 LCW17 LDK17 LDY17 LEM17 LFA17 LFO17 LGC17 LGQ17 LHE17 LHS17 LIG17 LIU17 LJI17 LJW17 LKK17 LKY17 LLM17 LMA17 LMO17 LNC17 LNQ17 LOE17 LOS17 LPG17 LPU17 LQI17 LQW17 LRK17 LRY17 LSM17 LTA17 LTO17 LUC17 LUQ17 LVE17 LVS17 LWG17 LWU17 LXI17 LXW17 LYK17 LYY17 LZM17 MAA17 MAO17 MBC17 MBQ17 MCE17 MCS17 MDG17 MDU17 MEI17 MEW17 MFK17 MFY17 MGM17 MHA17 MHO17 MIC17 MIQ17 MJE17 MJS17 MKG17 MKU17 MLI17 MLW17 MMK17 MMY17 MNM17 MOA17 MOO17 MPC17 MPQ17 MQE17 MQS17 MRG17 MRU17 MSI17 MSW17 MTK17 MTY17 MUM17 MVA17 MVO17 MWC17 MWQ17 MXE17 MXS17 MYG17 MYU17 MZI17 MZW17 NAK17 NAY17 NBM17 NCA17 NCO17 NDC17 NDQ17 NEE17 NES17 NFG17 NFU17 NGI17 NGW17 NHK17 NHY17 NIM17 NJA17 NJO17 NKC17 NKQ17 NLE17 NLS17 NMG17 NMU17 NNI17 NNW17 NOK17 NOY17 NPM17 NQA17 NQO17 NRC17 NRQ17 NSE17 NSS17 NTG17 NTU17 NUI17 NUW17 NVK17 NVY17 NWM17 NXA17 NXO17 NYC17 NYQ17 NZE17 NZS17 OAG17 OAU17 OBI17 OBW17 OCK17 OCY17 ODM17 OEA17 OEO17 OFC17 OFQ17 OGE17 OGS17 OHG17 OHU17 OII17 OIW17 OJK17 OJY17 OKM17 OLA17 OLO17 OMC17 OMQ17 ONE17 ONS17 OOG17 OOU17 OPI17 OPW17 OQK17 OQY17 ORM17 OSA17 OSO17 OTC17 OTQ17 OUE17 OUS17 OVG17 OVU17 OWI17 OWW17 OXK17 OXY17 OYM17 OZA17 OZO17 PAC17 PAQ17 PBE17 PBS17 PCG17 PCU17 PDI17 PDW17 PEK17 PEY17 PFM17 PGA17 PGO17 PHC17 PHQ17 PIE17 PIS17 PJG17 PJU17 PKI17 PKW17 PLK17 PLY17 PMM17 PNA17 PNO17 POC17 POQ17 PPE17 PPS17 PQG17 PQU17 PRI17 PRW17 PSK17 PSY17 PTM17 PUA17 PUO17 PVC17 PVQ17 PWE17 PWS17 PXG17 PXU17 PYI17 PYW17 PZK17 PZY17 QAM17 QBA17 QBO17 QCC17 QCQ17 QDE17 QDS17 QEG17 QEU17 QFI17 QFW17 QGK17 QGY17 QHM17 QIA17 QIO17 QJC17 QJQ17 QKE17 QKS17 QLG17 QLU17 QMI17 QMW17 QNK17 QNY17 QOM17 QPA17 QPO17 QQC17 QQQ17 QRE17 QRS17 QSG17 QSU17 QTI17 QTW17 QUK17 QUY17 QVM17 QWA17 QWO17 QXC17 QXQ17 QYE17 QYS17 QZG17 QZU17 RAI17 RAW17 RBK17 RBY17 RCM17 RDA17 RDO17 REC17 REQ17 RFE17 RFS17 RGG17 RGU17 RHI17 RHW17 RIK17 RIY17 RJM17 RKA17 RKO17 RLC17 RLQ17 RME17 RMS17 RNG17 RNU17 ROI17 ROW17 RPK17 RPY17 RQM17 RRA17 RRO17 RSC17 RSQ17 RTE17 RTS17 RUG17 RUU17 RVI17 RVW17 RWK17 RWY17 RXM17 RYA17 RYO17 RZC17 RZQ17 SAE17 SAS17 SBG17 SBU17 SCI17 SCW17 SDK17 SDY17 SEM17 SFA17 SFO17 SGC17 SGQ17 SHE17 SHS17 SIG17 SIU17 SJI17 SJW17 SKK17 SKY17 SLM17 SMA17 SMO17 SNC17 SNQ17 SOE17 SOS17 SPG17 SPU17 SQI17 SQW17 SRK17 SRY17 SSM17 STA17 STO17 SUC17 SUQ17 SVE17 SVS17 SWG17 SWU17 SXI17 SXW17 SYK17 SYY17 SZM17 TAA17 TAO17 TBC17 TBQ17 TCE17 TCS17 TDG17 TDU17 TEI17 TEW17 TFK17 TFY17 TGM17 THA17 THO17 TIC17 TIQ17 TJE17 TJS17 TKG17 TKU17 TLI17 TLW17 TMK17 TMY17 TNM17 TOA17 TOO17 TPC17 TPQ17 TQE17 TQS17 TRG17 TRU17 TSI17 TSW17 TTK17 TTY17 TUM17 TVA17 TVO17 TWC17 TWQ17 TXE17 TXS17 TYG17 TYU17 TZI17 TZW17 UAK17 UAY17 UBM17 UCA17 UCO17 UDC17 UDQ17 UEE17 UES17 UFG17 UFU17 UGI17 UGW17 UHK17 UHY17 UIM17 UJA17 UJO17 UKC17 UKQ17 ULE17 ULS17 UMG17 UMU17 UNI17 UNW17 UOK17 UOY17 UPM17 UQA17 UQO17 URC17 URQ17 USE17 USS17 UTG17 UTU17 UUI17 UUW17 UVK17 UVY17 UWM17 UXA17 UXO17 UYC17 UYQ17 UZE17 UZS17 VAG17 VAU17 VBI17 VBW17 VCK17 VCY17 VDM17 VEA17 VEO17 VFC17 VFQ17 VGE17 VGS17 VHG17 VHU17 VII17 VIW17 VJK17 VJY17 VKM17 VLA17 VLO17 VMC17 VMQ17 VNE17 VNS17 VOG17 VOU17 VPI17 VPW17 VQK17 VQY17 VRM17 VSA17 VSO17 VTC17 VTQ17 VUE17 VUS17 VVG17 VVU17 VWI17 VWW17 VXK17 VXY17 VYM17 VZA17 VZO17 WAC17 WAQ17 WBE17 WBS17 WCG17 WCU17 WDI17 WDW17 WEK17 WEY17 WFM17 WGA17 WGO17 WHC17 WHQ17 WIE17 WIS17 WJG17 WJU17 WKI17 WKW17 WLK17 WLY17 WMM17 WNA17 WNO17 WOC17 WOQ17 WPE17 WPS17 WQG17 WQU17 WRI17 WRW17 WSK17 WSY17 WTM17 WUA17 WUO17 WVC17 WVQ17 WWE17 WWS17 WXG17 WXU17 WYI17 WYW17 WZK17 WZY17 XAM17 XBA17 XBO17 XCC17 XCQ17 XDE17 XDS17 XEG17 XEU17">
    <cfRule type="cellIs" dxfId="13" priority="12" operator="equal">
      <formula>"Accrual under £20k De Minimis"</formula>
    </cfRule>
  </conditionalFormatting>
  <conditionalFormatting sqref="W23 AK23 AY23 BM23 CA23 CO23 DC23 DQ23 EE23 ES23 FG23 FU23 GI23 GW23 HK23 HY23 IM23 JA23 JO23 KC23 KQ23 LE23 LS23 MG23 MU23 NI23 NW23 OK23 OY23 PM23 QA23 QO23 RC23 RQ23 SE23 SS23 TG23 TU23 UI23 UW23 VK23 VY23 WM23 XA23 XO23 YC23 YQ23 ZE23 ZS23 AAG23 AAU23 ABI23 ABW23 ACK23 ACY23 ADM23 AEA23 AEO23 AFC23 AFQ23 AGE23 AGS23 AHG23 AHU23 AII23 AIW23 AJK23 AJY23 AKM23 ALA23 ALO23 AMC23 AMQ23 ANE23 ANS23 AOG23 AOU23 API23 APW23 AQK23 AQY23 ARM23 ASA23 ASO23 ATC23 ATQ23 AUE23 AUS23 AVG23 AVU23 AWI23 AWW23 AXK23 AXY23 AYM23 AZA23 AZO23 BAC23 BAQ23 BBE23 BBS23 BCG23 BCU23 BDI23 BDW23 BEK23 BEY23 BFM23 BGA23 BGO23 BHC23 BHQ23 BIE23 BIS23 BJG23 BJU23 BKI23 BKW23 BLK23 BLY23 BMM23 BNA23 BNO23 BOC23 BOQ23 BPE23 BPS23 BQG23 BQU23 BRI23 BRW23 BSK23 BSY23 BTM23 BUA23 BUO23 BVC23 BVQ23 BWE23 BWS23 BXG23 BXU23 BYI23 BYW23 BZK23 BZY23 CAM23 CBA23 CBO23 CCC23 CCQ23 CDE23 CDS23 CEG23 CEU23 CFI23 CFW23 CGK23 CGY23 CHM23 CIA23 CIO23 CJC23 CJQ23 CKE23 CKS23 CLG23 CLU23 CMI23 CMW23 CNK23 CNY23 COM23 CPA23 CPO23 CQC23 CQQ23 CRE23 CRS23 CSG23 CSU23 CTI23 CTW23 CUK23 CUY23 CVM23 CWA23 CWO23 CXC23 CXQ23 CYE23 CYS23 CZG23 CZU23 DAI23 DAW23 DBK23 DBY23 DCM23 DDA23 DDO23 DEC23 DEQ23 DFE23 DFS23 DGG23 DGU23 DHI23 DHW23 DIK23 DIY23 DJM23 DKA23 DKO23 DLC23 DLQ23 DME23 DMS23 DNG23 DNU23 DOI23 DOW23 DPK23 DPY23 DQM23 DRA23 DRO23 DSC23 DSQ23 DTE23 DTS23 DUG23 DUU23 DVI23 DVW23 DWK23 DWY23 DXM23 DYA23 DYO23 DZC23 DZQ23 EAE23 EAS23 EBG23 EBU23 ECI23 ECW23 EDK23 EDY23 EEM23 EFA23 EFO23 EGC23 EGQ23 EHE23 EHS23 EIG23 EIU23 EJI23 EJW23 EKK23 EKY23 ELM23 EMA23 EMO23 ENC23 ENQ23 EOE23 EOS23 EPG23 EPU23 EQI23 EQW23 ERK23 ERY23 ESM23 ETA23 ETO23 EUC23 EUQ23 EVE23 EVS23 EWG23 EWU23 EXI23 EXW23 EYK23 EYY23 EZM23 FAA23 FAO23 FBC23 FBQ23 FCE23 FCS23 FDG23 FDU23 FEI23 FEW23 FFK23 FFY23 FGM23 FHA23 FHO23 FIC23 FIQ23 FJE23 FJS23 FKG23 FKU23 FLI23 FLW23 FMK23 FMY23 FNM23 FOA23 FOO23 FPC23 FPQ23 FQE23 FQS23 FRG23 FRU23 FSI23 FSW23 FTK23 FTY23 FUM23 FVA23 FVO23 FWC23 FWQ23 FXE23 FXS23 FYG23 FYU23 FZI23 FZW23 GAK23 GAY23 GBM23 GCA23 GCO23 GDC23 GDQ23 GEE23 GES23 GFG23 GFU23 GGI23 GGW23 GHK23 GHY23 GIM23 GJA23 GJO23 GKC23 GKQ23 GLE23 GLS23 GMG23 GMU23 GNI23 GNW23 GOK23 GOY23 GPM23 GQA23 GQO23 GRC23 GRQ23 GSE23 GSS23 GTG23 GTU23 GUI23 GUW23 GVK23 GVY23 GWM23 GXA23 GXO23 GYC23 GYQ23 GZE23 GZS23 HAG23 HAU23 HBI23 HBW23 HCK23 HCY23 HDM23 HEA23 HEO23 HFC23 HFQ23 HGE23 HGS23 HHG23 HHU23 HII23 HIW23 HJK23 HJY23 HKM23 HLA23 HLO23 HMC23 HMQ23 HNE23 HNS23 HOG23 HOU23 HPI23 HPW23 HQK23 HQY23 HRM23 HSA23 HSO23 HTC23 HTQ23 HUE23 HUS23 HVG23 HVU23 HWI23 HWW23 HXK23 HXY23 HYM23 HZA23 HZO23 IAC23 IAQ23 IBE23 IBS23 ICG23 ICU23 IDI23 IDW23 IEK23 IEY23 IFM23 IGA23 IGO23 IHC23 IHQ23 IIE23 IIS23 IJG23 IJU23 IKI23 IKW23 ILK23 ILY23 IMM23 INA23 INO23 IOC23 IOQ23 IPE23 IPS23 IQG23 IQU23 IRI23 IRW23 ISK23 ISY23 ITM23 IUA23 IUO23 IVC23 IVQ23 IWE23 IWS23 IXG23 IXU23 IYI23 IYW23 IZK23 IZY23 JAM23 JBA23 JBO23 JCC23 JCQ23 JDE23 JDS23 JEG23 JEU23 JFI23 JFW23 JGK23 JGY23 JHM23 JIA23 JIO23 JJC23 JJQ23 JKE23 JKS23 JLG23 JLU23 JMI23 JMW23 JNK23 JNY23 JOM23 JPA23 JPO23 JQC23 JQQ23 JRE23 JRS23 JSG23 JSU23 JTI23 JTW23 JUK23 JUY23 JVM23 JWA23 JWO23 JXC23 JXQ23 JYE23 JYS23 JZG23 JZU23 KAI23 KAW23 KBK23 KBY23 KCM23 KDA23 KDO23 KEC23 KEQ23 KFE23 KFS23 KGG23 KGU23 KHI23 KHW23 KIK23 KIY23 KJM23 KKA23 KKO23 KLC23 KLQ23 KME23 KMS23 KNG23 KNU23 KOI23 KOW23 KPK23 KPY23 KQM23 KRA23 KRO23 KSC23 KSQ23 KTE23 KTS23 KUG23 KUU23 KVI23 KVW23 KWK23 KWY23 KXM23 KYA23 KYO23 KZC23 KZQ23 LAE23 LAS23 LBG23 LBU23 LCI23 LCW23 LDK23 LDY23 LEM23 LFA23 LFO23 LGC23 LGQ23 LHE23 LHS23 LIG23 LIU23 LJI23 LJW23 LKK23 LKY23 LLM23 LMA23 LMO23 LNC23 LNQ23 LOE23 LOS23 LPG23 LPU23 LQI23 LQW23 LRK23 LRY23 LSM23 LTA23 LTO23 LUC23 LUQ23 LVE23 LVS23 LWG23 LWU23 LXI23 LXW23 LYK23 LYY23 LZM23 MAA23 MAO23 MBC23 MBQ23 MCE23 MCS23 MDG23 MDU23 MEI23 MEW23 MFK23 MFY23 MGM23 MHA23 MHO23 MIC23 MIQ23 MJE23 MJS23 MKG23 MKU23 MLI23 MLW23 MMK23 MMY23 MNM23 MOA23 MOO23 MPC23 MPQ23 MQE23 MQS23 MRG23 MRU23 MSI23 MSW23 MTK23 MTY23 MUM23 MVA23 MVO23 MWC23 MWQ23 MXE23 MXS23 MYG23 MYU23 MZI23 MZW23 NAK23 NAY23 NBM23 NCA23 NCO23 NDC23 NDQ23 NEE23 NES23 NFG23 NFU23 NGI23 NGW23 NHK23 NHY23 NIM23 NJA23 NJO23 NKC23 NKQ23 NLE23 NLS23 NMG23 NMU23 NNI23 NNW23 NOK23 NOY23 NPM23 NQA23 NQO23 NRC23 NRQ23 NSE23 NSS23 NTG23 NTU23 NUI23 NUW23 NVK23 NVY23 NWM23 NXA23 NXO23 NYC23 NYQ23 NZE23 NZS23 OAG23 OAU23 OBI23 OBW23 OCK23 OCY23 ODM23 OEA23 OEO23 OFC23 OFQ23 OGE23 OGS23 OHG23 OHU23 OII23 OIW23 OJK23 OJY23 OKM23 OLA23 OLO23 OMC23 OMQ23 ONE23 ONS23 OOG23 OOU23 OPI23 OPW23 OQK23 OQY23 ORM23 OSA23 OSO23 OTC23 OTQ23 OUE23 OUS23 OVG23 OVU23 OWI23 OWW23 OXK23 OXY23 OYM23 OZA23 OZO23 PAC23 PAQ23 PBE23 PBS23 PCG23 PCU23 PDI23 PDW23 PEK23 PEY23 PFM23 PGA23 PGO23 PHC23 PHQ23 PIE23 PIS23 PJG23 PJU23 PKI23 PKW23 PLK23 PLY23 PMM23 PNA23 PNO23 POC23 POQ23 PPE23 PPS23 PQG23 PQU23 PRI23 PRW23 PSK23 PSY23 PTM23 PUA23 PUO23 PVC23 PVQ23 PWE23 PWS23 PXG23 PXU23 PYI23 PYW23 PZK23 PZY23 QAM23 QBA23 QBO23 QCC23 QCQ23 QDE23 QDS23 QEG23 QEU23 QFI23 QFW23 QGK23 QGY23 QHM23 QIA23 QIO23 QJC23 QJQ23 QKE23 QKS23 QLG23 QLU23 QMI23 QMW23 QNK23 QNY23 QOM23 QPA23 QPO23 QQC23 QQQ23 QRE23 QRS23 QSG23 QSU23 QTI23 QTW23 QUK23 QUY23 QVM23 QWA23 QWO23 QXC23 QXQ23 QYE23 QYS23 QZG23 QZU23 RAI23 RAW23 RBK23 RBY23 RCM23 RDA23 RDO23 REC23 REQ23 RFE23 RFS23 RGG23 RGU23 RHI23 RHW23 RIK23 RIY23 RJM23 RKA23 RKO23 RLC23 RLQ23 RME23 RMS23 RNG23 RNU23 ROI23 ROW23 RPK23 RPY23 RQM23 RRA23 RRO23 RSC23 RSQ23 RTE23 RTS23 RUG23 RUU23 RVI23 RVW23 RWK23 RWY23 RXM23 RYA23 RYO23 RZC23 RZQ23 SAE23 SAS23 SBG23 SBU23 SCI23 SCW23 SDK23 SDY23 SEM23 SFA23 SFO23 SGC23 SGQ23 SHE23 SHS23 SIG23 SIU23 SJI23 SJW23 SKK23 SKY23 SLM23 SMA23 SMO23 SNC23 SNQ23 SOE23 SOS23 SPG23 SPU23 SQI23 SQW23 SRK23 SRY23 SSM23 STA23 STO23 SUC23 SUQ23 SVE23 SVS23 SWG23 SWU23 SXI23 SXW23 SYK23 SYY23 SZM23 TAA23 TAO23 TBC23 TBQ23 TCE23 TCS23 TDG23 TDU23 TEI23 TEW23 TFK23 TFY23 TGM23 THA23 THO23 TIC23 TIQ23 TJE23 TJS23 TKG23 TKU23 TLI23 TLW23 TMK23 TMY23 TNM23 TOA23 TOO23 TPC23 TPQ23 TQE23 TQS23 TRG23 TRU23 TSI23 TSW23 TTK23 TTY23 TUM23 TVA23 TVO23 TWC23 TWQ23 TXE23 TXS23 TYG23 TYU23 TZI23 TZW23 UAK23 UAY23 UBM23 UCA23 UCO23 UDC23 UDQ23 UEE23 UES23 UFG23 UFU23 UGI23 UGW23 UHK23 UHY23 UIM23 UJA23 UJO23 UKC23 UKQ23 ULE23 ULS23 UMG23 UMU23 UNI23 UNW23 UOK23 UOY23 UPM23 UQA23 UQO23 URC23 URQ23 USE23 USS23 UTG23 UTU23 UUI23 UUW23 UVK23 UVY23 UWM23 UXA23 UXO23 UYC23 UYQ23 UZE23 UZS23 VAG23 VAU23 VBI23 VBW23 VCK23 VCY23 VDM23 VEA23 VEO23 VFC23 VFQ23 VGE23 VGS23 VHG23 VHU23 VII23 VIW23 VJK23 VJY23 VKM23 VLA23 VLO23 VMC23 VMQ23 VNE23 VNS23 VOG23 VOU23 VPI23 VPW23 VQK23 VQY23 VRM23 VSA23 VSO23 VTC23 VTQ23 VUE23 VUS23 VVG23 VVU23 VWI23 VWW23 VXK23 VXY23 VYM23 VZA23 VZO23 WAC23 WAQ23 WBE23 WBS23 WCG23 WCU23 WDI23 WDW23 WEK23 WEY23 WFM23 WGA23 WGO23 WHC23 WHQ23 WIE23 WIS23 WJG23 WJU23 WKI23 WKW23 WLK23 WLY23 WMM23 WNA23 WNO23 WOC23 WOQ23 WPE23 WPS23 WQG23 WQU23 WRI23 WRW23 WSK23 WSY23 WTM23 WUA23 WUO23 WVC23 WVQ23 WWE23 WWS23 WXG23 WXU23 WYI23 WYW23 WZK23 WZY23 XAM23 XBA23 XBO23 XCC23 XCQ23 XDE23 XDS23 XEG23 XEU23">
    <cfRule type="cellIs" dxfId="12" priority="16" operator="equal">
      <formula>"Accrual under £20k De Minimis"</formula>
    </cfRule>
  </conditionalFormatting>
  <conditionalFormatting sqref="AJ17 AX17 BL17 BZ17 CN17 DB17 DP17 ED17 ER17 FF17 FT17 GH17 GV17 HJ17 HX17 IL17 IZ17 JN17 KB17 KP17 LD17 LR17 MF17 MT17 NH17 NV17 OJ17 OX17 PL17 PZ17 QN17 RB17 RP17 SD17 SR17 TF17 TT17 UH17 UV17 VJ17 VX17 WL17 WZ17 XN17 YB17 YP17 ZD17 ZR17 AAF17 AAT17 ABH17 ABV17 ACJ17 ACX17 ADL17 ADZ17 AEN17 AFB17 AFP17 AGD17 AGR17 AHF17 AHT17 AIH17 AIV17 AJJ17 AJX17 AKL17 AKZ17 ALN17 AMB17 AMP17 AND17 ANR17 AOF17 AOT17 APH17 APV17 AQJ17 AQX17 ARL17 ARZ17 ASN17 ATB17 ATP17 AUD17 AUR17 AVF17 AVT17 AWH17 AWV17 AXJ17 AXX17 AYL17 AYZ17 AZN17 BAB17 BAP17 BBD17 BBR17 BCF17 BCT17 BDH17 BDV17 BEJ17 BEX17 BFL17 BFZ17 BGN17 BHB17 BHP17 BID17 BIR17 BJF17 BJT17 BKH17 BKV17 BLJ17 BLX17 BML17 BMZ17 BNN17 BOB17 BOP17 BPD17 BPR17 BQF17 BQT17 BRH17 BRV17 BSJ17 BSX17 BTL17 BTZ17 BUN17 BVB17 BVP17 BWD17 BWR17 BXF17 BXT17 BYH17 BYV17 BZJ17 BZX17 CAL17 CAZ17 CBN17 CCB17 CCP17 CDD17 CDR17 CEF17 CET17 CFH17 CFV17 CGJ17 CGX17 CHL17 CHZ17 CIN17 CJB17 CJP17 CKD17 CKR17 CLF17 CLT17 CMH17 CMV17 CNJ17 CNX17 COL17 COZ17 CPN17 CQB17 CQP17 CRD17 CRR17 CSF17 CST17 CTH17 CTV17 CUJ17 CUX17 CVL17 CVZ17 CWN17 CXB17 CXP17 CYD17 CYR17 CZF17 CZT17 DAH17 DAV17 DBJ17 DBX17 DCL17 DCZ17 DDN17 DEB17 DEP17 DFD17 DFR17 DGF17 DGT17 DHH17 DHV17 DIJ17 DIX17 DJL17 DJZ17 DKN17 DLB17 DLP17 DMD17 DMR17 DNF17 DNT17 DOH17 DOV17 DPJ17 DPX17 DQL17 DQZ17 DRN17 DSB17 DSP17 DTD17 DTR17 DUF17 DUT17 DVH17 DVV17 DWJ17 DWX17 DXL17 DXZ17 DYN17 DZB17 DZP17 EAD17 EAR17 EBF17 EBT17 ECH17 ECV17 EDJ17 EDX17 EEL17 EEZ17 EFN17 EGB17 EGP17 EHD17 EHR17 EIF17 EIT17 EJH17 EJV17 EKJ17 EKX17 ELL17 ELZ17 EMN17 ENB17 ENP17 EOD17 EOR17 EPF17 EPT17 EQH17 EQV17 ERJ17 ERX17 ESL17 ESZ17 ETN17 EUB17 EUP17 EVD17 EVR17 EWF17 EWT17 EXH17 EXV17 EYJ17 EYX17 EZL17 EZZ17 FAN17 FBB17 FBP17 FCD17 FCR17 FDF17 FDT17 FEH17 FEV17 FFJ17 FFX17 FGL17 FGZ17 FHN17 FIB17 FIP17 FJD17 FJR17 FKF17 FKT17 FLH17 FLV17 FMJ17 FMX17 FNL17 FNZ17 FON17 FPB17 FPP17 FQD17 FQR17 FRF17 FRT17 FSH17 FSV17 FTJ17 FTX17 FUL17 FUZ17 FVN17 FWB17 FWP17 FXD17 FXR17 FYF17 FYT17 FZH17 FZV17 GAJ17 GAX17 GBL17 GBZ17 GCN17 GDB17 GDP17 GED17 GER17 GFF17 GFT17 GGH17 GGV17 GHJ17 GHX17 GIL17 GIZ17 GJN17 GKB17 GKP17 GLD17 GLR17 GMF17 GMT17 GNH17 GNV17 GOJ17 GOX17 GPL17 GPZ17 GQN17 GRB17 GRP17 GSD17 GSR17 GTF17 GTT17 GUH17 GUV17 GVJ17 GVX17 GWL17 GWZ17 GXN17 GYB17 GYP17 GZD17 GZR17 HAF17 HAT17 HBH17 HBV17 HCJ17 HCX17 HDL17 HDZ17 HEN17 HFB17 HFP17 HGD17 HGR17 HHF17 HHT17 HIH17 HIV17 HJJ17 HJX17 HKL17 HKZ17 HLN17 HMB17 HMP17 HND17 HNR17 HOF17 HOT17 HPH17 HPV17 HQJ17 HQX17 HRL17 HRZ17 HSN17 HTB17 HTP17 HUD17 HUR17 HVF17 HVT17 HWH17 HWV17 HXJ17 HXX17 HYL17 HYZ17 HZN17 IAB17 IAP17 IBD17 IBR17 ICF17 ICT17 IDH17 IDV17 IEJ17 IEX17 IFL17 IFZ17 IGN17 IHB17 IHP17 IID17 IIR17 IJF17 IJT17 IKH17 IKV17 ILJ17 ILX17 IML17 IMZ17 INN17 IOB17 IOP17 IPD17 IPR17 IQF17 IQT17 IRH17 IRV17 ISJ17 ISX17 ITL17 ITZ17 IUN17 IVB17 IVP17 IWD17 IWR17 IXF17 IXT17 IYH17 IYV17 IZJ17 IZX17 JAL17 JAZ17 JBN17 JCB17 JCP17 JDD17 JDR17 JEF17 JET17 JFH17 JFV17 JGJ17 JGX17 JHL17 JHZ17 JIN17 JJB17 JJP17 JKD17 JKR17 JLF17 JLT17 JMH17 JMV17 JNJ17 JNX17 JOL17 JOZ17 JPN17 JQB17 JQP17 JRD17 JRR17 JSF17 JST17 JTH17 JTV17 JUJ17 JUX17 JVL17 JVZ17 JWN17 JXB17 JXP17 JYD17 JYR17 JZF17 JZT17 KAH17 KAV17 KBJ17 KBX17 KCL17 KCZ17 KDN17 KEB17 KEP17 KFD17 KFR17 KGF17 KGT17 KHH17 KHV17 KIJ17 KIX17 KJL17 KJZ17 KKN17 KLB17 KLP17 KMD17 KMR17 KNF17 KNT17 KOH17 KOV17 KPJ17 KPX17 KQL17 KQZ17 KRN17 KSB17 KSP17 KTD17 KTR17 KUF17 KUT17 KVH17 KVV17 KWJ17 KWX17 KXL17 KXZ17 KYN17 KZB17 KZP17 LAD17 LAR17 LBF17 LBT17 LCH17 LCV17 LDJ17 LDX17 LEL17 LEZ17 LFN17 LGB17 LGP17 LHD17 LHR17 LIF17 LIT17 LJH17 LJV17 LKJ17 LKX17 LLL17 LLZ17 LMN17 LNB17 LNP17 LOD17 LOR17 LPF17 LPT17 LQH17 LQV17 LRJ17 LRX17 LSL17 LSZ17 LTN17 LUB17 LUP17 LVD17 LVR17 LWF17 LWT17 LXH17 LXV17 LYJ17 LYX17 LZL17 LZZ17 MAN17 MBB17 MBP17 MCD17 MCR17 MDF17 MDT17 MEH17 MEV17 MFJ17 MFX17 MGL17 MGZ17 MHN17 MIB17 MIP17 MJD17 MJR17 MKF17 MKT17 MLH17 MLV17 MMJ17 MMX17 MNL17 MNZ17 MON17 MPB17 MPP17 MQD17 MQR17 MRF17 MRT17 MSH17 MSV17 MTJ17 MTX17 MUL17 MUZ17 MVN17 MWB17 MWP17 MXD17 MXR17 MYF17 MYT17 MZH17 MZV17 NAJ17 NAX17 NBL17 NBZ17 NCN17 NDB17 NDP17 NED17 NER17 NFF17 NFT17 NGH17 NGV17 NHJ17 NHX17 NIL17 NIZ17 NJN17 NKB17 NKP17 NLD17 NLR17 NMF17 NMT17 NNH17 NNV17 NOJ17 NOX17 NPL17 NPZ17 NQN17 NRB17 NRP17 NSD17 NSR17 NTF17 NTT17 NUH17 NUV17 NVJ17 NVX17 NWL17 NWZ17 NXN17 NYB17 NYP17 NZD17 NZR17 OAF17 OAT17 OBH17 OBV17 OCJ17 OCX17 ODL17 ODZ17 OEN17 OFB17 OFP17 OGD17 OGR17 OHF17 OHT17 OIH17 OIV17 OJJ17 OJX17 OKL17 OKZ17 OLN17 OMB17 OMP17 OND17 ONR17 OOF17 OOT17 OPH17 OPV17 OQJ17 OQX17 ORL17 ORZ17 OSN17 OTB17 OTP17 OUD17 OUR17 OVF17 OVT17 OWH17 OWV17 OXJ17 OXX17 OYL17 OYZ17 OZN17 PAB17 PAP17 PBD17 PBR17 PCF17 PCT17 PDH17 PDV17 PEJ17 PEX17 PFL17 PFZ17 PGN17 PHB17 PHP17 PID17 PIR17 PJF17 PJT17 PKH17 PKV17 PLJ17 PLX17 PML17 PMZ17 PNN17 POB17 POP17 PPD17 PPR17 PQF17 PQT17 PRH17 PRV17 PSJ17 PSX17 PTL17 PTZ17 PUN17 PVB17 PVP17 PWD17 PWR17 PXF17 PXT17 PYH17 PYV17 PZJ17 PZX17 QAL17 QAZ17 QBN17 QCB17 QCP17 QDD17 QDR17 QEF17 QET17 QFH17 QFV17 QGJ17 QGX17 QHL17 QHZ17 QIN17 QJB17 QJP17 QKD17 QKR17 QLF17 QLT17 QMH17 QMV17 QNJ17 QNX17 QOL17 QOZ17 QPN17 QQB17 QQP17 QRD17 QRR17 QSF17 QST17 QTH17 QTV17 QUJ17 QUX17 QVL17 QVZ17 QWN17 QXB17 QXP17 QYD17 QYR17 QZF17 QZT17 RAH17 RAV17 RBJ17 RBX17 RCL17 RCZ17 RDN17 REB17 REP17 RFD17 RFR17 RGF17 RGT17 RHH17 RHV17 RIJ17 RIX17 RJL17 RJZ17 RKN17 RLB17 RLP17 RMD17 RMR17 RNF17 RNT17 ROH17 ROV17 RPJ17 RPX17 RQL17 RQZ17 RRN17 RSB17 RSP17 RTD17 RTR17 RUF17 RUT17 RVH17 RVV17 RWJ17 RWX17 RXL17 RXZ17 RYN17 RZB17 RZP17 SAD17 SAR17 SBF17 SBT17 SCH17 SCV17 SDJ17 SDX17 SEL17 SEZ17 SFN17 SGB17 SGP17 SHD17 SHR17 SIF17 SIT17 SJH17 SJV17 SKJ17 SKX17 SLL17 SLZ17 SMN17 SNB17 SNP17 SOD17 SOR17 SPF17 SPT17 SQH17 SQV17 SRJ17 SRX17 SSL17 SSZ17 STN17 SUB17 SUP17 SVD17 SVR17 SWF17 SWT17 SXH17 SXV17 SYJ17 SYX17 SZL17 SZZ17 TAN17 TBB17 TBP17 TCD17 TCR17 TDF17 TDT17 TEH17 TEV17 TFJ17 TFX17 TGL17 TGZ17 THN17 TIB17 TIP17 TJD17 TJR17 TKF17 TKT17 TLH17 TLV17 TMJ17 TMX17 TNL17 TNZ17 TON17 TPB17 TPP17 TQD17 TQR17 TRF17 TRT17 TSH17 TSV17 TTJ17 TTX17 TUL17 TUZ17 TVN17 TWB17 TWP17 TXD17 TXR17 TYF17 TYT17 TZH17 TZV17 UAJ17 UAX17 UBL17 UBZ17 UCN17 UDB17 UDP17 UED17 UER17 UFF17 UFT17 UGH17 UGV17 UHJ17 UHX17 UIL17 UIZ17 UJN17 UKB17 UKP17 ULD17 ULR17 UMF17 UMT17 UNH17 UNV17 UOJ17 UOX17 UPL17 UPZ17 UQN17 URB17 URP17 USD17 USR17 UTF17 UTT17 UUH17 UUV17 UVJ17 UVX17 UWL17 UWZ17 UXN17 UYB17 UYP17 UZD17 UZR17 VAF17 VAT17 VBH17 VBV17 VCJ17 VCX17 VDL17 VDZ17 VEN17 VFB17 VFP17 VGD17 VGR17 VHF17 VHT17 VIH17 VIV17 VJJ17 VJX17 VKL17 VKZ17 VLN17 VMB17 VMP17 VND17 VNR17 VOF17 VOT17 VPH17 VPV17 VQJ17 VQX17 VRL17 VRZ17 VSN17 VTB17 VTP17 VUD17 VUR17 VVF17 VVT17 VWH17 VWV17 VXJ17 VXX17 VYL17 VYZ17 VZN17 WAB17 WAP17 WBD17 WBR17 WCF17 WCT17 WDH17 WDV17 WEJ17 WEX17 WFL17 WFZ17 WGN17 WHB17 WHP17 WID17 WIR17 WJF17 WJT17 WKH17 WKV17 WLJ17 WLX17 WML17 WMZ17 WNN17 WOB17 WOP17 WPD17 WPR17 WQF17 WQT17 WRH17 WRV17 WSJ17 WSX17 WTL17 WTZ17 WUN17 WVB17 WVP17 WWD17 WWR17 WXF17 WXT17 WYH17 WYV17 WZJ17 WZX17 XAL17 XAZ17 XBN17 XCB17 XCP17 XDD17 XDR17 XEF17 XET17">
    <cfRule type="cellIs" dxfId="11" priority="13" operator="greaterThanOrEqual">
      <formula>20000</formula>
    </cfRule>
    <cfRule type="cellIs" dxfId="10" priority="14" operator="equal">
      <formula>""</formula>
    </cfRule>
    <cfRule type="cellIs" dxfId="9" priority="15" operator="lessThan">
      <formula>19999</formula>
    </cfRule>
  </conditionalFormatting>
  <conditionalFormatting sqref="AJ23 AX23 BL23 BZ23 CN23 DB23 DP23 ED23 ER23 FF23 FT23 GH23 GV23 HJ23 HX23 IL23 IZ23 JN23 KB23 KP23 LD23 LR23 MF23 MT23 NH23 NV23 OJ23 OX23 PL23 PZ23 QN23 RB23 RP23 SD23 SR23 TF23 TT23 UH23 UV23 VJ23 VX23 WL23 WZ23 XN23 YB23 YP23 ZD23 ZR23 AAF23 AAT23 ABH23 ABV23 ACJ23 ACX23 ADL23 ADZ23 AEN23 AFB23 AFP23 AGD23 AGR23 AHF23 AHT23 AIH23 AIV23 AJJ23 AJX23 AKL23 AKZ23 ALN23 AMB23 AMP23 AND23 ANR23 AOF23 AOT23 APH23 APV23 AQJ23 AQX23 ARL23 ARZ23 ASN23 ATB23 ATP23 AUD23 AUR23 AVF23 AVT23 AWH23 AWV23 AXJ23 AXX23 AYL23 AYZ23 AZN23 BAB23 BAP23 BBD23 BBR23 BCF23 BCT23 BDH23 BDV23 BEJ23 BEX23 BFL23 BFZ23 BGN23 BHB23 BHP23 BID23 BIR23 BJF23 BJT23 BKH23 BKV23 BLJ23 BLX23 BML23 BMZ23 BNN23 BOB23 BOP23 BPD23 BPR23 BQF23 BQT23 BRH23 BRV23 BSJ23 BSX23 BTL23 BTZ23 BUN23 BVB23 BVP23 BWD23 BWR23 BXF23 BXT23 BYH23 BYV23 BZJ23 BZX23 CAL23 CAZ23 CBN23 CCB23 CCP23 CDD23 CDR23 CEF23 CET23 CFH23 CFV23 CGJ23 CGX23 CHL23 CHZ23 CIN23 CJB23 CJP23 CKD23 CKR23 CLF23 CLT23 CMH23 CMV23 CNJ23 CNX23 COL23 COZ23 CPN23 CQB23 CQP23 CRD23 CRR23 CSF23 CST23 CTH23 CTV23 CUJ23 CUX23 CVL23 CVZ23 CWN23 CXB23 CXP23 CYD23 CYR23 CZF23 CZT23 DAH23 DAV23 DBJ23 DBX23 DCL23 DCZ23 DDN23 DEB23 DEP23 DFD23 DFR23 DGF23 DGT23 DHH23 DHV23 DIJ23 DIX23 DJL23 DJZ23 DKN23 DLB23 DLP23 DMD23 DMR23 DNF23 DNT23 DOH23 DOV23 DPJ23 DPX23 DQL23 DQZ23 DRN23 DSB23 DSP23 DTD23 DTR23 DUF23 DUT23 DVH23 DVV23 DWJ23 DWX23 DXL23 DXZ23 DYN23 DZB23 DZP23 EAD23 EAR23 EBF23 EBT23 ECH23 ECV23 EDJ23 EDX23 EEL23 EEZ23 EFN23 EGB23 EGP23 EHD23 EHR23 EIF23 EIT23 EJH23 EJV23 EKJ23 EKX23 ELL23 ELZ23 EMN23 ENB23 ENP23 EOD23 EOR23 EPF23 EPT23 EQH23 EQV23 ERJ23 ERX23 ESL23 ESZ23 ETN23 EUB23 EUP23 EVD23 EVR23 EWF23 EWT23 EXH23 EXV23 EYJ23 EYX23 EZL23 EZZ23 FAN23 FBB23 FBP23 FCD23 FCR23 FDF23 FDT23 FEH23 FEV23 FFJ23 FFX23 FGL23 FGZ23 FHN23 FIB23 FIP23 FJD23 FJR23 FKF23 FKT23 FLH23 FLV23 FMJ23 FMX23 FNL23 FNZ23 FON23 FPB23 FPP23 FQD23 FQR23 FRF23 FRT23 FSH23 FSV23 FTJ23 FTX23 FUL23 FUZ23 FVN23 FWB23 FWP23 FXD23 FXR23 FYF23 FYT23 FZH23 FZV23 GAJ23 GAX23 GBL23 GBZ23 GCN23 GDB23 GDP23 GED23 GER23 GFF23 GFT23 GGH23 GGV23 GHJ23 GHX23 GIL23 GIZ23 GJN23 GKB23 GKP23 GLD23 GLR23 GMF23 GMT23 GNH23 GNV23 GOJ23 GOX23 GPL23 GPZ23 GQN23 GRB23 GRP23 GSD23 GSR23 GTF23 GTT23 GUH23 GUV23 GVJ23 GVX23 GWL23 GWZ23 GXN23 GYB23 GYP23 GZD23 GZR23 HAF23 HAT23 HBH23 HBV23 HCJ23 HCX23 HDL23 HDZ23 HEN23 HFB23 HFP23 HGD23 HGR23 HHF23 HHT23 HIH23 HIV23 HJJ23 HJX23 HKL23 HKZ23 HLN23 HMB23 HMP23 HND23 HNR23 HOF23 HOT23 HPH23 HPV23 HQJ23 HQX23 HRL23 HRZ23 HSN23 HTB23 HTP23 HUD23 HUR23 HVF23 HVT23 HWH23 HWV23 HXJ23 HXX23 HYL23 HYZ23 HZN23 IAB23 IAP23 IBD23 IBR23 ICF23 ICT23 IDH23 IDV23 IEJ23 IEX23 IFL23 IFZ23 IGN23 IHB23 IHP23 IID23 IIR23 IJF23 IJT23 IKH23 IKV23 ILJ23 ILX23 IML23 IMZ23 INN23 IOB23 IOP23 IPD23 IPR23 IQF23 IQT23 IRH23 IRV23 ISJ23 ISX23 ITL23 ITZ23 IUN23 IVB23 IVP23 IWD23 IWR23 IXF23 IXT23 IYH23 IYV23 IZJ23 IZX23 JAL23 JAZ23 JBN23 JCB23 JCP23 JDD23 JDR23 JEF23 JET23 JFH23 JFV23 JGJ23 JGX23 JHL23 JHZ23 JIN23 JJB23 JJP23 JKD23 JKR23 JLF23 JLT23 JMH23 JMV23 JNJ23 JNX23 JOL23 JOZ23 JPN23 JQB23 JQP23 JRD23 JRR23 JSF23 JST23 JTH23 JTV23 JUJ23 JUX23 JVL23 JVZ23 JWN23 JXB23 JXP23 JYD23 JYR23 JZF23 JZT23 KAH23 KAV23 KBJ23 KBX23 KCL23 KCZ23 KDN23 KEB23 KEP23 KFD23 KFR23 KGF23 KGT23 KHH23 KHV23 KIJ23 KIX23 KJL23 KJZ23 KKN23 KLB23 KLP23 KMD23 KMR23 KNF23 KNT23 KOH23 KOV23 KPJ23 KPX23 KQL23 KQZ23 KRN23 KSB23 KSP23 KTD23 KTR23 KUF23 KUT23 KVH23 KVV23 KWJ23 KWX23 KXL23 KXZ23 KYN23 KZB23 KZP23 LAD23 LAR23 LBF23 LBT23 LCH23 LCV23 LDJ23 LDX23 LEL23 LEZ23 LFN23 LGB23 LGP23 LHD23 LHR23 LIF23 LIT23 LJH23 LJV23 LKJ23 LKX23 LLL23 LLZ23 LMN23 LNB23 LNP23 LOD23 LOR23 LPF23 LPT23 LQH23 LQV23 LRJ23 LRX23 LSL23 LSZ23 LTN23 LUB23 LUP23 LVD23 LVR23 LWF23 LWT23 LXH23 LXV23 LYJ23 LYX23 LZL23 LZZ23 MAN23 MBB23 MBP23 MCD23 MCR23 MDF23 MDT23 MEH23 MEV23 MFJ23 MFX23 MGL23 MGZ23 MHN23 MIB23 MIP23 MJD23 MJR23 MKF23 MKT23 MLH23 MLV23 MMJ23 MMX23 MNL23 MNZ23 MON23 MPB23 MPP23 MQD23 MQR23 MRF23 MRT23 MSH23 MSV23 MTJ23 MTX23 MUL23 MUZ23 MVN23 MWB23 MWP23 MXD23 MXR23 MYF23 MYT23 MZH23 MZV23 NAJ23 NAX23 NBL23 NBZ23 NCN23 NDB23 NDP23 NED23 NER23 NFF23 NFT23 NGH23 NGV23 NHJ23 NHX23 NIL23 NIZ23 NJN23 NKB23 NKP23 NLD23 NLR23 NMF23 NMT23 NNH23 NNV23 NOJ23 NOX23 NPL23 NPZ23 NQN23 NRB23 NRP23 NSD23 NSR23 NTF23 NTT23 NUH23 NUV23 NVJ23 NVX23 NWL23 NWZ23 NXN23 NYB23 NYP23 NZD23 NZR23 OAF23 OAT23 OBH23 OBV23 OCJ23 OCX23 ODL23 ODZ23 OEN23 OFB23 OFP23 OGD23 OGR23 OHF23 OHT23 OIH23 OIV23 OJJ23 OJX23 OKL23 OKZ23 OLN23 OMB23 OMP23 OND23 ONR23 OOF23 OOT23 OPH23 OPV23 OQJ23 OQX23 ORL23 ORZ23 OSN23 OTB23 OTP23 OUD23 OUR23 OVF23 OVT23 OWH23 OWV23 OXJ23 OXX23 OYL23 OYZ23 OZN23 PAB23 PAP23 PBD23 PBR23 PCF23 PCT23 PDH23 PDV23 PEJ23 PEX23 PFL23 PFZ23 PGN23 PHB23 PHP23 PID23 PIR23 PJF23 PJT23 PKH23 PKV23 PLJ23 PLX23 PML23 PMZ23 PNN23 POB23 POP23 PPD23 PPR23 PQF23 PQT23 PRH23 PRV23 PSJ23 PSX23 PTL23 PTZ23 PUN23 PVB23 PVP23 PWD23 PWR23 PXF23 PXT23 PYH23 PYV23 PZJ23 PZX23 QAL23 QAZ23 QBN23 QCB23 QCP23 QDD23 QDR23 QEF23 QET23 QFH23 QFV23 QGJ23 QGX23 QHL23 QHZ23 QIN23 QJB23 QJP23 QKD23 QKR23 QLF23 QLT23 QMH23 QMV23 QNJ23 QNX23 QOL23 QOZ23 QPN23 QQB23 QQP23 QRD23 QRR23 QSF23 QST23 QTH23 QTV23 QUJ23 QUX23 QVL23 QVZ23 QWN23 QXB23 QXP23 QYD23 QYR23 QZF23 QZT23 RAH23 RAV23 RBJ23 RBX23 RCL23 RCZ23 RDN23 REB23 REP23 RFD23 RFR23 RGF23 RGT23 RHH23 RHV23 RIJ23 RIX23 RJL23 RJZ23 RKN23 RLB23 RLP23 RMD23 RMR23 RNF23 RNT23 ROH23 ROV23 RPJ23 RPX23 RQL23 RQZ23 RRN23 RSB23 RSP23 RTD23 RTR23 RUF23 RUT23 RVH23 RVV23 RWJ23 RWX23 RXL23 RXZ23 RYN23 RZB23 RZP23 SAD23 SAR23 SBF23 SBT23 SCH23 SCV23 SDJ23 SDX23 SEL23 SEZ23 SFN23 SGB23 SGP23 SHD23 SHR23 SIF23 SIT23 SJH23 SJV23 SKJ23 SKX23 SLL23 SLZ23 SMN23 SNB23 SNP23 SOD23 SOR23 SPF23 SPT23 SQH23 SQV23 SRJ23 SRX23 SSL23 SSZ23 STN23 SUB23 SUP23 SVD23 SVR23 SWF23 SWT23 SXH23 SXV23 SYJ23 SYX23 SZL23 SZZ23 TAN23 TBB23 TBP23 TCD23 TCR23 TDF23 TDT23 TEH23 TEV23 TFJ23 TFX23 TGL23 TGZ23 THN23 TIB23 TIP23 TJD23 TJR23 TKF23 TKT23 TLH23 TLV23 TMJ23 TMX23 TNL23 TNZ23 TON23 TPB23 TPP23 TQD23 TQR23 TRF23 TRT23 TSH23 TSV23 TTJ23 TTX23 TUL23 TUZ23 TVN23 TWB23 TWP23 TXD23 TXR23 TYF23 TYT23 TZH23 TZV23 UAJ23 UAX23 UBL23 UBZ23 UCN23 UDB23 UDP23 UED23 UER23 UFF23 UFT23 UGH23 UGV23 UHJ23 UHX23 UIL23 UIZ23 UJN23 UKB23 UKP23 ULD23 ULR23 UMF23 UMT23 UNH23 UNV23 UOJ23 UOX23 UPL23 UPZ23 UQN23 URB23 URP23 USD23 USR23 UTF23 UTT23 UUH23 UUV23 UVJ23 UVX23 UWL23 UWZ23 UXN23 UYB23 UYP23 UZD23 UZR23 VAF23 VAT23 VBH23 VBV23 VCJ23 VCX23 VDL23 VDZ23 VEN23 VFB23 VFP23 VGD23 VGR23 VHF23 VHT23 VIH23 VIV23 VJJ23 VJX23 VKL23 VKZ23 VLN23 VMB23 VMP23 VND23 VNR23 VOF23 VOT23 VPH23 VPV23 VQJ23 VQX23 VRL23 VRZ23 VSN23 VTB23 VTP23 VUD23 VUR23 VVF23 VVT23 VWH23 VWV23 VXJ23 VXX23 VYL23 VYZ23 VZN23 WAB23 WAP23 WBD23 WBR23 WCF23 WCT23 WDH23 WDV23 WEJ23 WEX23 WFL23 WFZ23 WGN23 WHB23 WHP23 WID23 WIR23 WJF23 WJT23 WKH23 WKV23 WLJ23 WLX23 WML23 WMZ23 WNN23 WOB23 WOP23 WPD23 WPR23 WQF23 WQT23 WRH23 WRV23 WSJ23 WSX23 WTL23 WTZ23 WUN23 WVB23 WVP23 WWD23 WWR23 WXF23 WXT23 WYH23 WYV23 WZJ23 WZX23 XAL23 XAZ23 XBN23 XCB23 XCP23 XDD23 XDR23 XEF23 XET23">
    <cfRule type="cellIs" dxfId="8" priority="17" operator="greaterThanOrEqual">
      <formula>20000</formula>
    </cfRule>
    <cfRule type="cellIs" dxfId="7" priority="18" operator="equal">
      <formula>""</formula>
    </cfRule>
    <cfRule type="cellIs" dxfId="6" priority="19" operator="lessThan">
      <formula>19999</formula>
    </cfRule>
  </conditionalFormatting>
  <dataValidations count="3">
    <dataValidation type="list" allowBlank="1" showInputMessage="1" showErrorMessage="1" sqref="A9:A11" xr:uid="{F61CC6DA-34C8-4A00-9D8F-990F38C166CC}">
      <formula1>Accrual</formula1>
    </dataValidation>
    <dataValidation type="list" allowBlank="1" showInputMessage="1" showErrorMessage="1" sqref="E9" xr:uid="{18002F27-0EF5-4C1C-8588-E8C0C4FC6CA5}">
      <formula1>INDIRECT($A$9)</formula1>
    </dataValidation>
    <dataValidation type="list" allowBlank="1" showInputMessage="1" showErrorMessage="1" sqref="E10:E76" xr:uid="{55B501FD-5EBF-4591-9DF4-DC532F42B57C}">
      <formula1>INDIRECT(A10)</formula1>
    </dataValidation>
  </dataValidations>
  <pageMargins left="0.7" right="0.7" top="0.75" bottom="0.75" header="0.3" footer="0.3"/>
  <pageSetup paperSize="9" orientation="portrait" r:id="rId1"/>
  <headerFooter>
    <oddFooter>&amp;C_x000D_&amp;1#&amp;"Calibri"&amp;10&amp;K000000 OFFICIAL</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28585AD6-6050-4918-AD62-112D8D5E5C6D}">
          <x14:formula1>
            <xm:f>Lookup!$L$4:$L$7</xm:f>
          </x14:formula1>
          <xm:sqref>A12:A76</xm:sqref>
        </x14:dataValidation>
        <x14:dataValidation type="list" allowBlank="1" showInputMessage="1" showErrorMessage="1" xr:uid="{0FDB0457-74E7-475F-857B-5DCE0C3EE763}">
          <x14:formula1>
            <xm:f>Lookup!$T$3:$T$4</xm:f>
          </x14:formula1>
          <xm:sqref>B9:B76</xm:sqref>
        </x14:dataValidation>
        <x14:dataValidation type="list" allowBlank="1" showInputMessage="1" showErrorMessage="1" xr:uid="{3C864430-3D86-4139-9560-57D3B1F4A891}">
          <x14:formula1>
            <xm:f>CPIDs!$D$1:$D$1339</xm:f>
          </x14:formula1>
          <xm:sqref>L9:L76</xm:sqref>
        </x14:dataValidation>
        <x14:dataValidation type="list" allowBlank="1" showInputMessage="1" showErrorMessage="1" xr:uid="{C1CCB0C0-206A-4C4B-A800-06AC6D56F84A}">
          <x14:formula1>
            <xm:f>'RELPTY (Related Parties)'!$D$1:$D$88</xm:f>
          </x14:formula1>
          <xm:sqref>M9:M76</xm:sqref>
        </x14:dataValidation>
        <x14:dataValidation type="list" allowBlank="1" showInputMessage="1" showErrorMessage="1" xr:uid="{2B3B8C55-AB47-42D0-ADE5-7C3BB513C8B9}">
          <x14:formula1>
            <xm:f>Lookup!$AU$2:$AU$12</xm:f>
          </x14:formula1>
          <xm:sqref>I9:I76</xm:sqref>
        </x14:dataValidation>
        <x14:dataValidation type="list" allowBlank="1" showInputMessage="1" showErrorMessage="1" xr:uid="{7FDC22B1-5D39-462D-9E22-1401B48A1F55}">
          <x14:formula1>
            <xm:f>Lookup!$AW$2:$AW$18</xm:f>
          </x14:formula1>
          <xm:sqref>J9:J76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8FB15-B754-46C5-98FD-AC3889B0B3DE}">
  <dimension ref="A1:R211"/>
  <sheetViews>
    <sheetView topLeftCell="A3" zoomScale="109" workbookViewId="0">
      <selection activeCell="C7" sqref="C7:C210"/>
    </sheetView>
  </sheetViews>
  <sheetFormatPr defaultRowHeight="14.5"/>
  <cols>
    <col min="1" max="1" width="11.1796875" style="133" customWidth="1"/>
    <col min="2" max="2" width="2.1796875" customWidth="1"/>
    <col min="3" max="3" width="37.81640625" style="133" customWidth="1"/>
    <col min="4" max="4" width="17.1796875" style="95" customWidth="1"/>
    <col min="5" max="5" width="2.1796875" customWidth="1"/>
    <col min="6" max="6" width="17.1796875" style="95" customWidth="1"/>
    <col min="7" max="7" width="2.1796875" customWidth="1"/>
    <col min="8" max="8" width="17.1796875" style="95" customWidth="1"/>
    <col min="9" max="9" width="2.1796875" customWidth="1"/>
    <col min="10" max="10" width="17.1796875" style="95" customWidth="1"/>
    <col min="11" max="11" width="2.1796875" customWidth="1"/>
    <col min="12" max="14" width="17.1796875" style="95" customWidth="1"/>
    <col min="15" max="15" width="2.1796875" customWidth="1"/>
    <col min="16" max="18" width="16.1796875" style="95" customWidth="1"/>
    <col min="19" max="19" width="2.1796875" customWidth="1"/>
  </cols>
  <sheetData>
    <row r="1" spans="1:18">
      <c r="A1" s="133">
        <v>1</v>
      </c>
      <c r="B1" s="133">
        <v>2</v>
      </c>
      <c r="C1" s="133">
        <v>3</v>
      </c>
      <c r="D1" s="133">
        <v>4</v>
      </c>
      <c r="E1" s="133">
        <v>5</v>
      </c>
      <c r="F1" s="133">
        <v>6</v>
      </c>
      <c r="G1" s="133">
        <v>7</v>
      </c>
      <c r="H1" s="133">
        <v>8</v>
      </c>
      <c r="I1" s="133">
        <v>9</v>
      </c>
      <c r="J1" s="133">
        <v>10</v>
      </c>
      <c r="K1" s="133">
        <v>11</v>
      </c>
      <c r="L1" s="133">
        <v>12</v>
      </c>
      <c r="M1" s="133">
        <v>13</v>
      </c>
      <c r="N1" s="133">
        <v>14</v>
      </c>
      <c r="O1" s="133">
        <v>15</v>
      </c>
      <c r="P1" s="133">
        <v>16</v>
      </c>
      <c r="Q1" s="133">
        <v>17</v>
      </c>
      <c r="R1" s="133">
        <v>18</v>
      </c>
    </row>
    <row r="2" spans="1:18">
      <c r="D2" s="95" t="s">
        <v>353</v>
      </c>
      <c r="F2" s="95" t="s">
        <v>352</v>
      </c>
      <c r="H2" s="95" t="s">
        <v>354</v>
      </c>
      <c r="J2" s="95" t="s">
        <v>334</v>
      </c>
      <c r="L2" s="95" t="s">
        <v>355</v>
      </c>
      <c r="P2" s="925"/>
      <c r="Q2" s="925"/>
      <c r="R2" s="925"/>
    </row>
    <row r="3" spans="1:18" ht="15" thickBot="1">
      <c r="D3" s="95" t="s">
        <v>356</v>
      </c>
      <c r="F3" s="95" t="s">
        <v>59</v>
      </c>
      <c r="H3" s="95" t="s">
        <v>93</v>
      </c>
      <c r="J3" s="95" t="s">
        <v>290</v>
      </c>
      <c r="L3" s="95" t="s">
        <v>65</v>
      </c>
      <c r="M3" s="95" t="s">
        <v>89</v>
      </c>
    </row>
    <row r="4" spans="1:18" ht="18">
      <c r="A4" s="139" t="s">
        <v>236</v>
      </c>
      <c r="C4" s="139" t="s">
        <v>300</v>
      </c>
      <c r="D4" s="921"/>
      <c r="F4" s="921"/>
      <c r="H4" s="921"/>
      <c r="J4" s="921"/>
      <c r="L4" s="921"/>
      <c r="M4" s="921"/>
      <c r="N4" s="921" t="s">
        <v>361</v>
      </c>
      <c r="P4" s="926"/>
      <c r="Q4" s="928"/>
      <c r="R4" s="923" t="s">
        <v>361</v>
      </c>
    </row>
    <row r="5" spans="1:18" ht="18">
      <c r="A5" s="139"/>
      <c r="C5" s="139"/>
      <c r="D5" s="922"/>
      <c r="F5" s="922"/>
      <c r="H5" s="922"/>
      <c r="J5" s="922"/>
      <c r="L5" s="922"/>
      <c r="M5" s="922"/>
      <c r="N5" s="922"/>
      <c r="P5" s="927"/>
      <c r="Q5" s="929"/>
      <c r="R5" s="924"/>
    </row>
    <row r="6" spans="1:18" ht="18">
      <c r="A6" s="139" t="s">
        <v>4</v>
      </c>
      <c r="C6" s="139" t="s">
        <v>1</v>
      </c>
      <c r="D6" s="178"/>
      <c r="F6" s="178"/>
      <c r="H6" s="178">
        <v>0</v>
      </c>
      <c r="J6" s="178">
        <v>0</v>
      </c>
      <c r="L6" s="178">
        <v>0</v>
      </c>
      <c r="M6" s="178">
        <v>0</v>
      </c>
      <c r="N6" s="178">
        <f>L6+M6</f>
        <v>0</v>
      </c>
      <c r="P6" s="180">
        <v>0</v>
      </c>
      <c r="Q6" s="186">
        <v>0</v>
      </c>
      <c r="R6" s="183">
        <f>P6+Q6</f>
        <v>0</v>
      </c>
    </row>
    <row r="7" spans="1:18">
      <c r="A7" s="191">
        <v>2010</v>
      </c>
      <c r="B7" s="192"/>
      <c r="C7" s="191" t="s">
        <v>364</v>
      </c>
      <c r="D7" s="188"/>
      <c r="F7" s="178"/>
      <c r="H7" s="178"/>
      <c r="J7" s="178"/>
      <c r="L7" s="178"/>
      <c r="M7" s="178"/>
      <c r="N7" s="178"/>
      <c r="P7" s="180"/>
      <c r="Q7" s="186"/>
      <c r="R7" s="183"/>
    </row>
    <row r="8" spans="1:18">
      <c r="A8" s="191">
        <v>1017</v>
      </c>
      <c r="B8" s="192"/>
      <c r="C8" s="191" t="s">
        <v>365</v>
      </c>
      <c r="D8" s="188"/>
      <c r="F8" s="178"/>
      <c r="H8" s="178"/>
      <c r="J8" s="178"/>
      <c r="L8" s="178"/>
      <c r="M8" s="178"/>
      <c r="N8" s="178"/>
      <c r="P8" s="180"/>
      <c r="Q8" s="186"/>
      <c r="R8" s="183"/>
    </row>
    <row r="9" spans="1:18">
      <c r="A9" s="191">
        <v>2300</v>
      </c>
      <c r="B9" s="192"/>
      <c r="C9" s="191" t="s">
        <v>366</v>
      </c>
      <c r="D9" s="188"/>
      <c r="F9" s="178"/>
      <c r="H9" s="178"/>
      <c r="J9" s="178"/>
      <c r="L9" s="178"/>
      <c r="M9" s="178"/>
      <c r="N9" s="178"/>
      <c r="P9" s="180"/>
      <c r="Q9" s="186"/>
      <c r="R9" s="183"/>
    </row>
    <row r="10" spans="1:18">
      <c r="A10" s="191">
        <v>7016</v>
      </c>
      <c r="B10" s="192"/>
      <c r="C10" s="191" t="s">
        <v>367</v>
      </c>
      <c r="D10" s="188"/>
      <c r="F10" s="178"/>
      <c r="H10" s="178"/>
      <c r="J10" s="178"/>
      <c r="L10" s="178"/>
      <c r="M10" s="178"/>
      <c r="N10" s="178"/>
      <c r="P10" s="180"/>
      <c r="Q10" s="186"/>
      <c r="R10" s="183"/>
    </row>
    <row r="11" spans="1:18">
      <c r="A11" s="191">
        <v>5413</v>
      </c>
      <c r="B11" s="192"/>
      <c r="C11" s="191" t="s">
        <v>368</v>
      </c>
      <c r="D11" s="188"/>
      <c r="F11" s="178"/>
      <c r="H11" s="178"/>
      <c r="J11" s="178"/>
      <c r="L11" s="178"/>
      <c r="M11" s="178"/>
      <c r="N11" s="178"/>
      <c r="P11" s="180"/>
      <c r="Q11" s="186"/>
      <c r="R11" s="183"/>
    </row>
    <row r="12" spans="1:18">
      <c r="A12" s="191">
        <v>2402</v>
      </c>
      <c r="B12" s="192"/>
      <c r="C12" s="191" t="s">
        <v>369</v>
      </c>
      <c r="D12" s="188"/>
      <c r="F12" s="178"/>
      <c r="H12" s="178"/>
      <c r="J12" s="178"/>
      <c r="L12" s="178"/>
      <c r="M12" s="178"/>
      <c r="N12" s="178"/>
      <c r="P12" s="180"/>
      <c r="Q12" s="186"/>
      <c r="R12" s="183"/>
    </row>
    <row r="13" spans="1:18">
      <c r="A13" s="191">
        <v>2401</v>
      </c>
      <c r="B13" s="192"/>
      <c r="C13" s="191" t="s">
        <v>370</v>
      </c>
      <c r="D13" s="188"/>
      <c r="F13" s="178"/>
      <c r="H13" s="178"/>
      <c r="J13" s="178"/>
      <c r="L13" s="178"/>
      <c r="M13" s="178"/>
      <c r="N13" s="178"/>
      <c r="P13" s="180"/>
      <c r="Q13" s="186"/>
      <c r="R13" s="183"/>
    </row>
    <row r="14" spans="1:18">
      <c r="A14" s="191">
        <v>4115</v>
      </c>
      <c r="B14" s="192"/>
      <c r="C14" s="191" t="s">
        <v>371</v>
      </c>
      <c r="D14" s="188"/>
      <c r="F14" s="178"/>
      <c r="H14" s="178"/>
      <c r="J14" s="178"/>
      <c r="L14" s="178"/>
      <c r="M14" s="178"/>
      <c r="N14" s="178"/>
      <c r="P14" s="180"/>
      <c r="Q14" s="186"/>
      <c r="R14" s="183"/>
    </row>
    <row r="15" spans="1:18">
      <c r="A15" s="191">
        <v>2030</v>
      </c>
      <c r="B15" s="192"/>
      <c r="C15" s="191" t="s">
        <v>372</v>
      </c>
      <c r="D15" s="188"/>
      <c r="F15" s="178"/>
      <c r="H15" s="178"/>
      <c r="J15" s="178"/>
      <c r="L15" s="178"/>
      <c r="M15" s="178"/>
      <c r="N15" s="178"/>
      <c r="P15" s="180"/>
      <c r="Q15" s="186"/>
      <c r="R15" s="183"/>
    </row>
    <row r="16" spans="1:18">
      <c r="A16" s="191">
        <v>2238</v>
      </c>
      <c r="B16" s="192"/>
      <c r="C16" s="191" t="s">
        <v>373</v>
      </c>
      <c r="D16" s="188"/>
      <c r="F16" s="178"/>
      <c r="H16" s="178"/>
      <c r="J16" s="178"/>
      <c r="L16" s="178"/>
      <c r="M16" s="178"/>
      <c r="N16" s="178"/>
      <c r="P16" s="180"/>
      <c r="Q16" s="186"/>
      <c r="R16" s="183"/>
    </row>
    <row r="17" spans="1:18">
      <c r="A17" s="191">
        <v>2236</v>
      </c>
      <c r="B17" s="192"/>
      <c r="C17" s="191" t="s">
        <v>374</v>
      </c>
      <c r="D17" s="188"/>
      <c r="F17" s="178"/>
      <c r="H17" s="178"/>
      <c r="J17" s="178"/>
      <c r="L17" s="178"/>
      <c r="M17" s="178"/>
      <c r="N17" s="178"/>
      <c r="P17" s="180"/>
      <c r="Q17" s="186"/>
      <c r="R17" s="183"/>
    </row>
    <row r="18" spans="1:18">
      <c r="A18" s="191">
        <v>4801</v>
      </c>
      <c r="B18" s="192"/>
      <c r="C18" s="191" t="s">
        <v>375</v>
      </c>
      <c r="D18" s="188"/>
      <c r="F18" s="178"/>
      <c r="H18" s="178"/>
      <c r="J18" s="178"/>
      <c r="L18" s="178"/>
      <c r="M18" s="178"/>
      <c r="N18" s="178"/>
      <c r="P18" s="180"/>
      <c r="Q18" s="186"/>
      <c r="R18" s="183"/>
    </row>
    <row r="19" spans="1:18">
      <c r="A19" s="191">
        <v>2312</v>
      </c>
      <c r="B19" s="192"/>
      <c r="C19" s="191" t="s">
        <v>376</v>
      </c>
      <c r="D19" s="188"/>
      <c r="F19" s="178"/>
      <c r="H19" s="178"/>
      <c r="J19" s="178"/>
      <c r="L19" s="178"/>
      <c r="M19" s="178"/>
      <c r="N19" s="178"/>
      <c r="P19" s="180"/>
      <c r="Q19" s="186"/>
      <c r="R19" s="183"/>
    </row>
    <row r="20" spans="1:18">
      <c r="A20" s="191">
        <v>7051</v>
      </c>
      <c r="B20" s="192"/>
      <c r="C20" s="191" t="s">
        <v>377</v>
      </c>
      <c r="D20" s="188"/>
      <c r="F20" s="178"/>
      <c r="H20" s="178"/>
      <c r="J20" s="178"/>
      <c r="L20" s="178"/>
      <c r="M20" s="178"/>
      <c r="N20" s="178"/>
      <c r="P20" s="180"/>
      <c r="Q20" s="186"/>
      <c r="R20" s="183"/>
    </row>
    <row r="21" spans="1:18">
      <c r="A21" s="191">
        <v>2251</v>
      </c>
      <c r="B21" s="192"/>
      <c r="C21" s="191" t="s">
        <v>378</v>
      </c>
      <c r="D21" s="188"/>
      <c r="F21" s="178"/>
      <c r="H21" s="178"/>
      <c r="J21" s="178"/>
      <c r="L21" s="178"/>
      <c r="M21" s="178"/>
      <c r="N21" s="178"/>
      <c r="P21" s="180"/>
      <c r="Q21" s="186"/>
      <c r="R21" s="183"/>
    </row>
    <row r="22" spans="1:18">
      <c r="A22" s="191">
        <v>3002</v>
      </c>
      <c r="B22" s="192"/>
      <c r="C22" s="191" t="s">
        <v>379</v>
      </c>
      <c r="D22" s="188"/>
      <c r="F22" s="178"/>
      <c r="H22" s="178"/>
      <c r="J22" s="178"/>
      <c r="L22" s="178"/>
      <c r="M22" s="178"/>
      <c r="N22" s="178"/>
      <c r="P22" s="180"/>
      <c r="Q22" s="186"/>
      <c r="R22" s="183"/>
    </row>
    <row r="23" spans="1:18">
      <c r="A23" s="191">
        <v>3319</v>
      </c>
      <c r="B23" s="192"/>
      <c r="C23" s="191" t="s">
        <v>380</v>
      </c>
      <c r="D23" s="188"/>
      <c r="F23" s="178"/>
      <c r="H23" s="178"/>
      <c r="J23" s="178"/>
      <c r="L23" s="178"/>
      <c r="M23" s="178"/>
      <c r="N23" s="178"/>
      <c r="P23" s="180"/>
      <c r="Q23" s="186"/>
      <c r="R23" s="183"/>
    </row>
    <row r="24" spans="1:18">
      <c r="A24" s="191">
        <v>5416</v>
      </c>
      <c r="B24" s="192"/>
      <c r="C24" s="191" t="s">
        <v>381</v>
      </c>
      <c r="D24" s="188"/>
      <c r="F24" s="178"/>
      <c r="H24" s="178"/>
      <c r="J24" s="178"/>
      <c r="L24" s="178"/>
      <c r="M24" s="178"/>
      <c r="N24" s="178"/>
      <c r="P24" s="180"/>
      <c r="Q24" s="186"/>
      <c r="R24" s="183"/>
    </row>
    <row r="25" spans="1:18">
      <c r="A25" s="191">
        <v>2054</v>
      </c>
      <c r="B25" s="192"/>
      <c r="C25" s="191" t="s">
        <v>382</v>
      </c>
      <c r="D25" s="188"/>
      <c r="F25" s="178"/>
      <c r="H25" s="178"/>
      <c r="J25" s="178"/>
      <c r="L25" s="178"/>
      <c r="M25" s="178"/>
      <c r="N25" s="178"/>
      <c r="P25" s="180"/>
      <c r="Q25" s="186"/>
      <c r="R25" s="183"/>
    </row>
    <row r="26" spans="1:18">
      <c r="A26" s="191">
        <v>2053</v>
      </c>
      <c r="B26" s="192"/>
      <c r="C26" s="191" t="s">
        <v>383</v>
      </c>
      <c r="D26" s="188"/>
      <c r="F26" s="178"/>
      <c r="H26" s="178"/>
      <c r="J26" s="178"/>
      <c r="L26" s="178"/>
      <c r="M26" s="178"/>
      <c r="N26" s="178"/>
      <c r="P26" s="180"/>
      <c r="Q26" s="186"/>
      <c r="R26" s="183"/>
    </row>
    <row r="27" spans="1:18">
      <c r="A27" s="191">
        <v>2055</v>
      </c>
      <c r="B27" s="192"/>
      <c r="C27" s="191" t="s">
        <v>384</v>
      </c>
      <c r="D27" s="188"/>
      <c r="F27" s="178"/>
      <c r="H27" s="178"/>
      <c r="J27" s="178"/>
      <c r="L27" s="178"/>
      <c r="M27" s="178"/>
      <c r="N27" s="178"/>
      <c r="P27" s="180"/>
      <c r="Q27" s="186"/>
      <c r="R27" s="183"/>
    </row>
    <row r="28" spans="1:18">
      <c r="A28" s="191">
        <v>2486</v>
      </c>
      <c r="B28" s="192"/>
      <c r="C28" s="191" t="s">
        <v>385</v>
      </c>
      <c r="D28" s="188"/>
      <c r="F28" s="178"/>
      <c r="H28" s="178"/>
      <c r="J28" s="178"/>
      <c r="L28" s="178"/>
      <c r="M28" s="178"/>
      <c r="N28" s="178"/>
      <c r="P28" s="180"/>
      <c r="Q28" s="186"/>
      <c r="R28" s="183"/>
    </row>
    <row r="29" spans="1:18">
      <c r="A29" s="191">
        <v>2296</v>
      </c>
      <c r="B29" s="192"/>
      <c r="C29" s="191" t="s">
        <v>386</v>
      </c>
      <c r="D29" s="188"/>
      <c r="F29" s="178"/>
      <c r="H29" s="178"/>
      <c r="J29" s="178"/>
      <c r="L29" s="178"/>
      <c r="M29" s="178"/>
      <c r="N29" s="178"/>
      <c r="P29" s="180"/>
      <c r="Q29" s="186"/>
      <c r="R29" s="183"/>
    </row>
    <row r="30" spans="1:18">
      <c r="A30" s="191">
        <v>2092</v>
      </c>
      <c r="B30" s="192"/>
      <c r="C30" s="191" t="s">
        <v>387</v>
      </c>
      <c r="D30" s="188"/>
      <c r="F30" s="178"/>
      <c r="H30" s="178"/>
      <c r="J30" s="178"/>
      <c r="L30" s="178"/>
      <c r="M30" s="178"/>
      <c r="N30" s="178"/>
      <c r="P30" s="180"/>
      <c r="Q30" s="186"/>
      <c r="R30" s="183"/>
    </row>
    <row r="31" spans="1:18">
      <c r="A31" s="191">
        <v>4201</v>
      </c>
      <c r="B31" s="192"/>
      <c r="C31" s="191" t="s">
        <v>388</v>
      </c>
      <c r="D31" s="188"/>
      <c r="F31" s="178"/>
      <c r="H31" s="178"/>
      <c r="J31" s="178"/>
      <c r="L31" s="178"/>
      <c r="M31" s="178"/>
      <c r="N31" s="178"/>
      <c r="P31" s="180"/>
      <c r="Q31" s="186"/>
      <c r="R31" s="183"/>
    </row>
    <row r="32" spans="1:18">
      <c r="A32" s="191">
        <v>4015</v>
      </c>
      <c r="B32" s="192"/>
      <c r="C32" s="191" t="s">
        <v>389</v>
      </c>
      <c r="D32" s="188"/>
      <c r="F32" s="178"/>
      <c r="H32" s="178"/>
      <c r="J32" s="178"/>
      <c r="L32" s="178"/>
      <c r="M32" s="178"/>
      <c r="N32" s="178"/>
      <c r="P32" s="180"/>
      <c r="Q32" s="186"/>
      <c r="R32" s="183"/>
    </row>
    <row r="33" spans="1:18">
      <c r="A33" s="191">
        <v>4223</v>
      </c>
      <c r="B33" s="192"/>
      <c r="C33" s="191" t="s">
        <v>390</v>
      </c>
      <c r="D33" s="188"/>
      <c r="F33" s="178"/>
      <c r="H33" s="178"/>
      <c r="J33" s="178"/>
      <c r="L33" s="178"/>
      <c r="M33" s="178"/>
      <c r="N33" s="178"/>
      <c r="P33" s="180"/>
      <c r="Q33" s="186"/>
      <c r="R33" s="183"/>
    </row>
    <row r="34" spans="1:18">
      <c r="A34" s="191">
        <v>2015</v>
      </c>
      <c r="B34" s="192"/>
      <c r="C34" s="191" t="s">
        <v>391</v>
      </c>
      <c r="D34" s="188"/>
      <c r="F34" s="178"/>
      <c r="H34" s="178"/>
      <c r="J34" s="178"/>
      <c r="L34" s="178"/>
      <c r="M34" s="178"/>
      <c r="N34" s="178"/>
      <c r="P34" s="180"/>
      <c r="Q34" s="186"/>
      <c r="R34" s="183"/>
    </row>
    <row r="35" spans="1:18">
      <c r="A35" s="191">
        <v>2462</v>
      </c>
      <c r="B35" s="192"/>
      <c r="C35" s="191" t="s">
        <v>392</v>
      </c>
      <c r="D35" s="188"/>
      <c r="F35" s="178"/>
      <c r="H35" s="178"/>
      <c r="J35" s="178"/>
      <c r="L35" s="178"/>
      <c r="M35" s="178"/>
      <c r="N35" s="178"/>
      <c r="P35" s="180"/>
      <c r="Q35" s="186"/>
      <c r="R35" s="183"/>
    </row>
    <row r="36" spans="1:18">
      <c r="A36" s="191">
        <v>2127</v>
      </c>
      <c r="B36" s="192"/>
      <c r="C36" s="191" t="s">
        <v>393</v>
      </c>
      <c r="D36" s="188"/>
      <c r="F36" s="178"/>
      <c r="H36" s="178"/>
      <c r="J36" s="178"/>
      <c r="L36" s="178"/>
      <c r="M36" s="178"/>
      <c r="N36" s="178"/>
      <c r="P36" s="180"/>
      <c r="Q36" s="186"/>
      <c r="R36" s="183"/>
    </row>
    <row r="37" spans="1:18">
      <c r="A37" s="191">
        <v>2129</v>
      </c>
      <c r="B37" s="192"/>
      <c r="C37" s="191" t="s">
        <v>394</v>
      </c>
      <c r="D37" s="188"/>
      <c r="F37" s="178"/>
      <c r="H37" s="178"/>
      <c r="J37" s="178"/>
      <c r="L37" s="178"/>
      <c r="M37" s="178"/>
      <c r="N37" s="178"/>
      <c r="P37" s="180"/>
      <c r="Q37" s="186"/>
      <c r="R37" s="183"/>
    </row>
    <row r="38" spans="1:18">
      <c r="A38" s="191">
        <v>2128</v>
      </c>
      <c r="B38" s="192"/>
      <c r="C38" s="191" t="s">
        <v>395</v>
      </c>
      <c r="D38" s="188"/>
      <c r="F38" s="178"/>
      <c r="H38" s="178"/>
      <c r="J38" s="178"/>
      <c r="L38" s="178"/>
      <c r="M38" s="178"/>
      <c r="N38" s="178"/>
      <c r="P38" s="180"/>
      <c r="Q38" s="186"/>
      <c r="R38" s="183"/>
    </row>
    <row r="39" spans="1:18">
      <c r="A39" s="191">
        <v>2133</v>
      </c>
      <c r="B39" s="192"/>
      <c r="C39" s="191" t="s">
        <v>396</v>
      </c>
      <c r="D39" s="188"/>
      <c r="F39" s="178"/>
      <c r="H39" s="178"/>
      <c r="J39" s="178"/>
      <c r="L39" s="178"/>
      <c r="M39" s="178"/>
      <c r="N39" s="178"/>
      <c r="P39" s="180"/>
      <c r="Q39" s="186"/>
      <c r="R39" s="183"/>
    </row>
    <row r="40" spans="1:18">
      <c r="A40" s="191">
        <v>3322</v>
      </c>
      <c r="B40" s="192"/>
      <c r="C40" s="191" t="s">
        <v>397</v>
      </c>
      <c r="D40" s="188"/>
      <c r="F40" s="178"/>
      <c r="H40" s="178"/>
      <c r="J40" s="178"/>
      <c r="L40" s="178"/>
      <c r="M40" s="178"/>
      <c r="N40" s="178"/>
      <c r="P40" s="180"/>
      <c r="Q40" s="186"/>
      <c r="R40" s="183"/>
    </row>
    <row r="41" spans="1:18">
      <c r="A41" s="191">
        <v>2416</v>
      </c>
      <c r="B41" s="192"/>
      <c r="C41" s="191" t="s">
        <v>398</v>
      </c>
      <c r="D41" s="188"/>
      <c r="F41" s="178"/>
      <c r="H41" s="178"/>
      <c r="J41" s="178"/>
      <c r="L41" s="178"/>
      <c r="M41" s="178"/>
      <c r="N41" s="178"/>
      <c r="P41" s="180"/>
      <c r="Q41" s="186"/>
      <c r="R41" s="183"/>
    </row>
    <row r="42" spans="1:18">
      <c r="A42" s="191">
        <v>4245</v>
      </c>
      <c r="B42" s="192"/>
      <c r="C42" s="191" t="s">
        <v>399</v>
      </c>
      <c r="D42" s="188"/>
      <c r="F42" s="178"/>
      <c r="H42" s="178"/>
      <c r="J42" s="178"/>
      <c r="L42" s="178"/>
      <c r="M42" s="178"/>
      <c r="N42" s="178"/>
      <c r="P42" s="180"/>
      <c r="Q42" s="186"/>
      <c r="R42" s="183"/>
    </row>
    <row r="43" spans="1:18">
      <c r="A43" s="191">
        <v>7053</v>
      </c>
      <c r="B43" s="192"/>
      <c r="C43" s="191" t="s">
        <v>400</v>
      </c>
      <c r="D43" s="188"/>
      <c r="F43" s="178"/>
      <c r="H43" s="178"/>
      <c r="J43" s="178"/>
      <c r="L43" s="178"/>
      <c r="M43" s="178"/>
      <c r="N43" s="178"/>
      <c r="P43" s="180"/>
      <c r="Q43" s="186"/>
      <c r="R43" s="183"/>
    </row>
    <row r="44" spans="1:18">
      <c r="A44" s="191">
        <v>4173</v>
      </c>
      <c r="B44" s="192"/>
      <c r="C44" s="191" t="s">
        <v>401</v>
      </c>
      <c r="D44" s="188"/>
      <c r="F44" s="178"/>
      <c r="H44" s="178"/>
      <c r="J44" s="178"/>
      <c r="L44" s="178"/>
      <c r="M44" s="178"/>
      <c r="N44" s="178"/>
      <c r="P44" s="180"/>
      <c r="Q44" s="186"/>
      <c r="R44" s="183"/>
    </row>
    <row r="45" spans="1:18">
      <c r="A45" s="191">
        <v>7033</v>
      </c>
      <c r="B45" s="192"/>
      <c r="C45" s="191" t="s">
        <v>402</v>
      </c>
      <c r="D45" s="188"/>
      <c r="F45" s="178"/>
      <c r="H45" s="178"/>
      <c r="J45" s="178"/>
      <c r="L45" s="178"/>
      <c r="M45" s="178"/>
      <c r="N45" s="178"/>
      <c r="P45" s="180"/>
      <c r="Q45" s="186"/>
      <c r="R45" s="183"/>
    </row>
    <row r="46" spans="1:18">
      <c r="A46" s="191">
        <v>4177</v>
      </c>
      <c r="B46" s="192"/>
      <c r="C46" s="191" t="s">
        <v>403</v>
      </c>
      <c r="D46" s="188"/>
      <c r="F46" s="178"/>
      <c r="H46" s="178"/>
      <c r="J46" s="178"/>
      <c r="L46" s="178"/>
      <c r="M46" s="178"/>
      <c r="N46" s="178"/>
      <c r="P46" s="180"/>
      <c r="Q46" s="186"/>
      <c r="R46" s="183"/>
    </row>
    <row r="47" spans="1:18">
      <c r="A47" s="191">
        <v>1038</v>
      </c>
      <c r="B47" s="192"/>
      <c r="C47" s="191" t="s">
        <v>404</v>
      </c>
      <c r="D47" s="188"/>
      <c r="F47" s="178"/>
      <c r="H47" s="178"/>
      <c r="J47" s="178"/>
      <c r="L47" s="178"/>
      <c r="M47" s="178"/>
      <c r="N47" s="178"/>
      <c r="P47" s="180"/>
      <c r="Q47" s="186"/>
      <c r="R47" s="183"/>
    </row>
    <row r="48" spans="1:18">
      <c r="A48" s="191">
        <v>2174</v>
      </c>
      <c r="B48" s="192"/>
      <c r="C48" s="191" t="s">
        <v>405</v>
      </c>
      <c r="D48" s="188"/>
      <c r="F48" s="178"/>
      <c r="H48" s="178"/>
      <c r="J48" s="178"/>
      <c r="L48" s="178"/>
      <c r="M48" s="178"/>
      <c r="N48" s="178"/>
      <c r="P48" s="180"/>
      <c r="Q48" s="186"/>
      <c r="R48" s="183"/>
    </row>
    <row r="49" spans="1:18">
      <c r="A49" s="191">
        <v>3363</v>
      </c>
      <c r="B49" s="192"/>
      <c r="C49" s="191" t="s">
        <v>406</v>
      </c>
      <c r="D49" s="188"/>
      <c r="F49" s="178"/>
      <c r="H49" s="178"/>
      <c r="J49" s="178"/>
      <c r="L49" s="178"/>
      <c r="M49" s="178"/>
      <c r="N49" s="178"/>
      <c r="P49" s="180"/>
      <c r="Q49" s="186"/>
      <c r="R49" s="183"/>
    </row>
    <row r="50" spans="1:18">
      <c r="A50" s="191">
        <v>3377</v>
      </c>
      <c r="B50" s="192"/>
      <c r="C50" s="191" t="s">
        <v>407</v>
      </c>
      <c r="D50" s="188"/>
      <c r="F50" s="178"/>
      <c r="H50" s="178"/>
      <c r="J50" s="178"/>
      <c r="L50" s="178"/>
      <c r="M50" s="178"/>
      <c r="N50" s="178"/>
      <c r="P50" s="180"/>
      <c r="Q50" s="186"/>
      <c r="R50" s="183"/>
    </row>
    <row r="51" spans="1:18">
      <c r="A51" s="191">
        <v>3371</v>
      </c>
      <c r="B51" s="192"/>
      <c r="C51" s="191" t="s">
        <v>408</v>
      </c>
      <c r="D51" s="188"/>
      <c r="F51" s="178"/>
      <c r="H51" s="178"/>
      <c r="J51" s="178"/>
      <c r="L51" s="178"/>
      <c r="M51" s="178"/>
      <c r="N51" s="178"/>
      <c r="P51" s="180"/>
      <c r="Q51" s="186"/>
      <c r="R51" s="183"/>
    </row>
    <row r="52" spans="1:18">
      <c r="A52" s="191">
        <v>3016</v>
      </c>
      <c r="B52" s="192"/>
      <c r="C52" s="191" t="s">
        <v>409</v>
      </c>
      <c r="D52" s="188"/>
      <c r="F52" s="178"/>
      <c r="H52" s="178"/>
      <c r="J52" s="178"/>
      <c r="L52" s="178"/>
      <c r="M52" s="178"/>
      <c r="N52" s="178"/>
      <c r="P52" s="180"/>
      <c r="Q52" s="186"/>
      <c r="R52" s="183"/>
    </row>
    <row r="53" spans="1:18">
      <c r="A53" s="191">
        <v>4606</v>
      </c>
      <c r="B53" s="192"/>
      <c r="C53" s="191" t="s">
        <v>410</v>
      </c>
      <c r="D53" s="188"/>
      <c r="F53" s="178"/>
      <c r="H53" s="178"/>
      <c r="J53" s="178"/>
      <c r="L53" s="178"/>
      <c r="M53" s="178"/>
      <c r="N53" s="178"/>
      <c r="P53" s="180"/>
      <c r="Q53" s="186"/>
      <c r="R53" s="183"/>
    </row>
    <row r="54" spans="1:18">
      <c r="A54" s="191">
        <v>3428</v>
      </c>
      <c r="B54" s="192"/>
      <c r="C54" s="191" t="s">
        <v>411</v>
      </c>
      <c r="D54" s="188"/>
      <c r="F54" s="178"/>
      <c r="H54" s="178"/>
      <c r="J54" s="178"/>
      <c r="L54" s="178"/>
      <c r="M54" s="178"/>
      <c r="N54" s="178"/>
      <c r="P54" s="180"/>
      <c r="Q54" s="186"/>
      <c r="R54" s="183"/>
    </row>
    <row r="55" spans="1:18">
      <c r="A55" s="191">
        <v>4237</v>
      </c>
      <c r="B55" s="192"/>
      <c r="C55" s="191" t="s">
        <v>412</v>
      </c>
      <c r="D55" s="188"/>
      <c r="F55" s="178"/>
      <c r="H55" s="178"/>
      <c r="J55" s="178"/>
      <c r="L55" s="178"/>
      <c r="M55" s="178"/>
      <c r="N55" s="178"/>
      <c r="P55" s="180"/>
      <c r="Q55" s="186"/>
      <c r="R55" s="183"/>
    </row>
    <row r="56" spans="1:18">
      <c r="A56" s="191">
        <v>3323</v>
      </c>
      <c r="B56" s="192"/>
      <c r="C56" s="191" t="s">
        <v>413</v>
      </c>
      <c r="D56" s="188"/>
      <c r="F56" s="178"/>
      <c r="H56" s="178"/>
      <c r="J56" s="178"/>
      <c r="L56" s="178"/>
      <c r="M56" s="178"/>
      <c r="N56" s="178"/>
      <c r="P56" s="180"/>
      <c r="Q56" s="186"/>
      <c r="R56" s="183"/>
    </row>
    <row r="57" spans="1:18">
      <c r="A57" s="191">
        <v>7014</v>
      </c>
      <c r="B57" s="192"/>
      <c r="C57" s="191" t="s">
        <v>414</v>
      </c>
      <c r="D57" s="188"/>
      <c r="F57" s="178"/>
      <c r="H57" s="178"/>
      <c r="J57" s="178"/>
      <c r="L57" s="178"/>
      <c r="M57" s="178"/>
      <c r="N57" s="178"/>
      <c r="P57" s="180"/>
      <c r="Q57" s="186"/>
      <c r="R57" s="183"/>
    </row>
    <row r="58" spans="1:18">
      <c r="A58" s="191">
        <v>7009</v>
      </c>
      <c r="B58" s="192"/>
      <c r="C58" s="191" t="s">
        <v>415</v>
      </c>
      <c r="D58" s="188"/>
      <c r="F58" s="178"/>
      <c r="H58" s="178"/>
      <c r="J58" s="178"/>
      <c r="L58" s="178"/>
      <c r="M58" s="178"/>
      <c r="N58" s="178"/>
      <c r="P58" s="180"/>
      <c r="Q58" s="186"/>
      <c r="R58" s="183"/>
    </row>
    <row r="59" spans="1:18">
      <c r="A59" s="191">
        <v>5203</v>
      </c>
      <c r="B59" s="192"/>
      <c r="C59" s="191" t="s">
        <v>416</v>
      </c>
      <c r="D59" s="188"/>
      <c r="F59" s="178"/>
      <c r="H59" s="178"/>
      <c r="J59" s="178"/>
      <c r="L59" s="178"/>
      <c r="M59" s="178"/>
      <c r="N59" s="178"/>
      <c r="P59" s="180"/>
      <c r="Q59" s="186"/>
      <c r="R59" s="183"/>
    </row>
    <row r="60" spans="1:18">
      <c r="A60" s="191">
        <v>5202</v>
      </c>
      <c r="B60" s="192"/>
      <c r="C60" s="191" t="s">
        <v>417</v>
      </c>
      <c r="D60" s="188"/>
      <c r="F60" s="178"/>
      <c r="H60" s="178"/>
      <c r="J60" s="178"/>
      <c r="L60" s="178"/>
      <c r="M60" s="178"/>
      <c r="N60" s="178"/>
      <c r="P60" s="180"/>
      <c r="Q60" s="186"/>
      <c r="R60" s="183"/>
    </row>
    <row r="61" spans="1:18">
      <c r="A61" s="191">
        <v>2308</v>
      </c>
      <c r="B61" s="192"/>
      <c r="C61" s="191" t="s">
        <v>418</v>
      </c>
      <c r="D61" s="188"/>
      <c r="F61" s="178"/>
      <c r="H61" s="178"/>
      <c r="J61" s="178"/>
      <c r="L61" s="178"/>
      <c r="M61" s="178"/>
      <c r="N61" s="178"/>
      <c r="P61" s="180"/>
      <c r="Q61" s="186"/>
      <c r="R61" s="183"/>
    </row>
    <row r="62" spans="1:18">
      <c r="A62" s="191">
        <v>2011</v>
      </c>
      <c r="B62" s="192"/>
      <c r="C62" s="191" t="s">
        <v>419</v>
      </c>
      <c r="D62" s="188"/>
      <c r="F62" s="178"/>
      <c r="H62" s="178"/>
      <c r="J62" s="178"/>
      <c r="L62" s="178"/>
      <c r="M62" s="178"/>
      <c r="N62" s="178"/>
      <c r="P62" s="180"/>
      <c r="Q62" s="186"/>
      <c r="R62" s="183"/>
    </row>
    <row r="63" spans="1:18">
      <c r="A63" s="191">
        <v>4193</v>
      </c>
      <c r="B63" s="192"/>
      <c r="C63" s="191" t="s">
        <v>420</v>
      </c>
      <c r="D63" s="188"/>
      <c r="F63" s="178"/>
      <c r="H63" s="178"/>
      <c r="J63" s="178"/>
      <c r="L63" s="178"/>
      <c r="M63" s="178"/>
      <c r="N63" s="178"/>
      <c r="P63" s="180"/>
      <c r="Q63" s="186"/>
      <c r="R63" s="183"/>
    </row>
    <row r="64" spans="1:18">
      <c r="A64" s="191">
        <v>2293</v>
      </c>
      <c r="B64" s="192"/>
      <c r="C64" s="191" t="s">
        <v>421</v>
      </c>
      <c r="D64" s="188"/>
      <c r="F64" s="178"/>
      <c r="H64" s="178"/>
      <c r="J64" s="178"/>
      <c r="L64" s="178"/>
      <c r="M64" s="178"/>
      <c r="N64" s="178"/>
      <c r="P64" s="180"/>
      <c r="Q64" s="186"/>
      <c r="R64" s="183"/>
    </row>
    <row r="65" spans="1:18">
      <c r="A65" s="191">
        <v>2225</v>
      </c>
      <c r="B65" s="192"/>
      <c r="C65" s="191" t="s">
        <v>422</v>
      </c>
      <c r="D65" s="188"/>
      <c r="F65" s="178"/>
      <c r="H65" s="178"/>
      <c r="J65" s="178"/>
      <c r="L65" s="178"/>
      <c r="M65" s="178"/>
      <c r="N65" s="178"/>
      <c r="P65" s="180"/>
      <c r="Q65" s="186"/>
      <c r="R65" s="183"/>
    </row>
    <row r="66" spans="1:18">
      <c r="A66" s="191">
        <v>2412</v>
      </c>
      <c r="B66" s="192"/>
      <c r="C66" s="191" t="s">
        <v>423</v>
      </c>
      <c r="D66" s="189"/>
      <c r="F66" s="176"/>
      <c r="H66" s="176"/>
      <c r="J66" s="176"/>
      <c r="L66" s="176"/>
      <c r="M66" s="176"/>
      <c r="N66" s="176"/>
      <c r="P66" s="171"/>
      <c r="Q66" s="140"/>
      <c r="R66" s="184"/>
    </row>
    <row r="67" spans="1:18">
      <c r="A67" s="191">
        <v>2478</v>
      </c>
      <c r="B67" s="192"/>
      <c r="C67" s="191" t="s">
        <v>424</v>
      </c>
      <c r="D67" s="189"/>
      <c r="F67" s="176"/>
      <c r="H67" s="176"/>
      <c r="J67" s="176"/>
      <c r="L67" s="176"/>
      <c r="M67" s="176"/>
      <c r="N67" s="176"/>
      <c r="P67" s="171"/>
      <c r="Q67" s="140"/>
      <c r="R67" s="184"/>
    </row>
    <row r="68" spans="1:18">
      <c r="A68" s="191">
        <v>4063</v>
      </c>
      <c r="B68" s="192"/>
      <c r="C68" s="191" t="s">
        <v>425</v>
      </c>
      <c r="D68" s="189"/>
      <c r="F68" s="176"/>
      <c r="H68" s="176"/>
      <c r="J68" s="176"/>
      <c r="L68" s="176"/>
      <c r="M68" s="176"/>
      <c r="N68" s="176"/>
      <c r="P68" s="171"/>
      <c r="Q68" s="140"/>
      <c r="R68" s="184"/>
    </row>
    <row r="69" spans="1:18">
      <c r="A69" s="191">
        <v>3375</v>
      </c>
      <c r="B69" s="192"/>
      <c r="C69" s="191" t="s">
        <v>426</v>
      </c>
      <c r="D69" s="189"/>
      <c r="F69" s="176"/>
      <c r="H69" s="176"/>
      <c r="J69" s="176"/>
      <c r="L69" s="176"/>
      <c r="M69" s="176"/>
      <c r="N69" s="176"/>
      <c r="P69" s="171"/>
      <c r="Q69" s="140"/>
      <c r="R69" s="184"/>
    </row>
    <row r="70" spans="1:18">
      <c r="A70" s="191">
        <v>2153</v>
      </c>
      <c r="B70" s="192"/>
      <c r="C70" s="191" t="s">
        <v>427</v>
      </c>
      <c r="D70" s="189"/>
      <c r="F70" s="176"/>
      <c r="H70" s="176"/>
      <c r="J70" s="176"/>
      <c r="L70" s="176"/>
      <c r="M70" s="176"/>
      <c r="N70" s="176"/>
      <c r="P70" s="171"/>
      <c r="Q70" s="140"/>
      <c r="R70" s="184"/>
    </row>
    <row r="71" spans="1:18">
      <c r="A71" s="191">
        <v>2479</v>
      </c>
      <c r="B71" s="192"/>
      <c r="C71" s="191" t="s">
        <v>428</v>
      </c>
      <c r="D71" s="189"/>
      <c r="F71" s="176"/>
      <c r="H71" s="176"/>
      <c r="J71" s="176"/>
      <c r="L71" s="176"/>
      <c r="M71" s="176"/>
      <c r="N71" s="176"/>
      <c r="P71" s="171"/>
      <c r="Q71" s="140"/>
      <c r="R71" s="184"/>
    </row>
    <row r="72" spans="1:18">
      <c r="A72" s="191">
        <v>2239</v>
      </c>
      <c r="B72" s="192"/>
      <c r="C72" s="191" t="s">
        <v>429</v>
      </c>
      <c r="D72" s="189"/>
      <c r="F72" s="176"/>
      <c r="H72" s="176"/>
      <c r="J72" s="176"/>
      <c r="L72" s="176"/>
      <c r="M72" s="176"/>
      <c r="N72" s="176"/>
      <c r="P72" s="171"/>
      <c r="Q72" s="140"/>
      <c r="R72" s="184"/>
    </row>
    <row r="73" spans="1:18">
      <c r="A73" s="191">
        <v>2435</v>
      </c>
      <c r="B73" s="192"/>
      <c r="C73" s="191" t="s">
        <v>430</v>
      </c>
      <c r="D73" s="189"/>
      <c r="F73" s="176"/>
      <c r="H73" s="176"/>
      <c r="J73" s="176"/>
      <c r="L73" s="176"/>
      <c r="M73" s="176"/>
      <c r="N73" s="176"/>
      <c r="P73" s="171"/>
      <c r="Q73" s="140"/>
      <c r="R73" s="184"/>
    </row>
    <row r="74" spans="1:18">
      <c r="A74" s="191">
        <v>1001</v>
      </c>
      <c r="B74" s="192"/>
      <c r="C74" s="191" t="s">
        <v>431</v>
      </c>
      <c r="D74" s="189"/>
      <c r="F74" s="176"/>
      <c r="H74" s="176"/>
      <c r="J74" s="176"/>
      <c r="L74" s="176"/>
      <c r="M74" s="176"/>
      <c r="N74" s="176"/>
      <c r="P74" s="171"/>
      <c r="Q74" s="140"/>
      <c r="R74" s="184"/>
    </row>
    <row r="75" spans="1:18">
      <c r="A75" s="191">
        <v>7030</v>
      </c>
      <c r="B75" s="192"/>
      <c r="C75" s="191" t="s">
        <v>432</v>
      </c>
      <c r="D75" s="189"/>
      <c r="F75" s="176"/>
      <c r="H75" s="176"/>
      <c r="J75" s="176"/>
      <c r="L75" s="176"/>
      <c r="M75" s="176"/>
      <c r="N75" s="176"/>
      <c r="P75" s="171"/>
      <c r="Q75" s="140"/>
      <c r="R75" s="184"/>
    </row>
    <row r="76" spans="1:18">
      <c r="A76" s="191">
        <v>2465</v>
      </c>
      <c r="B76" s="192"/>
      <c r="C76" s="191" t="s">
        <v>433</v>
      </c>
      <c r="D76" s="189"/>
      <c r="F76" s="176"/>
      <c r="H76" s="176"/>
      <c r="J76" s="176"/>
      <c r="L76" s="176"/>
      <c r="M76" s="176"/>
      <c r="N76" s="176"/>
      <c r="P76" s="171"/>
      <c r="Q76" s="140"/>
      <c r="R76" s="184"/>
    </row>
    <row r="77" spans="1:18">
      <c r="A77" s="191">
        <v>2040</v>
      </c>
      <c r="B77" s="192"/>
      <c r="C77" s="191" t="s">
        <v>434</v>
      </c>
      <c r="D77" s="189"/>
      <c r="F77" s="176"/>
      <c r="H77" s="176"/>
      <c r="J77" s="176"/>
      <c r="L77" s="176"/>
      <c r="M77" s="176"/>
      <c r="N77" s="176"/>
      <c r="P77" s="171"/>
      <c r="Q77" s="140"/>
      <c r="R77" s="184"/>
    </row>
    <row r="78" spans="1:18">
      <c r="A78" s="191">
        <v>1100</v>
      </c>
      <c r="B78" s="192"/>
      <c r="C78" s="191" t="s">
        <v>435</v>
      </c>
      <c r="D78" s="189"/>
      <c r="F78" s="176"/>
      <c r="H78" s="176"/>
      <c r="J78" s="176"/>
      <c r="L78" s="176"/>
      <c r="M78" s="176"/>
      <c r="N78" s="176"/>
      <c r="P78" s="171"/>
      <c r="Q78" s="140"/>
      <c r="R78" s="184"/>
    </row>
    <row r="79" spans="1:18">
      <c r="A79" s="191">
        <v>3432</v>
      </c>
      <c r="B79" s="192"/>
      <c r="C79" s="191" t="s">
        <v>436</v>
      </c>
      <c r="D79" s="189"/>
      <c r="F79" s="176"/>
      <c r="H79" s="176"/>
      <c r="J79" s="176"/>
      <c r="L79" s="176"/>
      <c r="M79" s="176"/>
      <c r="N79" s="176"/>
      <c r="P79" s="171"/>
      <c r="Q79" s="140"/>
      <c r="R79" s="184"/>
    </row>
    <row r="80" spans="1:18">
      <c r="A80" s="191">
        <v>2185</v>
      </c>
      <c r="B80" s="192"/>
      <c r="C80" s="191" t="s">
        <v>437</v>
      </c>
      <c r="D80" s="189"/>
      <c r="F80" s="176"/>
      <c r="H80" s="176"/>
      <c r="J80" s="176"/>
      <c r="L80" s="176"/>
      <c r="M80" s="176"/>
      <c r="N80" s="176"/>
      <c r="P80" s="171"/>
      <c r="Q80" s="140"/>
      <c r="R80" s="184"/>
    </row>
    <row r="81" spans="1:18">
      <c r="A81" s="191">
        <v>2464</v>
      </c>
      <c r="B81" s="192"/>
      <c r="C81" s="191" t="s">
        <v>225</v>
      </c>
      <c r="D81" s="189"/>
      <c r="F81" s="176"/>
      <c r="H81" s="176"/>
      <c r="J81" s="176"/>
      <c r="L81" s="176"/>
      <c r="M81" s="176"/>
      <c r="N81" s="176"/>
      <c r="P81" s="171"/>
      <c r="Q81" s="140"/>
      <c r="R81" s="184"/>
    </row>
    <row r="82" spans="1:18">
      <c r="A82" s="191">
        <v>2454</v>
      </c>
      <c r="B82" s="192"/>
      <c r="C82" s="191" t="s">
        <v>438</v>
      </c>
      <c r="D82" s="189"/>
      <c r="F82" s="176"/>
      <c r="H82" s="176"/>
      <c r="J82" s="176"/>
      <c r="L82" s="176"/>
      <c r="M82" s="176"/>
      <c r="N82" s="176"/>
      <c r="P82" s="171"/>
      <c r="Q82" s="140"/>
      <c r="R82" s="184"/>
    </row>
    <row r="83" spans="1:18">
      <c r="A83" s="191">
        <v>3321</v>
      </c>
      <c r="B83" s="192"/>
      <c r="C83" s="191" t="s">
        <v>439</v>
      </c>
      <c r="D83" s="189"/>
      <c r="F83" s="176"/>
      <c r="H83" s="176"/>
      <c r="J83" s="176"/>
      <c r="L83" s="176"/>
      <c r="M83" s="176"/>
      <c r="N83" s="176"/>
      <c r="P83" s="171"/>
      <c r="Q83" s="140"/>
      <c r="R83" s="184"/>
    </row>
    <row r="84" spans="1:18">
      <c r="A84" s="191">
        <v>3435</v>
      </c>
      <c r="B84" s="192"/>
      <c r="C84" s="191" t="s">
        <v>440</v>
      </c>
      <c r="D84" s="189"/>
      <c r="F84" s="176"/>
      <c r="H84" s="176"/>
      <c r="J84" s="176"/>
      <c r="L84" s="176"/>
      <c r="M84" s="176"/>
      <c r="N84" s="176"/>
      <c r="P84" s="171"/>
      <c r="Q84" s="140"/>
      <c r="R84" s="184"/>
    </row>
    <row r="85" spans="1:18">
      <c r="A85" s="191">
        <v>7050</v>
      </c>
      <c r="B85" s="192"/>
      <c r="C85" s="191" t="s">
        <v>441</v>
      </c>
      <c r="D85" s="189"/>
      <c r="F85" s="176"/>
      <c r="H85" s="176"/>
      <c r="J85" s="176"/>
      <c r="L85" s="176"/>
      <c r="M85" s="176"/>
      <c r="N85" s="176"/>
      <c r="P85" s="171"/>
      <c r="Q85" s="140"/>
      <c r="R85" s="184"/>
    </row>
    <row r="86" spans="1:18">
      <c r="A86" s="191">
        <v>2081</v>
      </c>
      <c r="B86" s="192"/>
      <c r="C86" s="191" t="s">
        <v>442</v>
      </c>
      <c r="D86" s="189"/>
      <c r="F86" s="176"/>
      <c r="H86" s="176"/>
      <c r="J86" s="176"/>
      <c r="L86" s="176"/>
      <c r="M86" s="176"/>
      <c r="N86" s="176"/>
      <c r="P86" s="171"/>
      <c r="Q86" s="140"/>
      <c r="R86" s="184"/>
    </row>
    <row r="87" spans="1:18">
      <c r="A87" s="191">
        <v>2093</v>
      </c>
      <c r="B87" s="192"/>
      <c r="C87" s="191" t="s">
        <v>443</v>
      </c>
      <c r="D87" s="189"/>
      <c r="F87" s="176"/>
      <c r="H87" s="176"/>
      <c r="J87" s="176"/>
      <c r="L87" s="176"/>
      <c r="M87" s="176"/>
      <c r="N87" s="176"/>
      <c r="P87" s="171"/>
      <c r="Q87" s="140"/>
      <c r="R87" s="184"/>
    </row>
    <row r="88" spans="1:18">
      <c r="A88" s="191">
        <v>2099</v>
      </c>
      <c r="B88" s="192"/>
      <c r="C88" s="191" t="s">
        <v>444</v>
      </c>
      <c r="D88" s="189"/>
      <c r="F88" s="176"/>
      <c r="H88" s="176"/>
      <c r="J88" s="176"/>
      <c r="L88" s="176"/>
      <c r="M88" s="176"/>
      <c r="N88" s="176"/>
      <c r="P88" s="171"/>
      <c r="Q88" s="140"/>
      <c r="R88" s="184"/>
    </row>
    <row r="89" spans="1:18">
      <c r="A89" s="191">
        <v>2189</v>
      </c>
      <c r="B89" s="192"/>
      <c r="C89" s="191" t="s">
        <v>445</v>
      </c>
      <c r="D89" s="189"/>
      <c r="F89" s="176"/>
      <c r="H89" s="176"/>
      <c r="J89" s="176"/>
      <c r="L89" s="176"/>
      <c r="M89" s="176"/>
      <c r="N89" s="176"/>
      <c r="P89" s="171"/>
      <c r="Q89" s="140"/>
      <c r="R89" s="184"/>
    </row>
    <row r="90" spans="1:18">
      <c r="A90" s="191">
        <v>7060</v>
      </c>
      <c r="B90" s="192"/>
      <c r="C90" s="191" t="s">
        <v>446</v>
      </c>
      <c r="D90" s="189"/>
      <c r="F90" s="176"/>
      <c r="H90" s="176"/>
      <c r="J90" s="176"/>
      <c r="L90" s="176"/>
      <c r="M90" s="176"/>
      <c r="N90" s="176"/>
      <c r="P90" s="171"/>
      <c r="Q90" s="140"/>
      <c r="R90" s="184"/>
    </row>
    <row r="91" spans="1:18">
      <c r="A91" s="191">
        <v>7012</v>
      </c>
      <c r="B91" s="192"/>
      <c r="C91" s="191" t="s">
        <v>447</v>
      </c>
      <c r="D91" s="189"/>
      <c r="F91" s="176"/>
      <c r="H91" s="176"/>
      <c r="J91" s="176"/>
      <c r="L91" s="176"/>
      <c r="M91" s="176"/>
      <c r="N91" s="176"/>
      <c r="P91" s="171"/>
      <c r="Q91" s="140"/>
      <c r="R91" s="184"/>
    </row>
    <row r="92" spans="1:18">
      <c r="A92" s="191">
        <v>2420</v>
      </c>
      <c r="B92" s="192"/>
      <c r="C92" s="191" t="s">
        <v>448</v>
      </c>
      <c r="D92" s="189"/>
      <c r="F92" s="176"/>
      <c r="H92" s="176"/>
      <c r="J92" s="176"/>
      <c r="L92" s="176"/>
      <c r="M92" s="176"/>
      <c r="N92" s="176"/>
      <c r="P92" s="171"/>
      <c r="Q92" s="140"/>
      <c r="R92" s="184"/>
    </row>
    <row r="93" spans="1:18">
      <c r="A93" s="191">
        <v>2406</v>
      </c>
      <c r="B93" s="192"/>
      <c r="C93" s="191" t="s">
        <v>449</v>
      </c>
      <c r="D93" s="189"/>
      <c r="F93" s="176"/>
      <c r="H93" s="176"/>
      <c r="J93" s="176"/>
      <c r="L93" s="176"/>
      <c r="M93" s="176"/>
      <c r="N93" s="176"/>
      <c r="P93" s="171"/>
      <c r="Q93" s="140"/>
      <c r="R93" s="184"/>
    </row>
    <row r="94" spans="1:18">
      <c r="A94" s="191">
        <v>3351</v>
      </c>
      <c r="B94" s="192"/>
      <c r="C94" s="191" t="s">
        <v>450</v>
      </c>
      <c r="D94" s="189"/>
      <c r="F94" s="176"/>
      <c r="H94" s="176"/>
      <c r="J94" s="176"/>
      <c r="L94" s="176"/>
      <c r="M94" s="176"/>
      <c r="N94" s="176"/>
      <c r="P94" s="171"/>
      <c r="Q94" s="140"/>
      <c r="R94" s="184"/>
    </row>
    <row r="95" spans="1:18">
      <c r="A95" s="191">
        <v>3328</v>
      </c>
      <c r="B95" s="192"/>
      <c r="C95" s="191" t="s">
        <v>451</v>
      </c>
      <c r="D95" s="189"/>
      <c r="F95" s="176"/>
      <c r="H95" s="176"/>
      <c r="J95" s="176"/>
      <c r="L95" s="176"/>
      <c r="M95" s="176"/>
      <c r="N95" s="176"/>
      <c r="P95" s="171"/>
      <c r="Q95" s="140"/>
      <c r="R95" s="184"/>
    </row>
    <row r="96" spans="1:18">
      <c r="A96" s="191">
        <v>2160</v>
      </c>
      <c r="B96" s="192"/>
      <c r="C96" s="191" t="s">
        <v>452</v>
      </c>
      <c r="D96" s="189"/>
      <c r="F96" s="176"/>
      <c r="H96" s="176"/>
      <c r="J96" s="176"/>
      <c r="L96" s="176"/>
      <c r="M96" s="176"/>
      <c r="N96" s="176"/>
      <c r="P96" s="171"/>
      <c r="Q96" s="140"/>
      <c r="R96" s="184"/>
    </row>
    <row r="97" spans="1:18">
      <c r="A97" s="191">
        <v>2063</v>
      </c>
      <c r="B97" s="192"/>
      <c r="C97" s="191" t="s">
        <v>453</v>
      </c>
      <c r="D97" s="189"/>
      <c r="F97" s="176"/>
      <c r="H97" s="176"/>
      <c r="J97" s="176"/>
      <c r="L97" s="176"/>
      <c r="M97" s="176"/>
      <c r="N97" s="176"/>
      <c r="P97" s="171"/>
      <c r="Q97" s="140"/>
      <c r="R97" s="184"/>
    </row>
    <row r="98" spans="1:18">
      <c r="A98" s="191">
        <v>2008</v>
      </c>
      <c r="B98" s="192"/>
      <c r="C98" s="191" t="s">
        <v>454</v>
      </c>
      <c r="D98" s="189"/>
      <c r="F98" s="176"/>
      <c r="H98" s="176"/>
      <c r="J98" s="176"/>
      <c r="L98" s="176"/>
      <c r="M98" s="176"/>
      <c r="N98" s="176"/>
      <c r="P98" s="171"/>
      <c r="Q98" s="140"/>
      <c r="R98" s="184"/>
    </row>
    <row r="99" spans="1:18">
      <c r="A99" s="191">
        <v>2176</v>
      </c>
      <c r="B99" s="192"/>
      <c r="C99" s="191" t="s">
        <v>455</v>
      </c>
      <c r="D99" s="189"/>
      <c r="F99" s="176"/>
      <c r="H99" s="176"/>
      <c r="J99" s="176"/>
      <c r="L99" s="176"/>
      <c r="M99" s="176"/>
      <c r="N99" s="176"/>
      <c r="P99" s="171"/>
      <c r="Q99" s="140"/>
      <c r="R99" s="184"/>
    </row>
    <row r="100" spans="1:18">
      <c r="A100" s="191">
        <v>3410</v>
      </c>
      <c r="B100" s="192"/>
      <c r="C100" s="191" t="s">
        <v>456</v>
      </c>
      <c r="D100" s="189"/>
      <c r="F100" s="176"/>
      <c r="H100" s="176"/>
      <c r="J100" s="176"/>
      <c r="L100" s="176"/>
      <c r="M100" s="176"/>
      <c r="N100" s="176"/>
      <c r="P100" s="171"/>
      <c r="Q100" s="140"/>
      <c r="R100" s="184"/>
    </row>
    <row r="101" spans="1:18">
      <c r="A101" s="191">
        <v>3380</v>
      </c>
      <c r="B101" s="192"/>
      <c r="C101" s="191" t="s">
        <v>457</v>
      </c>
      <c r="D101" s="189"/>
      <c r="F101" s="176"/>
      <c r="H101" s="176"/>
      <c r="J101" s="176"/>
      <c r="L101" s="176"/>
      <c r="M101" s="176"/>
      <c r="N101" s="176"/>
      <c r="P101" s="171"/>
      <c r="Q101" s="140"/>
      <c r="R101" s="184"/>
    </row>
    <row r="102" spans="1:18">
      <c r="A102" s="191">
        <v>3335</v>
      </c>
      <c r="B102" s="192"/>
      <c r="C102" s="191" t="s">
        <v>458</v>
      </c>
      <c r="D102" s="189"/>
      <c r="F102" s="176"/>
      <c r="H102" s="176"/>
      <c r="J102" s="176"/>
      <c r="L102" s="176"/>
      <c r="M102" s="176"/>
      <c r="N102" s="176"/>
      <c r="P102" s="171"/>
      <c r="Q102" s="140"/>
      <c r="R102" s="184"/>
    </row>
    <row r="103" spans="1:18">
      <c r="A103" s="191">
        <v>3372</v>
      </c>
      <c r="B103" s="192"/>
      <c r="C103" s="191" t="s">
        <v>459</v>
      </c>
      <c r="D103" s="189"/>
      <c r="F103" s="176"/>
      <c r="H103" s="176"/>
      <c r="J103" s="176"/>
      <c r="L103" s="176"/>
      <c r="M103" s="176"/>
      <c r="N103" s="176"/>
      <c r="P103" s="171"/>
      <c r="Q103" s="140"/>
      <c r="R103" s="184"/>
    </row>
    <row r="104" spans="1:18">
      <c r="A104" s="191">
        <v>3355</v>
      </c>
      <c r="B104" s="192"/>
      <c r="C104" s="191" t="s">
        <v>460</v>
      </c>
      <c r="D104" s="189"/>
      <c r="F104" s="176"/>
      <c r="H104" s="176"/>
      <c r="J104" s="176"/>
      <c r="L104" s="176"/>
      <c r="M104" s="176"/>
      <c r="N104" s="176"/>
      <c r="P104" s="171"/>
      <c r="Q104" s="140"/>
      <c r="R104" s="184"/>
    </row>
    <row r="105" spans="1:18">
      <c r="A105" s="191">
        <v>3367</v>
      </c>
      <c r="B105" s="192"/>
      <c r="C105" s="191" t="s">
        <v>461</v>
      </c>
      <c r="D105" s="189"/>
      <c r="F105" s="176"/>
      <c r="H105" s="176"/>
      <c r="J105" s="176"/>
      <c r="L105" s="176"/>
      <c r="M105" s="176"/>
      <c r="N105" s="176"/>
      <c r="P105" s="171"/>
      <c r="Q105" s="140"/>
      <c r="R105" s="184"/>
    </row>
    <row r="106" spans="1:18">
      <c r="A106" s="191">
        <v>3361</v>
      </c>
      <c r="B106" s="192"/>
      <c r="C106" s="191" t="s">
        <v>462</v>
      </c>
      <c r="D106" s="189"/>
      <c r="F106" s="176"/>
      <c r="H106" s="176"/>
      <c r="J106" s="176"/>
      <c r="L106" s="176"/>
      <c r="M106" s="176"/>
      <c r="N106" s="176"/>
      <c r="P106" s="171"/>
      <c r="Q106" s="140"/>
      <c r="R106" s="184"/>
    </row>
    <row r="107" spans="1:18">
      <c r="A107" s="191">
        <v>3344</v>
      </c>
      <c r="B107" s="192"/>
      <c r="C107" s="191" t="s">
        <v>463</v>
      </c>
      <c r="D107" s="189"/>
      <c r="F107" s="176"/>
      <c r="H107" s="176"/>
      <c r="J107" s="176"/>
      <c r="L107" s="176"/>
      <c r="M107" s="176"/>
      <c r="N107" s="176"/>
      <c r="P107" s="171"/>
      <c r="Q107" s="140"/>
      <c r="R107" s="184"/>
    </row>
    <row r="108" spans="1:18">
      <c r="A108" s="191">
        <v>3019</v>
      </c>
      <c r="B108" s="192"/>
      <c r="C108" s="191" t="s">
        <v>464</v>
      </c>
      <c r="D108" s="189"/>
      <c r="F108" s="176"/>
      <c r="H108" s="176"/>
      <c r="J108" s="176"/>
      <c r="L108" s="176"/>
      <c r="M108" s="176"/>
      <c r="N108" s="176"/>
      <c r="P108" s="171"/>
      <c r="Q108" s="140"/>
      <c r="R108" s="184"/>
    </row>
    <row r="109" spans="1:18">
      <c r="A109" s="191">
        <v>2178</v>
      </c>
      <c r="B109" s="192"/>
      <c r="C109" s="191" t="s">
        <v>465</v>
      </c>
      <c r="D109" s="189"/>
      <c r="F109" s="176"/>
      <c r="H109" s="176"/>
      <c r="J109" s="176"/>
      <c r="L109" s="176"/>
      <c r="M109" s="176"/>
      <c r="N109" s="176"/>
      <c r="P109" s="171"/>
      <c r="Q109" s="140"/>
      <c r="R109" s="184"/>
    </row>
    <row r="110" spans="1:18">
      <c r="A110" s="191">
        <v>2097</v>
      </c>
      <c r="B110" s="192"/>
      <c r="C110" s="191" t="s">
        <v>466</v>
      </c>
      <c r="D110" s="189"/>
      <c r="F110" s="176"/>
      <c r="H110" s="176"/>
      <c r="J110" s="176"/>
      <c r="L110" s="176"/>
      <c r="M110" s="176"/>
      <c r="N110" s="176"/>
      <c r="P110" s="171"/>
      <c r="Q110" s="140"/>
      <c r="R110" s="184"/>
    </row>
    <row r="111" spans="1:18">
      <c r="A111" s="191">
        <v>2190</v>
      </c>
      <c r="B111" s="192"/>
      <c r="C111" s="191" t="s">
        <v>467</v>
      </c>
      <c r="D111" s="189"/>
      <c r="F111" s="176"/>
      <c r="H111" s="176"/>
      <c r="J111" s="176"/>
      <c r="L111" s="176"/>
      <c r="M111" s="176"/>
      <c r="N111" s="176"/>
      <c r="P111" s="171"/>
      <c r="Q111" s="140"/>
      <c r="R111" s="184"/>
    </row>
    <row r="112" spans="1:18">
      <c r="A112" s="191">
        <v>7035</v>
      </c>
      <c r="B112" s="192"/>
      <c r="C112" s="191" t="s">
        <v>468</v>
      </c>
      <c r="D112" s="189"/>
      <c r="F112" s="176"/>
      <c r="H112" s="176"/>
      <c r="J112" s="176"/>
      <c r="L112" s="176"/>
      <c r="M112" s="176"/>
      <c r="N112" s="176"/>
      <c r="P112" s="171"/>
      <c r="Q112" s="140"/>
      <c r="R112" s="184"/>
    </row>
    <row r="113" spans="1:18">
      <c r="A113" s="191">
        <v>7045</v>
      </c>
      <c r="B113" s="192"/>
      <c r="C113" s="191" t="s">
        <v>469</v>
      </c>
      <c r="D113" s="189"/>
      <c r="F113" s="176"/>
      <c r="H113" s="176"/>
      <c r="J113" s="176"/>
      <c r="L113" s="176"/>
      <c r="M113" s="176"/>
      <c r="N113" s="176"/>
      <c r="P113" s="171"/>
      <c r="Q113" s="140"/>
      <c r="R113" s="184"/>
    </row>
    <row r="114" spans="1:18">
      <c r="A114" s="191">
        <v>1019</v>
      </c>
      <c r="B114" s="192"/>
      <c r="C114" s="191" t="s">
        <v>470</v>
      </c>
      <c r="D114" s="189"/>
      <c r="F114" s="176"/>
      <c r="H114" s="176"/>
      <c r="J114" s="176"/>
      <c r="L114" s="176"/>
      <c r="M114" s="176"/>
      <c r="N114" s="176"/>
      <c r="P114" s="171"/>
      <c r="Q114" s="140"/>
      <c r="R114" s="184"/>
    </row>
    <row r="115" spans="1:18">
      <c r="A115" s="191">
        <v>2306</v>
      </c>
      <c r="B115" s="192"/>
      <c r="C115" s="191" t="s">
        <v>471</v>
      </c>
      <c r="D115" s="189"/>
      <c r="F115" s="176"/>
      <c r="H115" s="176"/>
      <c r="J115" s="176"/>
      <c r="L115" s="176"/>
      <c r="M115" s="176"/>
      <c r="N115" s="176"/>
      <c r="P115" s="171"/>
      <c r="Q115" s="140"/>
      <c r="R115" s="184"/>
    </row>
    <row r="116" spans="1:18">
      <c r="A116" s="191">
        <v>2482</v>
      </c>
      <c r="B116" s="192"/>
      <c r="C116" s="191" t="s">
        <v>472</v>
      </c>
      <c r="D116" s="189"/>
      <c r="F116" s="176"/>
      <c r="H116" s="176"/>
      <c r="J116" s="176"/>
      <c r="L116" s="176"/>
      <c r="M116" s="176"/>
      <c r="N116" s="176"/>
      <c r="P116" s="171"/>
      <c r="Q116" s="140"/>
      <c r="R116" s="184"/>
    </row>
    <row r="117" spans="1:18">
      <c r="A117" s="191">
        <v>2245</v>
      </c>
      <c r="B117" s="192"/>
      <c r="C117" s="191" t="s">
        <v>473</v>
      </c>
      <c r="D117" s="189"/>
      <c r="F117" s="176"/>
      <c r="H117" s="176"/>
      <c r="J117" s="176"/>
      <c r="L117" s="176"/>
      <c r="M117" s="176"/>
      <c r="N117" s="176"/>
      <c r="P117" s="171"/>
      <c r="Q117" s="140"/>
      <c r="R117" s="184"/>
    </row>
    <row r="118" spans="1:18">
      <c r="A118" s="191">
        <v>2445</v>
      </c>
      <c r="B118" s="192"/>
      <c r="C118" s="191" t="s">
        <v>474</v>
      </c>
      <c r="D118" s="189"/>
      <c r="F118" s="176"/>
      <c r="H118" s="176"/>
      <c r="J118" s="176"/>
      <c r="L118" s="176"/>
      <c r="M118" s="176"/>
      <c r="N118" s="176"/>
      <c r="P118" s="171"/>
      <c r="Q118" s="140"/>
      <c r="R118" s="184"/>
    </row>
    <row r="119" spans="1:18">
      <c r="A119" s="191">
        <v>2278</v>
      </c>
      <c r="B119" s="192"/>
      <c r="C119" s="191" t="s">
        <v>475</v>
      </c>
      <c r="D119" s="189"/>
      <c r="F119" s="176"/>
      <c r="H119" s="176"/>
      <c r="J119" s="176"/>
      <c r="L119" s="176"/>
      <c r="M119" s="176"/>
      <c r="N119" s="176"/>
      <c r="P119" s="171"/>
      <c r="Q119" s="140"/>
      <c r="R119" s="184"/>
    </row>
    <row r="120" spans="1:18">
      <c r="A120" s="191">
        <v>2317</v>
      </c>
      <c r="B120" s="192"/>
      <c r="C120" s="191" t="s">
        <v>476</v>
      </c>
      <c r="D120" s="189"/>
      <c r="F120" s="176"/>
      <c r="H120" s="176"/>
      <c r="J120" s="176"/>
      <c r="L120" s="176"/>
      <c r="M120" s="176"/>
      <c r="N120" s="176"/>
      <c r="P120" s="171"/>
      <c r="Q120" s="140"/>
      <c r="R120" s="184"/>
    </row>
    <row r="121" spans="1:18">
      <c r="A121" s="191">
        <v>3421</v>
      </c>
      <c r="B121" s="192"/>
      <c r="C121" s="191" t="s">
        <v>477</v>
      </c>
      <c r="D121" s="189"/>
      <c r="F121" s="176"/>
      <c r="H121" s="176"/>
      <c r="J121" s="176"/>
      <c r="L121" s="176"/>
      <c r="M121" s="176"/>
      <c r="N121" s="176"/>
      <c r="P121" s="171"/>
      <c r="Q121" s="140"/>
      <c r="R121" s="184"/>
    </row>
    <row r="122" spans="1:18">
      <c r="A122" s="191">
        <v>2184</v>
      </c>
      <c r="B122" s="192"/>
      <c r="C122" s="191" t="s">
        <v>478</v>
      </c>
      <c r="D122" s="189"/>
      <c r="F122" s="176"/>
      <c r="H122" s="176"/>
      <c r="J122" s="176"/>
      <c r="L122" s="176"/>
      <c r="M122" s="176"/>
      <c r="N122" s="176"/>
      <c r="P122" s="171"/>
      <c r="Q122" s="140"/>
      <c r="R122" s="184"/>
    </row>
    <row r="123" spans="1:18">
      <c r="A123" s="191">
        <v>1027</v>
      </c>
      <c r="B123" s="192"/>
      <c r="C123" s="191" t="s">
        <v>479</v>
      </c>
      <c r="D123" s="189"/>
      <c r="F123" s="176"/>
      <c r="H123" s="176"/>
      <c r="J123" s="176"/>
      <c r="L123" s="176"/>
      <c r="M123" s="176"/>
      <c r="N123" s="176"/>
      <c r="P123" s="171"/>
      <c r="Q123" s="140"/>
      <c r="R123" s="184"/>
    </row>
    <row r="124" spans="1:18">
      <c r="A124" s="191">
        <v>1802</v>
      </c>
      <c r="B124" s="192"/>
      <c r="C124" s="191" t="s">
        <v>480</v>
      </c>
      <c r="D124" s="189"/>
      <c r="F124" s="176"/>
      <c r="H124" s="176"/>
      <c r="J124" s="176"/>
      <c r="L124" s="176"/>
      <c r="M124" s="176"/>
      <c r="N124" s="176"/>
      <c r="P124" s="171"/>
      <c r="Q124" s="140"/>
      <c r="R124" s="184"/>
    </row>
    <row r="125" spans="1:18">
      <c r="A125" s="191">
        <v>5949</v>
      </c>
      <c r="B125" s="192"/>
      <c r="C125" s="191" t="s">
        <v>481</v>
      </c>
      <c r="D125" s="189"/>
      <c r="F125" s="176"/>
      <c r="H125" s="176"/>
      <c r="J125" s="176"/>
      <c r="L125" s="176"/>
      <c r="M125" s="176"/>
      <c r="N125" s="176"/>
      <c r="P125" s="171"/>
      <c r="Q125" s="140"/>
      <c r="R125" s="184"/>
    </row>
    <row r="126" spans="1:18">
      <c r="A126" s="191">
        <v>2062</v>
      </c>
      <c r="B126" s="192"/>
      <c r="C126" s="191" t="s">
        <v>482</v>
      </c>
      <c r="D126" s="189"/>
      <c r="F126" s="176"/>
      <c r="H126" s="176"/>
      <c r="J126" s="176"/>
      <c r="L126" s="176"/>
      <c r="M126" s="176"/>
      <c r="N126" s="176"/>
      <c r="P126" s="171"/>
      <c r="Q126" s="140"/>
      <c r="R126" s="184"/>
    </row>
    <row r="127" spans="1:18">
      <c r="A127" s="191">
        <v>2014</v>
      </c>
      <c r="B127" s="192"/>
      <c r="C127" s="191" t="s">
        <v>483</v>
      </c>
      <c r="D127" s="189"/>
      <c r="F127" s="176"/>
      <c r="H127" s="176"/>
      <c r="J127" s="176"/>
      <c r="L127" s="176"/>
      <c r="M127" s="176"/>
      <c r="N127" s="176"/>
      <c r="P127" s="171"/>
      <c r="Q127" s="140"/>
      <c r="R127" s="184"/>
    </row>
    <row r="128" spans="1:18">
      <c r="A128" s="191">
        <v>7052</v>
      </c>
      <c r="B128" s="192"/>
      <c r="C128" s="191" t="s">
        <v>484</v>
      </c>
      <c r="D128" s="189"/>
      <c r="F128" s="176"/>
      <c r="H128" s="176"/>
      <c r="J128" s="176"/>
      <c r="L128" s="176"/>
      <c r="M128" s="176"/>
      <c r="N128" s="176"/>
      <c r="P128" s="171"/>
      <c r="Q128" s="140"/>
      <c r="R128" s="184"/>
    </row>
    <row r="129" spans="1:18">
      <c r="A129" s="191">
        <v>2017</v>
      </c>
      <c r="B129" s="192"/>
      <c r="C129" s="191" t="s">
        <v>485</v>
      </c>
      <c r="D129" s="189"/>
      <c r="F129" s="176"/>
      <c r="H129" s="176"/>
      <c r="J129" s="176"/>
      <c r="L129" s="176"/>
      <c r="M129" s="176"/>
      <c r="N129" s="176"/>
      <c r="P129" s="171"/>
      <c r="Q129" s="140"/>
      <c r="R129" s="184"/>
    </row>
    <row r="130" spans="1:18">
      <c r="A130" s="191">
        <v>2016</v>
      </c>
      <c r="B130" s="192"/>
      <c r="C130" s="191" t="s">
        <v>486</v>
      </c>
      <c r="D130" s="189"/>
      <c r="F130" s="176"/>
      <c r="H130" s="176"/>
      <c r="J130" s="176"/>
      <c r="L130" s="176"/>
      <c r="M130" s="176"/>
      <c r="N130" s="176"/>
      <c r="P130" s="171"/>
      <c r="Q130" s="140"/>
      <c r="R130" s="184"/>
    </row>
    <row r="131" spans="1:18">
      <c r="A131" s="191">
        <v>2241</v>
      </c>
      <c r="B131" s="192"/>
      <c r="C131" s="191" t="s">
        <v>487</v>
      </c>
      <c r="D131" s="189"/>
      <c r="F131" s="176"/>
      <c r="H131" s="176"/>
      <c r="J131" s="176"/>
      <c r="L131" s="176"/>
      <c r="M131" s="176"/>
      <c r="N131" s="176"/>
      <c r="P131" s="171"/>
      <c r="Q131" s="140"/>
      <c r="R131" s="184"/>
    </row>
    <row r="132" spans="1:18">
      <c r="A132" s="191">
        <v>2456</v>
      </c>
      <c r="B132" s="192"/>
      <c r="C132" s="191" t="s">
        <v>488</v>
      </c>
      <c r="D132" s="189"/>
      <c r="F132" s="176"/>
      <c r="H132" s="176"/>
      <c r="J132" s="176"/>
      <c r="L132" s="176"/>
      <c r="M132" s="176"/>
      <c r="N132" s="176"/>
      <c r="P132" s="171"/>
      <c r="Q132" s="140"/>
      <c r="R132" s="184"/>
    </row>
    <row r="133" spans="1:18">
      <c r="A133" s="191">
        <v>2254</v>
      </c>
      <c r="B133" s="192"/>
      <c r="C133" s="191" t="s">
        <v>489</v>
      </c>
      <c r="D133" s="189"/>
      <c r="F133" s="176"/>
      <c r="H133" s="176"/>
      <c r="J133" s="176"/>
      <c r="L133" s="176"/>
      <c r="M133" s="176"/>
      <c r="N133" s="176"/>
      <c r="P133" s="171"/>
      <c r="Q133" s="140"/>
      <c r="R133" s="184"/>
    </row>
    <row r="134" spans="1:18">
      <c r="A134" s="191">
        <v>1025</v>
      </c>
      <c r="B134" s="192"/>
      <c r="C134" s="191" t="s">
        <v>490</v>
      </c>
      <c r="D134" s="189"/>
      <c r="F134" s="176"/>
      <c r="H134" s="176"/>
      <c r="J134" s="176"/>
      <c r="L134" s="176"/>
      <c r="M134" s="176"/>
      <c r="N134" s="176"/>
      <c r="P134" s="171"/>
      <c r="Q134" s="140"/>
      <c r="R134" s="184"/>
    </row>
    <row r="135" spans="1:18">
      <c r="A135" s="191">
        <v>3353</v>
      </c>
      <c r="B135" s="192"/>
      <c r="C135" s="191" t="s">
        <v>491</v>
      </c>
      <c r="D135" s="189"/>
      <c r="F135" s="176"/>
      <c r="H135" s="176"/>
      <c r="J135" s="176"/>
      <c r="L135" s="176"/>
      <c r="M135" s="176"/>
      <c r="N135" s="176"/>
      <c r="P135" s="171"/>
      <c r="Q135" s="140"/>
      <c r="R135" s="184"/>
    </row>
    <row r="136" spans="1:18">
      <c r="A136" s="191">
        <v>1002</v>
      </c>
      <c r="B136" s="192"/>
      <c r="C136" s="191" t="s">
        <v>492</v>
      </c>
      <c r="D136" s="189"/>
      <c r="F136" s="176"/>
      <c r="H136" s="176"/>
      <c r="J136" s="176"/>
      <c r="L136" s="176"/>
      <c r="M136" s="176"/>
      <c r="N136" s="176"/>
      <c r="P136" s="171"/>
      <c r="Q136" s="140"/>
      <c r="R136" s="184"/>
    </row>
    <row r="137" spans="1:18">
      <c r="A137" s="191">
        <v>1048</v>
      </c>
      <c r="B137" s="192"/>
      <c r="C137" s="191" t="s">
        <v>493</v>
      </c>
      <c r="D137" s="189"/>
      <c r="F137" s="176"/>
      <c r="H137" s="176"/>
      <c r="J137" s="176"/>
      <c r="L137" s="176"/>
      <c r="M137" s="176"/>
      <c r="N137" s="176"/>
      <c r="P137" s="171"/>
      <c r="Q137" s="140"/>
      <c r="R137" s="184"/>
    </row>
    <row r="138" spans="1:18">
      <c r="A138" s="191">
        <v>2289</v>
      </c>
      <c r="B138" s="192"/>
      <c r="C138" s="191" t="s">
        <v>494</v>
      </c>
      <c r="D138" s="189"/>
      <c r="F138" s="176"/>
      <c r="H138" s="176"/>
      <c r="J138" s="176"/>
      <c r="L138" s="176"/>
      <c r="M138" s="176"/>
      <c r="N138" s="176"/>
      <c r="P138" s="171"/>
      <c r="Q138" s="140"/>
      <c r="R138" s="184"/>
    </row>
    <row r="139" spans="1:18">
      <c r="A139" s="191">
        <v>3320</v>
      </c>
      <c r="B139" s="192"/>
      <c r="C139" s="191" t="s">
        <v>495</v>
      </c>
      <c r="D139" s="189"/>
      <c r="F139" s="176"/>
      <c r="H139" s="176"/>
      <c r="J139" s="176"/>
      <c r="L139" s="176"/>
      <c r="M139" s="176"/>
      <c r="N139" s="176"/>
      <c r="P139" s="171"/>
      <c r="Q139" s="140"/>
      <c r="R139" s="184"/>
    </row>
    <row r="140" spans="1:18">
      <c r="A140" s="191">
        <v>1026</v>
      </c>
      <c r="B140" s="192"/>
      <c r="C140" s="191" t="s">
        <v>496</v>
      </c>
      <c r="D140" s="189"/>
      <c r="F140" s="176"/>
      <c r="H140" s="176"/>
      <c r="J140" s="176"/>
      <c r="L140" s="176"/>
      <c r="M140" s="176"/>
      <c r="N140" s="176"/>
      <c r="P140" s="171"/>
      <c r="Q140" s="140"/>
      <c r="R140" s="184"/>
    </row>
    <row r="141" spans="1:18">
      <c r="A141" s="191">
        <v>2294</v>
      </c>
      <c r="B141" s="192"/>
      <c r="C141" s="191" t="s">
        <v>497</v>
      </c>
      <c r="D141" s="189"/>
      <c r="F141" s="176"/>
      <c r="H141" s="176"/>
      <c r="J141" s="176"/>
      <c r="L141" s="176"/>
      <c r="M141" s="176"/>
      <c r="N141" s="176"/>
      <c r="P141" s="171"/>
      <c r="Q141" s="140"/>
      <c r="R141" s="184"/>
    </row>
    <row r="142" spans="1:18">
      <c r="A142" s="191">
        <v>1006</v>
      </c>
      <c r="B142" s="192"/>
      <c r="C142" s="191" t="s">
        <v>498</v>
      </c>
      <c r="D142" s="189"/>
      <c r="F142" s="176"/>
      <c r="H142" s="176"/>
      <c r="J142" s="176"/>
      <c r="L142" s="176"/>
      <c r="M142" s="176"/>
      <c r="N142" s="176"/>
      <c r="P142" s="171"/>
      <c r="Q142" s="140"/>
      <c r="R142" s="184"/>
    </row>
    <row r="143" spans="1:18">
      <c r="A143" s="191">
        <v>2079</v>
      </c>
      <c r="B143" s="192"/>
      <c r="C143" s="191" t="s">
        <v>499</v>
      </c>
      <c r="D143" s="189"/>
      <c r="F143" s="176"/>
      <c r="H143" s="176"/>
      <c r="J143" s="176"/>
      <c r="L143" s="176"/>
      <c r="M143" s="176"/>
      <c r="N143" s="176"/>
      <c r="P143" s="171"/>
      <c r="Q143" s="140"/>
      <c r="R143" s="184"/>
    </row>
    <row r="144" spans="1:18">
      <c r="A144" s="191">
        <v>1015</v>
      </c>
      <c r="B144" s="192"/>
      <c r="C144" s="191" t="s">
        <v>500</v>
      </c>
      <c r="D144" s="189"/>
      <c r="F144" s="176"/>
      <c r="H144" s="176"/>
      <c r="J144" s="176"/>
      <c r="L144" s="176"/>
      <c r="M144" s="176"/>
      <c r="N144" s="176"/>
      <c r="P144" s="171"/>
      <c r="Q144" s="140"/>
      <c r="R144" s="184"/>
    </row>
    <row r="145" spans="1:18">
      <c r="A145" s="191">
        <v>1022</v>
      </c>
      <c r="B145" s="192"/>
      <c r="C145" s="191" t="s">
        <v>501</v>
      </c>
      <c r="D145" s="189"/>
      <c r="F145" s="176"/>
      <c r="H145" s="176"/>
      <c r="J145" s="176"/>
      <c r="L145" s="176"/>
      <c r="M145" s="176"/>
      <c r="N145" s="176"/>
      <c r="P145" s="171"/>
      <c r="Q145" s="140"/>
      <c r="R145" s="184"/>
    </row>
    <row r="146" spans="1:18">
      <c r="A146" s="191">
        <v>2087</v>
      </c>
      <c r="B146" s="192"/>
      <c r="C146" s="191" t="s">
        <v>502</v>
      </c>
      <c r="D146" s="189"/>
      <c r="F146" s="176"/>
      <c r="H146" s="176"/>
      <c r="J146" s="176"/>
      <c r="L146" s="176"/>
      <c r="M146" s="176"/>
      <c r="N146" s="176"/>
      <c r="P146" s="171"/>
      <c r="Q146" s="140"/>
      <c r="R146" s="184"/>
    </row>
    <row r="147" spans="1:18">
      <c r="A147" s="191">
        <v>2466</v>
      </c>
      <c r="B147" s="192"/>
      <c r="C147" s="191" t="s">
        <v>503</v>
      </c>
      <c r="D147" s="189"/>
      <c r="F147" s="176"/>
      <c r="H147" s="176"/>
      <c r="J147" s="176"/>
      <c r="L147" s="176"/>
      <c r="M147" s="176"/>
      <c r="N147" s="176"/>
      <c r="P147" s="171"/>
      <c r="Q147" s="140"/>
      <c r="R147" s="184"/>
    </row>
    <row r="148" spans="1:18">
      <c r="A148" s="191">
        <v>2091</v>
      </c>
      <c r="B148" s="192"/>
      <c r="C148" s="191" t="s">
        <v>504</v>
      </c>
      <c r="D148" s="189"/>
      <c r="F148" s="176"/>
      <c r="H148" s="176"/>
      <c r="J148" s="176"/>
      <c r="L148" s="176"/>
      <c r="M148" s="176"/>
      <c r="N148" s="176"/>
      <c r="P148" s="171"/>
      <c r="Q148" s="140"/>
      <c r="R148" s="184"/>
    </row>
    <row r="149" spans="1:18">
      <c r="A149" s="191">
        <v>7006</v>
      </c>
      <c r="B149" s="192"/>
      <c r="C149" s="191" t="s">
        <v>505</v>
      </c>
      <c r="D149" s="189"/>
      <c r="F149" s="176"/>
      <c r="H149" s="176"/>
      <c r="J149" s="176"/>
      <c r="L149" s="176"/>
      <c r="M149" s="176"/>
      <c r="N149" s="176"/>
      <c r="P149" s="171"/>
      <c r="Q149" s="140"/>
      <c r="R149" s="184"/>
    </row>
    <row r="150" spans="1:18">
      <c r="A150" s="191">
        <v>2477</v>
      </c>
      <c r="B150" s="192"/>
      <c r="C150" s="191" t="s">
        <v>506</v>
      </c>
      <c r="D150" s="189"/>
      <c r="F150" s="176"/>
      <c r="H150" s="176"/>
      <c r="J150" s="176"/>
      <c r="L150" s="176"/>
      <c r="M150" s="176"/>
      <c r="N150" s="176"/>
      <c r="P150" s="171"/>
      <c r="Q150" s="140"/>
      <c r="R150" s="184"/>
    </row>
    <row r="151" spans="1:18">
      <c r="A151" s="191">
        <v>3436</v>
      </c>
      <c r="B151" s="192"/>
      <c r="C151" s="191" t="s">
        <v>507</v>
      </c>
      <c r="D151" s="189"/>
      <c r="F151" s="176"/>
      <c r="H151" s="176"/>
      <c r="J151" s="176"/>
      <c r="L151" s="176"/>
      <c r="M151" s="176"/>
      <c r="N151" s="176"/>
      <c r="P151" s="171"/>
      <c r="Q151" s="140"/>
      <c r="R151" s="184"/>
    </row>
    <row r="152" spans="1:18">
      <c r="A152" s="191">
        <v>1010</v>
      </c>
      <c r="B152" s="192"/>
      <c r="C152" s="191" t="s">
        <v>508</v>
      </c>
      <c r="D152" s="189"/>
      <c r="F152" s="176"/>
      <c r="H152" s="176"/>
      <c r="J152" s="176"/>
      <c r="L152" s="176"/>
      <c r="M152" s="176"/>
      <c r="N152" s="176"/>
      <c r="P152" s="171"/>
      <c r="Q152" s="140"/>
      <c r="R152" s="184"/>
    </row>
    <row r="153" spans="1:18">
      <c r="A153" s="191">
        <v>1021</v>
      </c>
      <c r="B153" s="192"/>
      <c r="C153" s="191" t="s">
        <v>509</v>
      </c>
      <c r="D153" s="189"/>
      <c r="F153" s="176"/>
      <c r="H153" s="176"/>
      <c r="J153" s="176"/>
      <c r="L153" s="176"/>
      <c r="M153" s="176"/>
      <c r="N153" s="176"/>
      <c r="P153" s="171"/>
      <c r="Q153" s="140"/>
      <c r="R153" s="184"/>
    </row>
    <row r="154" spans="1:18">
      <c r="A154" s="191">
        <v>3411</v>
      </c>
      <c r="B154" s="192"/>
      <c r="C154" s="191" t="s">
        <v>510</v>
      </c>
      <c r="D154" s="189"/>
      <c r="F154" s="176"/>
      <c r="H154" s="176"/>
      <c r="J154" s="176"/>
      <c r="L154" s="176"/>
      <c r="M154" s="176"/>
      <c r="N154" s="176"/>
      <c r="P154" s="171"/>
      <c r="Q154" s="140"/>
      <c r="R154" s="184"/>
    </row>
    <row r="155" spans="1:18">
      <c r="A155" s="191">
        <v>2474</v>
      </c>
      <c r="B155" s="192"/>
      <c r="C155" s="191" t="s">
        <v>511</v>
      </c>
      <c r="D155" s="189"/>
      <c r="F155" s="176"/>
      <c r="H155" s="176"/>
      <c r="J155" s="176"/>
      <c r="L155" s="176"/>
      <c r="M155" s="176"/>
      <c r="N155" s="176"/>
      <c r="P155" s="171"/>
      <c r="Q155" s="140"/>
      <c r="R155" s="184"/>
    </row>
    <row r="156" spans="1:18">
      <c r="A156" s="191">
        <v>3317</v>
      </c>
      <c r="B156" s="192"/>
      <c r="C156" s="191" t="s">
        <v>512</v>
      </c>
      <c r="D156" s="189"/>
      <c r="F156" s="176"/>
      <c r="H156" s="176"/>
      <c r="J156" s="176"/>
      <c r="L156" s="176"/>
      <c r="M156" s="176"/>
      <c r="N156" s="176"/>
      <c r="P156" s="171"/>
      <c r="Q156" s="140"/>
      <c r="R156" s="184"/>
    </row>
    <row r="157" spans="1:18">
      <c r="A157" s="191">
        <v>1023</v>
      </c>
      <c r="B157" s="192"/>
      <c r="C157" s="191" t="s">
        <v>513</v>
      </c>
      <c r="D157" s="189"/>
      <c r="F157" s="176"/>
      <c r="H157" s="176"/>
      <c r="J157" s="176"/>
      <c r="L157" s="176"/>
      <c r="M157" s="176"/>
      <c r="N157" s="176"/>
      <c r="P157" s="171"/>
      <c r="Q157" s="140"/>
      <c r="R157" s="184"/>
    </row>
    <row r="158" spans="1:18">
      <c r="A158" s="191">
        <v>3352</v>
      </c>
      <c r="B158" s="192"/>
      <c r="C158" s="191" t="s">
        <v>514</v>
      </c>
      <c r="D158" s="189"/>
      <c r="F158" s="176"/>
      <c r="H158" s="176"/>
      <c r="J158" s="176"/>
      <c r="L158" s="176"/>
      <c r="M158" s="176"/>
      <c r="N158" s="176"/>
      <c r="P158" s="171"/>
      <c r="Q158" s="140"/>
      <c r="R158" s="184"/>
    </row>
    <row r="159" spans="1:18">
      <c r="A159" s="191">
        <v>2005</v>
      </c>
      <c r="B159" s="192"/>
      <c r="C159" s="191" t="s">
        <v>515</v>
      </c>
      <c r="D159" s="189"/>
      <c r="F159" s="176"/>
      <c r="H159" s="176"/>
      <c r="J159" s="176"/>
      <c r="L159" s="176"/>
      <c r="M159" s="176"/>
      <c r="N159" s="176"/>
      <c r="P159" s="171"/>
      <c r="Q159" s="140"/>
      <c r="R159" s="184"/>
    </row>
    <row r="160" spans="1:18">
      <c r="A160" s="191">
        <v>1016</v>
      </c>
      <c r="B160" s="192"/>
      <c r="C160" s="191" t="s">
        <v>516</v>
      </c>
      <c r="D160" s="189"/>
      <c r="F160" s="176"/>
      <c r="H160" s="176"/>
      <c r="J160" s="176"/>
      <c r="L160" s="176"/>
      <c r="M160" s="176"/>
      <c r="N160" s="176"/>
      <c r="P160" s="171"/>
      <c r="Q160" s="140"/>
      <c r="R160" s="184"/>
    </row>
    <row r="161" spans="1:18">
      <c r="A161" s="191">
        <v>2115</v>
      </c>
      <c r="B161" s="192"/>
      <c r="C161" s="191" t="s">
        <v>517</v>
      </c>
      <c r="D161" s="189"/>
      <c r="F161" s="176"/>
      <c r="H161" s="176"/>
      <c r="J161" s="176"/>
      <c r="L161" s="176"/>
      <c r="M161" s="176"/>
      <c r="N161" s="176"/>
      <c r="P161" s="171"/>
      <c r="Q161" s="140"/>
      <c r="R161" s="184"/>
    </row>
    <row r="162" spans="1:18">
      <c r="A162" s="191">
        <v>2441</v>
      </c>
      <c r="B162" s="192"/>
      <c r="C162" s="191" t="s">
        <v>518</v>
      </c>
      <c r="D162" s="189"/>
      <c r="F162" s="176"/>
      <c r="H162" s="176"/>
      <c r="J162" s="176"/>
      <c r="L162" s="176"/>
      <c r="M162" s="176"/>
      <c r="N162" s="176"/>
      <c r="P162" s="171"/>
      <c r="Q162" s="140"/>
      <c r="R162" s="184"/>
    </row>
    <row r="163" spans="1:18">
      <c r="A163" s="191">
        <v>2321</v>
      </c>
      <c r="B163" s="192"/>
      <c r="C163" s="191" t="s">
        <v>519</v>
      </c>
      <c r="D163" s="189"/>
      <c r="F163" s="176"/>
      <c r="H163" s="176"/>
      <c r="J163" s="176"/>
      <c r="L163" s="176"/>
      <c r="M163" s="176"/>
      <c r="N163" s="176"/>
      <c r="P163" s="171"/>
      <c r="Q163" s="140"/>
      <c r="R163" s="184"/>
    </row>
    <row r="164" spans="1:18">
      <c r="A164" s="191">
        <v>1024</v>
      </c>
      <c r="B164" s="192"/>
      <c r="C164" s="191" t="s">
        <v>520</v>
      </c>
      <c r="D164" s="189"/>
      <c r="F164" s="176"/>
      <c r="H164" s="176"/>
      <c r="J164" s="176"/>
      <c r="L164" s="176"/>
      <c r="M164" s="176"/>
      <c r="N164" s="176"/>
      <c r="P164" s="171"/>
      <c r="Q164" s="140"/>
      <c r="R164" s="184"/>
    </row>
    <row r="165" spans="1:18">
      <c r="A165" s="191">
        <v>7062</v>
      </c>
      <c r="B165" s="192"/>
      <c r="C165" s="191" t="s">
        <v>521</v>
      </c>
      <c r="D165" s="189"/>
      <c r="F165" s="176"/>
      <c r="H165" s="176"/>
      <c r="J165" s="176"/>
      <c r="L165" s="176"/>
      <c r="M165" s="176"/>
      <c r="N165" s="176"/>
      <c r="P165" s="171"/>
      <c r="Q165" s="140"/>
      <c r="R165" s="184"/>
    </row>
    <row r="166" spans="1:18">
      <c r="A166" s="191">
        <v>2004</v>
      </c>
      <c r="B166" s="192"/>
      <c r="C166" s="191" t="s">
        <v>522</v>
      </c>
      <c r="D166" s="189"/>
      <c r="F166" s="176"/>
      <c r="H166" s="176"/>
      <c r="J166" s="176"/>
      <c r="L166" s="176"/>
      <c r="M166" s="176"/>
      <c r="N166" s="176"/>
      <c r="P166" s="171"/>
      <c r="Q166" s="140"/>
      <c r="R166" s="184"/>
    </row>
    <row r="167" spans="1:18">
      <c r="A167" s="191">
        <v>1012</v>
      </c>
      <c r="B167" s="192"/>
      <c r="C167" s="191" t="s">
        <v>523</v>
      </c>
      <c r="D167" s="189"/>
      <c r="F167" s="176"/>
      <c r="H167" s="176"/>
      <c r="J167" s="176"/>
      <c r="L167" s="176"/>
      <c r="M167" s="176"/>
      <c r="N167" s="176"/>
      <c r="P167" s="171"/>
      <c r="Q167" s="140"/>
      <c r="R167" s="184"/>
    </row>
    <row r="168" spans="1:18">
      <c r="A168" s="191">
        <v>3003</v>
      </c>
      <c r="B168" s="192"/>
      <c r="C168" s="191" t="s">
        <v>524</v>
      </c>
      <c r="D168" s="189"/>
      <c r="F168" s="176"/>
      <c r="H168" s="176"/>
      <c r="J168" s="176"/>
      <c r="L168" s="176"/>
      <c r="M168" s="176"/>
      <c r="N168" s="176"/>
      <c r="P168" s="171"/>
      <c r="Q168" s="140"/>
      <c r="R168" s="184"/>
    </row>
    <row r="169" spans="1:18">
      <c r="A169" s="191">
        <v>2457</v>
      </c>
      <c r="B169" s="192"/>
      <c r="C169" s="191" t="s">
        <v>525</v>
      </c>
      <c r="D169" s="189"/>
      <c r="F169" s="176"/>
      <c r="H169" s="176"/>
      <c r="J169" s="176"/>
      <c r="L169" s="176"/>
      <c r="M169" s="176"/>
      <c r="N169" s="176"/>
      <c r="P169" s="171"/>
      <c r="Q169" s="140"/>
      <c r="R169" s="184"/>
    </row>
    <row r="170" spans="1:18">
      <c r="A170" s="191">
        <v>2142</v>
      </c>
      <c r="B170" s="192"/>
      <c r="C170" s="191" t="s">
        <v>526</v>
      </c>
      <c r="D170" s="189"/>
      <c r="F170" s="176"/>
      <c r="H170" s="176"/>
      <c r="J170" s="176"/>
      <c r="L170" s="176"/>
      <c r="M170" s="176"/>
      <c r="N170" s="176"/>
      <c r="P170" s="171"/>
      <c r="Q170" s="140"/>
      <c r="R170" s="184"/>
    </row>
    <row r="171" spans="1:18">
      <c r="A171" s="191">
        <v>2469</v>
      </c>
      <c r="B171" s="192"/>
      <c r="C171" s="191" t="s">
        <v>527</v>
      </c>
      <c r="D171" s="189"/>
      <c r="F171" s="176"/>
      <c r="H171" s="176"/>
      <c r="J171" s="176"/>
      <c r="L171" s="176"/>
      <c r="M171" s="176"/>
      <c r="N171" s="176"/>
      <c r="P171" s="171"/>
      <c r="Q171" s="140"/>
      <c r="R171" s="184"/>
    </row>
    <row r="172" spans="1:18">
      <c r="A172" s="191">
        <v>3431</v>
      </c>
      <c r="B172" s="192"/>
      <c r="C172" s="191" t="s">
        <v>528</v>
      </c>
      <c r="D172" s="189"/>
      <c r="F172" s="176"/>
      <c r="H172" s="176"/>
      <c r="J172" s="176"/>
      <c r="L172" s="176"/>
      <c r="M172" s="176"/>
      <c r="N172" s="176"/>
      <c r="P172" s="171"/>
      <c r="Q172" s="140"/>
      <c r="R172" s="184"/>
    </row>
    <row r="173" spans="1:18">
      <c r="A173" s="191">
        <v>1028</v>
      </c>
      <c r="B173" s="192"/>
      <c r="C173" s="191" t="s">
        <v>529</v>
      </c>
      <c r="D173" s="189"/>
      <c r="F173" s="176"/>
      <c r="H173" s="176"/>
      <c r="J173" s="176"/>
      <c r="L173" s="176"/>
      <c r="M173" s="176"/>
      <c r="N173" s="176"/>
      <c r="P173" s="171"/>
      <c r="Q173" s="140"/>
      <c r="R173" s="184"/>
    </row>
    <row r="174" spans="1:18">
      <c r="A174" s="191">
        <v>1049</v>
      </c>
      <c r="B174" s="192"/>
      <c r="C174" s="191" t="s">
        <v>530</v>
      </c>
      <c r="D174" s="189"/>
      <c r="F174" s="176"/>
      <c r="H174" s="176"/>
      <c r="J174" s="176"/>
      <c r="L174" s="176"/>
      <c r="M174" s="176"/>
      <c r="N174" s="176"/>
      <c r="P174" s="171"/>
      <c r="Q174" s="140"/>
      <c r="R174" s="184"/>
    </row>
    <row r="175" spans="1:18">
      <c r="A175" s="191">
        <v>2150</v>
      </c>
      <c r="B175" s="192"/>
      <c r="C175" s="191" t="s">
        <v>531</v>
      </c>
      <c r="D175" s="189"/>
      <c r="F175" s="176"/>
      <c r="H175" s="176"/>
      <c r="J175" s="176"/>
      <c r="L175" s="176"/>
      <c r="M175" s="176"/>
      <c r="N175" s="176"/>
      <c r="P175" s="171"/>
      <c r="Q175" s="140"/>
      <c r="R175" s="184"/>
    </row>
    <row r="176" spans="1:18">
      <c r="A176" s="191">
        <v>2425</v>
      </c>
      <c r="B176" s="192"/>
      <c r="C176" s="191" t="s">
        <v>532</v>
      </c>
      <c r="D176" s="189"/>
      <c r="F176" s="176"/>
      <c r="H176" s="176"/>
      <c r="J176" s="176"/>
      <c r="L176" s="176"/>
      <c r="M176" s="176"/>
      <c r="N176" s="176"/>
      <c r="P176" s="171"/>
      <c r="Q176" s="140"/>
      <c r="R176" s="184"/>
    </row>
    <row r="177" spans="1:18">
      <c r="A177" s="191">
        <v>1008</v>
      </c>
      <c r="B177" s="192"/>
      <c r="C177" s="191" t="s">
        <v>533</v>
      </c>
      <c r="D177" s="189"/>
      <c r="F177" s="176"/>
      <c r="H177" s="176"/>
      <c r="J177" s="176"/>
      <c r="L177" s="176"/>
      <c r="M177" s="176"/>
      <c r="N177" s="176"/>
      <c r="P177" s="171"/>
      <c r="Q177" s="140"/>
      <c r="R177" s="184"/>
    </row>
    <row r="178" spans="1:18">
      <c r="A178" s="191">
        <v>7034</v>
      </c>
      <c r="B178" s="192"/>
      <c r="C178" s="191" t="s">
        <v>534</v>
      </c>
      <c r="D178" s="189"/>
      <c r="F178" s="176"/>
      <c r="H178" s="176"/>
      <c r="J178" s="176"/>
      <c r="L178" s="176"/>
      <c r="M178" s="176"/>
      <c r="N178" s="176"/>
      <c r="P178" s="171"/>
      <c r="Q178" s="140"/>
      <c r="R178" s="184"/>
    </row>
    <row r="179" spans="1:18">
      <c r="A179" s="191">
        <v>2157</v>
      </c>
      <c r="B179" s="192"/>
      <c r="C179" s="191" t="s">
        <v>535</v>
      </c>
      <c r="D179" s="189"/>
      <c r="F179" s="176"/>
      <c r="H179" s="176"/>
      <c r="J179" s="176"/>
      <c r="L179" s="176"/>
      <c r="M179" s="176"/>
      <c r="N179" s="176"/>
      <c r="P179" s="171"/>
      <c r="Q179" s="140"/>
      <c r="R179" s="184"/>
    </row>
    <row r="180" spans="1:18">
      <c r="A180" s="191">
        <v>2159</v>
      </c>
      <c r="B180" s="192"/>
      <c r="C180" s="191" t="s">
        <v>536</v>
      </c>
      <c r="D180" s="189"/>
      <c r="F180" s="176"/>
      <c r="H180" s="176"/>
      <c r="J180" s="176"/>
      <c r="L180" s="176"/>
      <c r="M180" s="176"/>
      <c r="N180" s="176"/>
      <c r="P180" s="171"/>
      <c r="Q180" s="140"/>
      <c r="R180" s="184"/>
    </row>
    <row r="181" spans="1:18">
      <c r="A181" s="191">
        <v>2161</v>
      </c>
      <c r="B181" s="192"/>
      <c r="C181" s="191" t="s">
        <v>537</v>
      </c>
      <c r="D181" s="189"/>
      <c r="F181" s="176"/>
      <c r="H181" s="176"/>
      <c r="J181" s="176"/>
      <c r="L181" s="176"/>
      <c r="M181" s="176"/>
      <c r="N181" s="176"/>
      <c r="P181" s="171"/>
      <c r="Q181" s="140"/>
      <c r="R181" s="184"/>
    </row>
    <row r="182" spans="1:18">
      <c r="A182" s="191">
        <v>1018</v>
      </c>
      <c r="B182" s="192"/>
      <c r="C182" s="191" t="s">
        <v>538</v>
      </c>
      <c r="D182" s="189"/>
      <c r="F182" s="176"/>
      <c r="H182" s="176"/>
      <c r="J182" s="176"/>
      <c r="L182" s="176"/>
      <c r="M182" s="176"/>
      <c r="N182" s="176"/>
      <c r="P182" s="171"/>
      <c r="Q182" s="140"/>
      <c r="R182" s="184"/>
    </row>
    <row r="183" spans="1:18">
      <c r="A183" s="191">
        <v>1000</v>
      </c>
      <c r="B183" s="192"/>
      <c r="C183" s="191" t="s">
        <v>539</v>
      </c>
      <c r="D183" s="189"/>
      <c r="F183" s="176"/>
      <c r="H183" s="176"/>
      <c r="J183" s="176"/>
      <c r="L183" s="176"/>
      <c r="M183" s="176"/>
      <c r="N183" s="176"/>
      <c r="P183" s="171"/>
      <c r="Q183" s="140"/>
      <c r="R183" s="184"/>
    </row>
    <row r="184" spans="1:18">
      <c r="A184" s="191">
        <v>2169</v>
      </c>
      <c r="B184" s="192"/>
      <c r="C184" s="191" t="s">
        <v>540</v>
      </c>
      <c r="D184" s="189"/>
      <c r="F184" s="176"/>
      <c r="H184" s="176"/>
      <c r="J184" s="176"/>
      <c r="L184" s="176"/>
      <c r="M184" s="176"/>
      <c r="N184" s="176"/>
      <c r="P184" s="171"/>
      <c r="Q184" s="140"/>
      <c r="R184" s="184"/>
    </row>
    <row r="185" spans="1:18">
      <c r="A185" s="191">
        <v>7047</v>
      </c>
      <c r="B185" s="192"/>
      <c r="C185" s="191" t="s">
        <v>541</v>
      </c>
      <c r="D185" s="189"/>
      <c r="F185" s="176"/>
      <c r="H185" s="176"/>
      <c r="J185" s="176"/>
      <c r="L185" s="176"/>
      <c r="M185" s="176"/>
      <c r="N185" s="176"/>
      <c r="P185" s="171"/>
      <c r="Q185" s="140"/>
      <c r="R185" s="184"/>
    </row>
    <row r="186" spans="1:18">
      <c r="A186" s="191">
        <v>3381</v>
      </c>
      <c r="B186" s="192"/>
      <c r="C186" s="191" t="s">
        <v>542</v>
      </c>
      <c r="D186" s="189"/>
      <c r="F186" s="176"/>
      <c r="H186" s="176"/>
      <c r="J186" s="176"/>
      <c r="L186" s="176"/>
      <c r="M186" s="176"/>
      <c r="N186" s="176"/>
      <c r="P186" s="171"/>
      <c r="Q186" s="140"/>
      <c r="R186" s="184"/>
    </row>
    <row r="187" spans="1:18">
      <c r="A187" s="191">
        <v>3329</v>
      </c>
      <c r="B187" s="192"/>
      <c r="C187" s="191" t="s">
        <v>543</v>
      </c>
      <c r="D187" s="189"/>
      <c r="F187" s="176"/>
      <c r="H187" s="176"/>
      <c r="J187" s="176"/>
      <c r="L187" s="176"/>
      <c r="M187" s="176"/>
      <c r="N187" s="176"/>
      <c r="P187" s="171"/>
      <c r="Q187" s="140"/>
      <c r="R187" s="184"/>
    </row>
    <row r="188" spans="1:18">
      <c r="A188" s="191">
        <v>2183</v>
      </c>
      <c r="B188" s="192"/>
      <c r="C188" s="191" t="s">
        <v>544</v>
      </c>
      <c r="D188" s="189"/>
      <c r="F188" s="176"/>
      <c r="H188" s="176"/>
      <c r="J188" s="176"/>
      <c r="L188" s="176"/>
      <c r="M188" s="176"/>
      <c r="N188" s="176"/>
      <c r="P188" s="171"/>
      <c r="Q188" s="140"/>
      <c r="R188" s="184"/>
    </row>
    <row r="189" spans="1:18">
      <c r="A189" s="191">
        <v>3331</v>
      </c>
      <c r="B189" s="192"/>
      <c r="C189" s="191" t="s">
        <v>545</v>
      </c>
      <c r="D189" s="189"/>
      <c r="F189" s="176"/>
      <c r="H189" s="176"/>
      <c r="J189" s="176"/>
      <c r="L189" s="176"/>
      <c r="M189" s="176"/>
      <c r="N189" s="176"/>
      <c r="P189" s="171"/>
      <c r="Q189" s="140"/>
      <c r="R189" s="184"/>
    </row>
    <row r="190" spans="1:18">
      <c r="A190" s="191">
        <v>3406</v>
      </c>
      <c r="B190" s="192"/>
      <c r="C190" s="191" t="s">
        <v>546</v>
      </c>
      <c r="D190" s="189"/>
      <c r="F190" s="176"/>
      <c r="H190" s="176"/>
      <c r="J190" s="176"/>
      <c r="L190" s="176"/>
      <c r="M190" s="176"/>
      <c r="N190" s="176"/>
      <c r="P190" s="171"/>
      <c r="Q190" s="140"/>
      <c r="R190" s="184"/>
    </row>
    <row r="191" spans="1:18">
      <c r="A191" s="191">
        <v>3386</v>
      </c>
      <c r="B191" s="192"/>
      <c r="C191" s="191" t="s">
        <v>547</v>
      </c>
      <c r="D191" s="189"/>
      <c r="F191" s="176"/>
      <c r="H191" s="176"/>
      <c r="J191" s="176"/>
      <c r="L191" s="176"/>
      <c r="M191" s="176"/>
      <c r="N191" s="176"/>
      <c r="P191" s="171"/>
      <c r="Q191" s="140"/>
      <c r="R191" s="184"/>
    </row>
    <row r="192" spans="1:18">
      <c r="A192" s="191">
        <v>3342</v>
      </c>
      <c r="B192" s="192"/>
      <c r="C192" s="191" t="s">
        <v>548</v>
      </c>
      <c r="D192" s="189"/>
      <c r="F192" s="176"/>
      <c r="H192" s="176"/>
      <c r="J192" s="176"/>
      <c r="L192" s="176"/>
      <c r="M192" s="176"/>
      <c r="N192" s="176"/>
      <c r="P192" s="171"/>
      <c r="Q192" s="140"/>
      <c r="R192" s="184"/>
    </row>
    <row r="193" spans="1:18">
      <c r="A193" s="191">
        <v>3010</v>
      </c>
      <c r="B193" s="192"/>
      <c r="C193" s="191" t="s">
        <v>549</v>
      </c>
      <c r="D193" s="189"/>
      <c r="F193" s="176"/>
      <c r="H193" s="176"/>
      <c r="J193" s="176"/>
      <c r="L193" s="176"/>
      <c r="M193" s="176"/>
      <c r="N193" s="176"/>
      <c r="P193" s="171"/>
      <c r="Q193" s="140"/>
      <c r="R193" s="184"/>
    </row>
    <row r="194" spans="1:18">
      <c r="A194" s="191">
        <v>4625</v>
      </c>
      <c r="B194" s="192"/>
      <c r="C194" s="191" t="s">
        <v>550</v>
      </c>
      <c r="D194" s="189"/>
      <c r="F194" s="176"/>
      <c r="H194" s="176"/>
      <c r="J194" s="176"/>
      <c r="L194" s="176"/>
      <c r="M194" s="176"/>
      <c r="N194" s="176"/>
      <c r="P194" s="171"/>
      <c r="Q194" s="140"/>
      <c r="R194" s="184"/>
    </row>
    <row r="195" spans="1:18">
      <c r="A195" s="191">
        <v>3307</v>
      </c>
      <c r="B195" s="192"/>
      <c r="C195" s="191" t="s">
        <v>551</v>
      </c>
      <c r="D195" s="189"/>
      <c r="F195" s="176"/>
      <c r="H195" s="176"/>
      <c r="J195" s="176"/>
      <c r="L195" s="176"/>
      <c r="M195" s="176"/>
      <c r="N195" s="176"/>
      <c r="P195" s="171"/>
      <c r="Q195" s="140"/>
      <c r="R195" s="184"/>
    </row>
    <row r="196" spans="1:18">
      <c r="A196" s="191">
        <v>3382</v>
      </c>
      <c r="B196" s="192"/>
      <c r="C196" s="191" t="s">
        <v>552</v>
      </c>
      <c r="D196" s="189"/>
      <c r="F196" s="176"/>
      <c r="H196" s="176"/>
      <c r="J196" s="176"/>
      <c r="L196" s="176"/>
      <c r="M196" s="176"/>
      <c r="N196" s="176"/>
      <c r="P196" s="171"/>
      <c r="Q196" s="140"/>
      <c r="R196" s="184"/>
    </row>
    <row r="197" spans="1:18">
      <c r="A197" s="191">
        <v>3025</v>
      </c>
      <c r="B197" s="192"/>
      <c r="C197" s="191" t="s">
        <v>553</v>
      </c>
      <c r="D197" s="189"/>
      <c r="F197" s="176"/>
      <c r="H197" s="176"/>
      <c r="J197" s="176"/>
      <c r="L197" s="176"/>
      <c r="M197" s="176"/>
      <c r="N197" s="176"/>
      <c r="P197" s="171"/>
      <c r="Q197" s="140"/>
      <c r="R197" s="184"/>
    </row>
    <row r="198" spans="1:18">
      <c r="A198" s="191">
        <v>3346</v>
      </c>
      <c r="B198" s="192"/>
      <c r="C198" s="191" t="s">
        <v>554</v>
      </c>
      <c r="D198" s="189"/>
      <c r="F198" s="176"/>
      <c r="H198" s="176"/>
      <c r="J198" s="176"/>
      <c r="L198" s="176"/>
      <c r="M198" s="176"/>
      <c r="N198" s="176"/>
      <c r="P198" s="171"/>
      <c r="Q198" s="140"/>
      <c r="R198" s="184"/>
    </row>
    <row r="199" spans="1:18">
      <c r="A199" s="191">
        <v>3365</v>
      </c>
      <c r="B199" s="192"/>
      <c r="C199" s="191" t="s">
        <v>555</v>
      </c>
      <c r="D199" s="189"/>
      <c r="F199" s="176"/>
      <c r="H199" s="176"/>
      <c r="J199" s="176"/>
      <c r="L199" s="176"/>
      <c r="M199" s="176"/>
      <c r="N199" s="176"/>
      <c r="P199" s="171"/>
      <c r="Q199" s="140"/>
      <c r="R199" s="184"/>
    </row>
    <row r="200" spans="1:18">
      <c r="A200" s="191">
        <v>1009</v>
      </c>
      <c r="B200" s="192"/>
      <c r="C200" s="191" t="s">
        <v>556</v>
      </c>
      <c r="D200" s="189"/>
      <c r="F200" s="176"/>
      <c r="H200" s="176"/>
      <c r="J200" s="176"/>
      <c r="L200" s="176"/>
      <c r="M200" s="176"/>
      <c r="N200" s="176"/>
      <c r="P200" s="171"/>
      <c r="Q200" s="140"/>
      <c r="R200" s="184"/>
    </row>
    <row r="201" spans="1:18">
      <c r="A201" s="191">
        <v>3310</v>
      </c>
      <c r="B201" s="192"/>
      <c r="C201" s="191" t="s">
        <v>557</v>
      </c>
      <c r="D201" s="189"/>
      <c r="F201" s="176"/>
      <c r="H201" s="176"/>
      <c r="J201" s="176"/>
      <c r="L201" s="176"/>
      <c r="M201" s="176"/>
      <c r="N201" s="176"/>
      <c r="P201" s="171"/>
      <c r="Q201" s="140"/>
      <c r="R201" s="184"/>
    </row>
    <row r="202" spans="1:18">
      <c r="A202" s="191">
        <v>2246</v>
      </c>
      <c r="B202" s="192"/>
      <c r="C202" s="191" t="s">
        <v>558</v>
      </c>
      <c r="D202" s="189"/>
      <c r="F202" s="176"/>
      <c r="H202" s="176"/>
      <c r="J202" s="176"/>
      <c r="L202" s="176"/>
      <c r="M202" s="176"/>
      <c r="N202" s="176"/>
      <c r="P202" s="171"/>
      <c r="Q202" s="140"/>
      <c r="R202" s="184"/>
    </row>
    <row r="203" spans="1:18">
      <c r="A203" s="191">
        <v>2192</v>
      </c>
      <c r="B203" s="192"/>
      <c r="C203" s="191" t="s">
        <v>559</v>
      </c>
      <c r="D203" s="189"/>
      <c r="F203" s="176"/>
      <c r="H203" s="176"/>
      <c r="J203" s="176"/>
      <c r="L203" s="176"/>
      <c r="M203" s="176"/>
      <c r="N203" s="176"/>
      <c r="P203" s="171"/>
      <c r="Q203" s="140"/>
      <c r="R203" s="184"/>
    </row>
    <row r="204" spans="1:18">
      <c r="A204" s="191">
        <v>2108</v>
      </c>
      <c r="B204" s="192"/>
      <c r="C204" s="191" t="s">
        <v>560</v>
      </c>
      <c r="D204" s="189"/>
      <c r="F204" s="176"/>
      <c r="H204" s="176"/>
      <c r="J204" s="176"/>
      <c r="L204" s="176"/>
      <c r="M204" s="176"/>
      <c r="N204" s="176"/>
      <c r="P204" s="171"/>
      <c r="Q204" s="140"/>
      <c r="R204" s="184"/>
    </row>
    <row r="205" spans="1:18">
      <c r="A205" s="191">
        <v>1020</v>
      </c>
      <c r="B205" s="192"/>
      <c r="C205" s="191" t="s">
        <v>561</v>
      </c>
      <c r="D205" s="189"/>
      <c r="F205" s="176"/>
      <c r="H205" s="176"/>
      <c r="J205" s="176"/>
      <c r="L205" s="176"/>
      <c r="M205" s="176"/>
      <c r="N205" s="176"/>
      <c r="P205" s="171"/>
      <c r="Q205" s="140"/>
      <c r="R205" s="184"/>
    </row>
    <row r="206" spans="1:18">
      <c r="A206" s="191">
        <v>1014</v>
      </c>
      <c r="B206" s="192"/>
      <c r="C206" s="191" t="s">
        <v>562</v>
      </c>
      <c r="D206" s="189"/>
      <c r="F206" s="176"/>
      <c r="H206" s="176"/>
      <c r="J206" s="176"/>
      <c r="L206" s="176"/>
      <c r="M206" s="176"/>
      <c r="N206" s="176"/>
      <c r="P206" s="171"/>
      <c r="Q206" s="140"/>
      <c r="R206" s="184"/>
    </row>
    <row r="207" spans="1:18">
      <c r="A207" s="191">
        <v>2019</v>
      </c>
      <c r="B207" s="192"/>
      <c r="C207" s="191" t="s">
        <v>563</v>
      </c>
      <c r="D207" s="189"/>
      <c r="F207" s="176"/>
      <c r="H207" s="176"/>
      <c r="J207" s="176"/>
      <c r="L207" s="176"/>
      <c r="M207" s="176"/>
      <c r="N207" s="176"/>
      <c r="P207" s="171"/>
      <c r="Q207" s="140"/>
      <c r="R207" s="184"/>
    </row>
    <row r="208" spans="1:18">
      <c r="A208" s="191">
        <v>2314</v>
      </c>
      <c r="B208" s="192"/>
      <c r="C208" s="191" t="s">
        <v>564</v>
      </c>
      <c r="D208" s="189"/>
      <c r="F208" s="176"/>
      <c r="H208" s="176"/>
      <c r="J208" s="176"/>
      <c r="L208" s="176"/>
      <c r="M208" s="176"/>
      <c r="N208" s="176"/>
      <c r="P208" s="171"/>
      <c r="Q208" s="140"/>
      <c r="R208" s="184"/>
    </row>
    <row r="209" spans="1:18">
      <c r="A209" s="191">
        <v>2227</v>
      </c>
      <c r="B209" s="192"/>
      <c r="C209" s="191" t="s">
        <v>565</v>
      </c>
      <c r="D209" s="189"/>
      <c r="F209" s="176"/>
      <c r="H209" s="176"/>
      <c r="J209" s="176"/>
      <c r="L209" s="176"/>
      <c r="M209" s="176"/>
      <c r="N209" s="176"/>
      <c r="P209" s="171"/>
      <c r="Q209" s="140"/>
      <c r="R209" s="184"/>
    </row>
    <row r="210" spans="1:18" ht="15" thickBot="1">
      <c r="A210" s="191">
        <v>2231</v>
      </c>
      <c r="B210" s="192"/>
      <c r="C210" s="191" t="s">
        <v>566</v>
      </c>
      <c r="D210" s="190"/>
      <c r="F210" s="177"/>
      <c r="H210" s="177"/>
      <c r="J210" s="177"/>
      <c r="L210" s="177"/>
      <c r="M210" s="177"/>
      <c r="N210" s="177"/>
      <c r="P210" s="172"/>
      <c r="Q210" s="173"/>
      <c r="R210" s="185"/>
    </row>
    <row r="211" spans="1:18" ht="16" thickBot="1">
      <c r="A211" s="920" t="s">
        <v>301</v>
      </c>
      <c r="B211" s="920"/>
      <c r="C211" s="920"/>
      <c r="D211" s="174">
        <f>SUM(D7:D210)</f>
        <v>0</v>
      </c>
      <c r="E211" s="175"/>
      <c r="F211" s="174">
        <f t="shared" ref="F211:R211" si="0">SUM(F7:F210)</f>
        <v>0</v>
      </c>
      <c r="G211" s="175"/>
      <c r="H211" s="174">
        <f t="shared" si="0"/>
        <v>0</v>
      </c>
      <c r="I211" s="175"/>
      <c r="J211" s="174">
        <f t="shared" si="0"/>
        <v>0</v>
      </c>
      <c r="K211" s="175"/>
      <c r="L211" s="174">
        <f t="shared" si="0"/>
        <v>0</v>
      </c>
      <c r="M211" s="174">
        <f t="shared" si="0"/>
        <v>0</v>
      </c>
      <c r="N211" s="174">
        <f t="shared" si="0"/>
        <v>0</v>
      </c>
      <c r="O211" s="175"/>
      <c r="P211" s="174">
        <f t="shared" si="0"/>
        <v>0</v>
      </c>
      <c r="Q211" s="174">
        <f t="shared" si="0"/>
        <v>0</v>
      </c>
      <c r="R211" s="174">
        <f t="shared" si="0"/>
        <v>0</v>
      </c>
    </row>
  </sheetData>
  <mergeCells count="12">
    <mergeCell ref="R4:R5"/>
    <mergeCell ref="P2:R2"/>
    <mergeCell ref="L4:L5"/>
    <mergeCell ref="M4:M5"/>
    <mergeCell ref="N4:N5"/>
    <mergeCell ref="P4:P5"/>
    <mergeCell ref="Q4:Q5"/>
    <mergeCell ref="A211:C211"/>
    <mergeCell ref="J4:J5"/>
    <mergeCell ref="D4:D5"/>
    <mergeCell ref="F4:F5"/>
    <mergeCell ref="H4:H5"/>
  </mergeCells>
  <pageMargins left="0.7" right="0.7" top="0.75" bottom="0.75" header="0.3" footer="0.3"/>
  <pageSetup paperSize="9" orientation="portrait" r:id="rId1"/>
  <headerFoot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DR7"/>
  <sheetViews>
    <sheetView topLeftCell="CV1" workbookViewId="0">
      <selection activeCell="DP12" sqref="DP12"/>
    </sheetView>
  </sheetViews>
  <sheetFormatPr defaultRowHeight="14.5"/>
  <cols>
    <col min="2" max="2" width="26.81640625" customWidth="1"/>
    <col min="7" max="7" width="10.7265625" bestFit="1" customWidth="1"/>
    <col min="122" max="122" width="13.7265625" bestFit="1" customWidth="1"/>
  </cols>
  <sheetData>
    <row r="1" spans="1:122" s="98" customFormat="1" ht="15.5">
      <c r="A1" s="96" t="str">
        <f>'Revised Outturn'!A1</f>
        <v>Schools Finance Budget Monitoring - Quarter 4 2024-25</v>
      </c>
      <c r="B1" s="97"/>
    </row>
    <row r="2" spans="1:122" s="98" customFormat="1" ht="15.5">
      <c r="A2" s="96" t="str">
        <f>'Revised Outturn'!A2</f>
        <v>LA Data Sheet - 2024-25 Outturn</v>
      </c>
      <c r="B2" s="97"/>
    </row>
    <row r="3" spans="1:122" s="98" customFormat="1" ht="15.5">
      <c r="A3" s="119"/>
      <c r="B3" s="119"/>
    </row>
    <row r="4" spans="1:122" s="104" customFormat="1" ht="12.75" customHeight="1">
      <c r="A4" s="900" t="s">
        <v>226</v>
      </c>
      <c r="B4" s="901"/>
      <c r="C4" s="901"/>
      <c r="D4" s="901"/>
      <c r="E4" s="901"/>
      <c r="F4" s="902"/>
      <c r="G4" s="903" t="s">
        <v>227</v>
      </c>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c r="AH4" s="904"/>
      <c r="AI4" s="904"/>
      <c r="AJ4" s="904"/>
      <c r="AK4" s="904"/>
      <c r="AL4" s="904"/>
      <c r="AM4" s="904"/>
      <c r="AN4" s="904"/>
      <c r="AO4" s="904"/>
      <c r="AP4" s="904"/>
      <c r="AQ4" s="904"/>
      <c r="AR4" s="904"/>
      <c r="AS4" s="904"/>
      <c r="AT4" s="904"/>
      <c r="AU4" s="904"/>
      <c r="AV4" s="904"/>
      <c r="AW4" s="904"/>
      <c r="AX4" s="904"/>
      <c r="AY4" s="904"/>
      <c r="AZ4" s="904"/>
      <c r="BA4" s="904"/>
      <c r="BB4" s="904"/>
      <c r="BC4" s="904"/>
      <c r="BD4" s="904"/>
      <c r="BE4" s="904"/>
      <c r="BF4" s="904"/>
      <c r="BG4" s="905"/>
      <c r="BH4" s="906" t="s">
        <v>228</v>
      </c>
      <c r="BI4" s="907"/>
      <c r="BJ4" s="907"/>
      <c r="BK4" s="907"/>
      <c r="BL4" s="907"/>
      <c r="BM4" s="907"/>
      <c r="BN4" s="907"/>
      <c r="BO4" s="907"/>
      <c r="BP4" s="907"/>
      <c r="BQ4" s="907"/>
      <c r="BR4" s="907"/>
      <c r="BS4" s="908"/>
      <c r="BT4" s="909" t="s">
        <v>229</v>
      </c>
      <c r="BU4" s="910"/>
      <c r="BV4" s="910"/>
      <c r="BW4" s="910"/>
      <c r="BX4" s="910"/>
      <c r="BY4" s="910"/>
      <c r="BZ4" s="910"/>
      <c r="CA4" s="910"/>
      <c r="CB4" s="911"/>
      <c r="CC4" s="912" t="s">
        <v>230</v>
      </c>
      <c r="CD4" s="912"/>
      <c r="CE4" s="912"/>
      <c r="CF4" s="912"/>
      <c r="CG4" s="912"/>
      <c r="CH4" s="912"/>
      <c r="CI4" s="913" t="s">
        <v>231</v>
      </c>
      <c r="CJ4" s="914"/>
      <c r="CK4" s="914"/>
      <c r="CL4" s="914"/>
      <c r="CM4" s="914"/>
      <c r="CN4" s="914"/>
      <c r="CO4" s="914"/>
      <c r="CP4" s="914"/>
      <c r="CQ4" s="914"/>
      <c r="CR4" s="915"/>
      <c r="CS4" s="894" t="s">
        <v>232</v>
      </c>
      <c r="CT4" s="895"/>
      <c r="CU4" s="895"/>
      <c r="CV4" s="895"/>
      <c r="CW4" s="895"/>
      <c r="CX4" s="895"/>
      <c r="CY4" s="895"/>
      <c r="CZ4" s="895"/>
      <c r="DA4" s="896"/>
      <c r="DB4" s="897" t="s">
        <v>233</v>
      </c>
      <c r="DC4" s="897"/>
      <c r="DD4" s="897"/>
      <c r="DE4" s="897"/>
      <c r="DF4" s="897"/>
      <c r="DG4" s="897"/>
      <c r="DH4" s="897"/>
      <c r="DI4" s="897"/>
      <c r="DJ4" s="897"/>
      <c r="DK4" s="898" t="s">
        <v>234</v>
      </c>
      <c r="DL4" s="898"/>
      <c r="DM4" s="899" t="s">
        <v>235</v>
      </c>
      <c r="DN4" s="899"/>
      <c r="DO4" s="103"/>
      <c r="DP4" s="103"/>
    </row>
    <row r="5" spans="1:122" s="115" customFormat="1" ht="139.5">
      <c r="A5" s="105" t="s">
        <v>236</v>
      </c>
      <c r="B5" s="105" t="s">
        <v>210</v>
      </c>
      <c r="C5" s="105" t="s">
        <v>237</v>
      </c>
      <c r="D5" s="105" t="s">
        <v>238</v>
      </c>
      <c r="E5" s="105" t="s">
        <v>239</v>
      </c>
      <c r="F5" s="105" t="s">
        <v>240</v>
      </c>
      <c r="G5" s="106" t="s">
        <v>241</v>
      </c>
      <c r="H5" s="106" t="s">
        <v>21</v>
      </c>
      <c r="I5" s="106" t="s">
        <v>242</v>
      </c>
      <c r="J5" s="106" t="s">
        <v>279</v>
      </c>
      <c r="K5" s="106" t="s">
        <v>25</v>
      </c>
      <c r="L5" s="106" t="s">
        <v>27</v>
      </c>
      <c r="M5" s="106" t="s">
        <v>243</v>
      </c>
      <c r="N5" s="106" t="s">
        <v>281</v>
      </c>
      <c r="O5" s="106" t="s">
        <v>280</v>
      </c>
      <c r="P5" s="106" t="s">
        <v>32</v>
      </c>
      <c r="Q5" s="106" t="s">
        <v>34</v>
      </c>
      <c r="R5" s="106" t="s">
        <v>36</v>
      </c>
      <c r="S5" s="106" t="s">
        <v>244</v>
      </c>
      <c r="T5" s="106" t="s">
        <v>40</v>
      </c>
      <c r="U5" s="106" t="s">
        <v>245</v>
      </c>
      <c r="V5" s="106" t="s">
        <v>288</v>
      </c>
      <c r="W5" s="106" t="s">
        <v>289</v>
      </c>
      <c r="X5" s="106" t="s">
        <v>246</v>
      </c>
      <c r="Y5" s="106" t="s">
        <v>46</v>
      </c>
      <c r="Z5" s="106" t="s">
        <v>247</v>
      </c>
      <c r="AA5" s="106" t="s">
        <v>50</v>
      </c>
      <c r="AB5" s="106" t="s">
        <v>52</v>
      </c>
      <c r="AC5" s="106" t="s">
        <v>54</v>
      </c>
      <c r="AD5" s="106" t="s">
        <v>56</v>
      </c>
      <c r="AE5" s="106" t="s">
        <v>58</v>
      </c>
      <c r="AF5" s="106" t="s">
        <v>60</v>
      </c>
      <c r="AG5" s="106" t="s">
        <v>248</v>
      </c>
      <c r="AH5" s="106" t="s">
        <v>64</v>
      </c>
      <c r="AI5" s="106" t="s">
        <v>66</v>
      </c>
      <c r="AJ5" s="106" t="s">
        <v>68</v>
      </c>
      <c r="AK5" s="106" t="s">
        <v>70</v>
      </c>
      <c r="AL5" s="106" t="s">
        <v>72</v>
      </c>
      <c r="AM5" s="106" t="s">
        <v>74</v>
      </c>
      <c r="AN5" s="106" t="s">
        <v>76</v>
      </c>
      <c r="AO5" s="106" t="s">
        <v>78</v>
      </c>
      <c r="AP5" s="106" t="s">
        <v>80</v>
      </c>
      <c r="AQ5" s="106" t="s">
        <v>249</v>
      </c>
      <c r="AR5" s="106" t="s">
        <v>84</v>
      </c>
      <c r="AS5" s="106" t="s">
        <v>250</v>
      </c>
      <c r="AT5" s="106" t="s">
        <v>88</v>
      </c>
      <c r="AU5" s="106" t="s">
        <v>90</v>
      </c>
      <c r="AV5" s="106" t="s">
        <v>92</v>
      </c>
      <c r="AW5" s="106" t="s">
        <v>94</v>
      </c>
      <c r="AX5" s="106" t="s">
        <v>96</v>
      </c>
      <c r="AY5" s="106" t="s">
        <v>98</v>
      </c>
      <c r="AZ5" s="106" t="s">
        <v>294</v>
      </c>
      <c r="BA5" s="106" t="s">
        <v>295</v>
      </c>
      <c r="BB5" s="106" t="s">
        <v>101</v>
      </c>
      <c r="BC5" s="106" t="s">
        <v>103</v>
      </c>
      <c r="BD5" s="106" t="s">
        <v>251</v>
      </c>
      <c r="BE5" s="106" t="s">
        <v>252</v>
      </c>
      <c r="BF5" s="106" t="s">
        <v>253</v>
      </c>
      <c r="BG5" s="106" t="s">
        <v>254</v>
      </c>
      <c r="BH5" s="107" t="s">
        <v>255</v>
      </c>
      <c r="BI5" s="107" t="s">
        <v>113</v>
      </c>
      <c r="BJ5" s="107" t="s">
        <v>115</v>
      </c>
      <c r="BK5" s="107" t="s">
        <v>256</v>
      </c>
      <c r="BL5" s="107" t="s">
        <v>119</v>
      </c>
      <c r="BM5" s="107" t="s">
        <v>257</v>
      </c>
      <c r="BN5" s="107" t="s">
        <v>123</v>
      </c>
      <c r="BO5" s="107" t="s">
        <v>125</v>
      </c>
      <c r="BP5" s="107" t="s">
        <v>258</v>
      </c>
      <c r="BQ5" s="107" t="s">
        <v>259</v>
      </c>
      <c r="BR5" s="107" t="s">
        <v>260</v>
      </c>
      <c r="BS5" s="107" t="s">
        <v>261</v>
      </c>
      <c r="BT5" s="108" t="s">
        <v>262</v>
      </c>
      <c r="BU5" s="108" t="s">
        <v>135</v>
      </c>
      <c r="BV5" s="108" t="s">
        <v>263</v>
      </c>
      <c r="BW5" s="108" t="s">
        <v>139</v>
      </c>
      <c r="BX5" s="108" t="s">
        <v>141</v>
      </c>
      <c r="BY5" s="108" t="s">
        <v>264</v>
      </c>
      <c r="BZ5" s="108" t="s">
        <v>265</v>
      </c>
      <c r="CA5" s="108" t="s">
        <v>266</v>
      </c>
      <c r="CB5" s="108" t="s">
        <v>267</v>
      </c>
      <c r="CC5" s="99" t="s">
        <v>148</v>
      </c>
      <c r="CD5" s="99" t="s">
        <v>150</v>
      </c>
      <c r="CE5" s="99" t="s">
        <v>268</v>
      </c>
      <c r="CF5" s="99" t="s">
        <v>154</v>
      </c>
      <c r="CG5" s="99" t="s">
        <v>156</v>
      </c>
      <c r="CH5" s="99" t="s">
        <v>269</v>
      </c>
      <c r="CI5" s="109" t="s">
        <v>270</v>
      </c>
      <c r="CJ5" s="109" t="s">
        <v>271</v>
      </c>
      <c r="CK5" s="109" t="s">
        <v>272</v>
      </c>
      <c r="CL5" s="109" t="s">
        <v>166</v>
      </c>
      <c r="CM5" s="109" t="s">
        <v>167</v>
      </c>
      <c r="CN5" s="109" t="s">
        <v>333</v>
      </c>
      <c r="CO5" s="109" t="s">
        <v>332</v>
      </c>
      <c r="CP5" s="109" t="s">
        <v>273</v>
      </c>
      <c r="CQ5" s="109" t="s">
        <v>168</v>
      </c>
      <c r="CR5" s="109" t="s">
        <v>274</v>
      </c>
      <c r="CS5" s="110" t="s">
        <v>270</v>
      </c>
      <c r="CT5" s="110" t="s">
        <v>271</v>
      </c>
      <c r="CU5" s="110" t="s">
        <v>272</v>
      </c>
      <c r="CV5" s="110" t="s">
        <v>166</v>
      </c>
      <c r="CW5" s="110" t="s">
        <v>167</v>
      </c>
      <c r="CX5" s="110" t="s">
        <v>332</v>
      </c>
      <c r="CY5" s="110" t="s">
        <v>273</v>
      </c>
      <c r="CZ5" s="110" t="s">
        <v>168</v>
      </c>
      <c r="DA5" s="110" t="s">
        <v>274</v>
      </c>
      <c r="DB5" s="100" t="s">
        <v>171</v>
      </c>
      <c r="DC5" s="100" t="s">
        <v>173</v>
      </c>
      <c r="DD5" s="100" t="s">
        <v>174</v>
      </c>
      <c r="DE5" s="100" t="s">
        <v>175</v>
      </c>
      <c r="DF5" s="100" t="s">
        <v>176</v>
      </c>
      <c r="DG5" s="100" t="s">
        <v>178</v>
      </c>
      <c r="DH5" s="100" t="s">
        <v>179</v>
      </c>
      <c r="DI5" s="100" t="s">
        <v>180</v>
      </c>
      <c r="DJ5" s="100" t="s">
        <v>275</v>
      </c>
      <c r="DK5" s="111" t="s">
        <v>171</v>
      </c>
      <c r="DL5" s="111" t="s">
        <v>173</v>
      </c>
      <c r="DM5" s="112" t="s">
        <v>176</v>
      </c>
      <c r="DN5" s="112" t="s">
        <v>178</v>
      </c>
      <c r="DO5" s="113" t="s">
        <v>276</v>
      </c>
      <c r="DP5" s="113" t="s">
        <v>6516</v>
      </c>
      <c r="DQ5" s="114" t="s">
        <v>277</v>
      </c>
    </row>
    <row r="6" spans="1:122" s="104" customFormat="1" ht="15.5">
      <c r="A6" s="120"/>
      <c r="B6" s="120"/>
      <c r="C6" s="120"/>
      <c r="D6" s="120"/>
      <c r="E6" s="120"/>
      <c r="F6" s="120"/>
      <c r="G6" s="121" t="s">
        <v>18</v>
      </c>
      <c r="H6" s="121" t="s">
        <v>20</v>
      </c>
      <c r="I6" s="121" t="s">
        <v>22</v>
      </c>
      <c r="J6" s="121" t="s">
        <v>278</v>
      </c>
      <c r="K6" s="121" t="s">
        <v>24</v>
      </c>
      <c r="L6" s="121" t="s">
        <v>26</v>
      </c>
      <c r="M6" s="121" t="s">
        <v>28</v>
      </c>
      <c r="N6" s="121" t="s">
        <v>292</v>
      </c>
      <c r="O6" s="121" t="s">
        <v>293</v>
      </c>
      <c r="P6" s="121" t="s">
        <v>31</v>
      </c>
      <c r="Q6" s="121" t="s">
        <v>33</v>
      </c>
      <c r="R6" s="121" t="s">
        <v>35</v>
      </c>
      <c r="S6" s="121" t="s">
        <v>37</v>
      </c>
      <c r="T6" s="121" t="s">
        <v>39</v>
      </c>
      <c r="U6" s="121" t="s">
        <v>41</v>
      </c>
      <c r="V6" s="121" t="s">
        <v>284</v>
      </c>
      <c r="W6" s="121" t="s">
        <v>285</v>
      </c>
      <c r="X6" s="122"/>
      <c r="Y6" s="121" t="s">
        <v>45</v>
      </c>
      <c r="Z6" s="121" t="s">
        <v>47</v>
      </c>
      <c r="AA6" s="121" t="s">
        <v>49</v>
      </c>
      <c r="AB6" s="121" t="s">
        <v>51</v>
      </c>
      <c r="AC6" s="121" t="s">
        <v>53</v>
      </c>
      <c r="AD6" s="121" t="s">
        <v>55</v>
      </c>
      <c r="AE6" s="121" t="s">
        <v>57</v>
      </c>
      <c r="AF6" s="121" t="s">
        <v>59</v>
      </c>
      <c r="AG6" s="121" t="s">
        <v>61</v>
      </c>
      <c r="AH6" s="121" t="s">
        <v>63</v>
      </c>
      <c r="AI6" s="121" t="s">
        <v>65</v>
      </c>
      <c r="AJ6" s="121" t="s">
        <v>67</v>
      </c>
      <c r="AK6" s="121" t="s">
        <v>69</v>
      </c>
      <c r="AL6" s="121" t="s">
        <v>71</v>
      </c>
      <c r="AM6" s="121" t="s">
        <v>73</v>
      </c>
      <c r="AN6" s="121" t="s">
        <v>75</v>
      </c>
      <c r="AO6" s="121" t="s">
        <v>77</v>
      </c>
      <c r="AP6" s="121" t="s">
        <v>79</v>
      </c>
      <c r="AQ6" s="121" t="s">
        <v>81</v>
      </c>
      <c r="AR6" s="121" t="s">
        <v>83</v>
      </c>
      <c r="AS6" s="121" t="s">
        <v>85</v>
      </c>
      <c r="AT6" s="121" t="s">
        <v>87</v>
      </c>
      <c r="AU6" s="121" t="s">
        <v>89</v>
      </c>
      <c r="AV6" s="121" t="s">
        <v>91</v>
      </c>
      <c r="AW6" s="121" t="s">
        <v>93</v>
      </c>
      <c r="AX6" s="121" t="s">
        <v>95</v>
      </c>
      <c r="AY6" s="121" t="s">
        <v>97</v>
      </c>
      <c r="AZ6" s="121" t="s">
        <v>290</v>
      </c>
      <c r="BA6" s="121" t="s">
        <v>291</v>
      </c>
      <c r="BB6" s="121" t="s">
        <v>100</v>
      </c>
      <c r="BC6" s="121" t="s">
        <v>102</v>
      </c>
      <c r="BD6" s="121"/>
      <c r="BE6" s="121"/>
      <c r="BF6" s="121"/>
      <c r="BG6" s="121"/>
      <c r="BH6" s="123" t="s">
        <v>110</v>
      </c>
      <c r="BI6" s="123" t="s">
        <v>112</v>
      </c>
      <c r="BJ6" s="123" t="s">
        <v>114</v>
      </c>
      <c r="BK6" s="123"/>
      <c r="BL6" s="123" t="s">
        <v>118</v>
      </c>
      <c r="BM6" s="123" t="s">
        <v>120</v>
      </c>
      <c r="BN6" s="123" t="s">
        <v>122</v>
      </c>
      <c r="BO6" s="123" t="s">
        <v>124</v>
      </c>
      <c r="BP6" s="123"/>
      <c r="BQ6" s="123"/>
      <c r="BR6" s="123"/>
      <c r="BS6" s="123"/>
      <c r="BT6" s="124" t="s">
        <v>132</v>
      </c>
      <c r="BU6" s="124" t="s">
        <v>134</v>
      </c>
      <c r="BV6" s="124"/>
      <c r="BW6" s="124" t="s">
        <v>138</v>
      </c>
      <c r="BX6" s="124" t="s">
        <v>140</v>
      </c>
      <c r="BY6" s="124"/>
      <c r="BZ6" s="124"/>
      <c r="CA6" s="124"/>
      <c r="CB6" s="124"/>
      <c r="CC6" s="125" t="s">
        <v>147</v>
      </c>
      <c r="CD6" s="125" t="s">
        <v>149</v>
      </c>
      <c r="CE6" s="125" t="s">
        <v>151</v>
      </c>
      <c r="CF6" s="125" t="s">
        <v>153</v>
      </c>
      <c r="CG6" s="125" t="s">
        <v>155</v>
      </c>
      <c r="CH6" s="125"/>
      <c r="CI6" s="126"/>
      <c r="CJ6" s="126"/>
      <c r="CK6" s="126"/>
      <c r="CL6" s="126"/>
      <c r="CM6" s="126"/>
      <c r="CN6" s="126"/>
      <c r="CO6" s="126"/>
      <c r="CP6" s="126"/>
      <c r="CQ6" s="126"/>
      <c r="CR6" s="126"/>
      <c r="CS6" s="127"/>
      <c r="CT6" s="127"/>
      <c r="CU6" s="127"/>
      <c r="CV6" s="127"/>
      <c r="CW6" s="127"/>
      <c r="CX6" s="127"/>
      <c r="CY6" s="127"/>
      <c r="CZ6" s="127"/>
      <c r="DA6" s="127"/>
      <c r="DB6" s="128"/>
      <c r="DC6" s="128"/>
      <c r="DD6" s="128"/>
      <c r="DE6" s="128"/>
      <c r="DF6" s="128"/>
      <c r="DG6" s="128"/>
      <c r="DH6" s="128"/>
      <c r="DI6" s="128"/>
      <c r="DJ6" s="128"/>
      <c r="DK6" s="101"/>
      <c r="DL6" s="101"/>
      <c r="DM6" s="102"/>
      <c r="DN6" s="102"/>
      <c r="DO6" s="129"/>
      <c r="DP6" s="129"/>
      <c r="DQ6" s="130"/>
    </row>
    <row r="7" spans="1:122" s="104" customFormat="1" ht="46.5">
      <c r="A7" s="117" t="str">
        <f>'1. CFR Return'!C3</f>
        <v>0000</v>
      </c>
      <c r="B7" s="117" t="str">
        <f>'1. CFR Return'!C2</f>
        <v>Select School</v>
      </c>
      <c r="C7" s="117" t="s">
        <v>357</v>
      </c>
      <c r="D7" s="117"/>
      <c r="E7" s="117" t="str">
        <f>'1. CFR Return'!C4</f>
        <v>Final Accounts</v>
      </c>
      <c r="F7" s="117"/>
      <c r="G7" s="118">
        <f>IFERROR(INDEX('1. CFR Return'!$P:$P,MATCH(Outturn!G6,'1. CFR Return'!$B:$B,0)),0)</f>
        <v>0</v>
      </c>
      <c r="H7" s="118">
        <f>IFERROR(INDEX('1. CFR Return'!$P:$P,MATCH(Outturn!H6,'1. CFR Return'!$B:$B,0)),0)</f>
        <v>0</v>
      </c>
      <c r="I7" s="118">
        <f>IFERROR(INDEX('1. CFR Return'!$P:$P,MATCH(Outturn!I6,'1. CFR Return'!$B:$B,0)),0)</f>
        <v>0</v>
      </c>
      <c r="J7" s="118">
        <f>IFERROR(INDEX('1. CFR Return'!$P:$P,MATCH(Outturn!J6,'1. CFR Return'!$B:$B,0)),0)</f>
        <v>0</v>
      </c>
      <c r="K7" s="118">
        <f>IFERROR(INDEX('1. CFR Return'!$P:$P,MATCH(Outturn!K6,'1. CFR Return'!$B:$B,0)),0)</f>
        <v>0</v>
      </c>
      <c r="L7" s="118">
        <f>IFERROR(INDEX('1. CFR Return'!$P:$P,MATCH(Outturn!L6,'1. CFR Return'!$B:$B,0)),0)</f>
        <v>0</v>
      </c>
      <c r="M7" s="118">
        <f>IFERROR(INDEX('1. CFR Return'!$P:$P,MATCH(Outturn!M6,'1. CFR Return'!$B:$B,0)),0)</f>
        <v>0</v>
      </c>
      <c r="N7" s="118">
        <f>IFERROR(INDEX('1. CFR Return'!$P:$P,MATCH(Outturn!N6,'1. CFR Return'!$B:$B,0)),0)</f>
        <v>0</v>
      </c>
      <c r="O7" s="118">
        <f>IFERROR(INDEX('1. CFR Return'!$P:$P,MATCH(Outturn!O6,'1. CFR Return'!$B:$B,0)),0)</f>
        <v>0</v>
      </c>
      <c r="P7" s="118">
        <f>IFERROR(INDEX('1. CFR Return'!$P:$P,MATCH(Outturn!P6,'1. CFR Return'!$B:$B,0)),0)</f>
        <v>0</v>
      </c>
      <c r="Q7" s="118">
        <f>IFERROR(INDEX('1. CFR Return'!$P:$P,MATCH(Outturn!Q6,'1. CFR Return'!$B:$B,0)),0)</f>
        <v>0</v>
      </c>
      <c r="R7" s="118">
        <f>IFERROR(INDEX('1. CFR Return'!$P:$P,MATCH(Outturn!R6,'1. CFR Return'!$B:$B,0)),0)</f>
        <v>0</v>
      </c>
      <c r="S7" s="118">
        <f>IFERROR(INDEX('1. CFR Return'!$P:$P,MATCH(Outturn!S6,'1. CFR Return'!$B:$B,0)),0)</f>
        <v>0</v>
      </c>
      <c r="T7" s="118">
        <f>IFERROR(INDEX('1. CFR Return'!$P:$P,MATCH(Outturn!T6,'1. CFR Return'!$B:$B,0)),0)</f>
        <v>0</v>
      </c>
      <c r="U7" s="118">
        <f>IFERROR(INDEX('1. CFR Return'!$P:$P,MATCH(Outturn!U6,'1. CFR Return'!$B:$B,0)),0)</f>
        <v>0</v>
      </c>
      <c r="V7" s="118">
        <f>IFERROR(INDEX('1. CFR Return'!$P:$P,MATCH(Outturn!V6,'1. CFR Return'!$B:$B,0)),0)</f>
        <v>0</v>
      </c>
      <c r="W7" s="118">
        <f>IFERROR(INDEX('1. CFR Return'!$P:$P,MATCH(Outturn!W6,'1. CFR Return'!$B:$B,0)),0)</f>
        <v>0</v>
      </c>
      <c r="X7" s="118">
        <f>SUM(G7:W7)</f>
        <v>0</v>
      </c>
      <c r="Y7" s="118">
        <f>IFERROR(INDEX('1. CFR Return'!$P:$P,MATCH(Outturn!Y6,'1. CFR Return'!$B:$B,0)),0)</f>
        <v>0</v>
      </c>
      <c r="Z7" s="118">
        <f>IFERROR(INDEX('1. CFR Return'!$P:$P,MATCH(Outturn!Z6,'1. CFR Return'!$B:$B,0)),0)</f>
        <v>0</v>
      </c>
      <c r="AA7" s="118">
        <f>IFERROR(INDEX('1. CFR Return'!$P:$P,MATCH(Outturn!AA6,'1. CFR Return'!$B:$B,0)),0)</f>
        <v>0</v>
      </c>
      <c r="AB7" s="118">
        <f>IFERROR(INDEX('1. CFR Return'!$P:$P,MATCH(Outturn!AB6,'1. CFR Return'!$B:$B,0)),0)</f>
        <v>0</v>
      </c>
      <c r="AC7" s="118">
        <f>IFERROR(INDEX('1. CFR Return'!$P:$P,MATCH(Outturn!AC6,'1. CFR Return'!$B:$B,0)),0)</f>
        <v>0</v>
      </c>
      <c r="AD7" s="118">
        <f>IFERROR(INDEX('1. CFR Return'!$P:$P,MATCH(Outturn!AD6,'1. CFR Return'!$B:$B,0)),0)</f>
        <v>0</v>
      </c>
      <c r="AE7" s="118">
        <f>IFERROR(INDEX('1. CFR Return'!$P:$P,MATCH(Outturn!AE6,'1. CFR Return'!$B:$B,0)),0)</f>
        <v>0</v>
      </c>
      <c r="AF7" s="118">
        <f>IFERROR(INDEX('1. CFR Return'!$P:$P,MATCH(Outturn!AF6,'1. CFR Return'!$B:$B,0)),0)</f>
        <v>0</v>
      </c>
      <c r="AG7" s="118">
        <f>IFERROR(INDEX('1. CFR Return'!$P:$P,MATCH(Outturn!AG6,'1. CFR Return'!$B:$B,0)),0)</f>
        <v>0</v>
      </c>
      <c r="AH7" s="118">
        <f>IFERROR(INDEX('1. CFR Return'!$P:$P,MATCH(Outturn!AH6,'1. CFR Return'!$B:$B,0)),0)</f>
        <v>0</v>
      </c>
      <c r="AI7" s="118">
        <f>IFERROR(INDEX('1. CFR Return'!$P:$P,MATCH(Outturn!AI6,'1. CFR Return'!$B:$B,0)),0)</f>
        <v>0</v>
      </c>
      <c r="AJ7" s="118">
        <f>IFERROR(INDEX('1. CFR Return'!$P:$P,MATCH(Outturn!AJ6,'1. CFR Return'!$B:$B,0)),0)</f>
        <v>0</v>
      </c>
      <c r="AK7" s="118">
        <f>IFERROR(INDEX('1. CFR Return'!$P:$P,MATCH(Outturn!AK6,'1. CFR Return'!$B:$B,0)),0)</f>
        <v>0</v>
      </c>
      <c r="AL7" s="118">
        <f>IFERROR(INDEX('1. CFR Return'!$P:$P,MATCH(Outturn!AL6,'1. CFR Return'!$B:$B,0)),0)</f>
        <v>0</v>
      </c>
      <c r="AM7" s="118">
        <f>IFERROR(INDEX('1. CFR Return'!$P:$P,MATCH(Outturn!AM6,'1. CFR Return'!$B:$B,0)),0)</f>
        <v>0</v>
      </c>
      <c r="AN7" s="118">
        <f>IFERROR(INDEX('1. CFR Return'!$P:$P,MATCH(Outturn!AN6,'1. CFR Return'!$B:$B,0)),0)</f>
        <v>0</v>
      </c>
      <c r="AO7" s="118">
        <f>IFERROR(INDEX('1. CFR Return'!$P:$P,MATCH(Outturn!AO6,'1. CFR Return'!$B:$B,0)),0)</f>
        <v>0</v>
      </c>
      <c r="AP7" s="118">
        <f>IFERROR(INDEX('1. CFR Return'!$P:$P,MATCH(Outturn!AP6,'1. CFR Return'!$B:$B,0)),0)</f>
        <v>0</v>
      </c>
      <c r="AQ7" s="118">
        <f>IFERROR(INDEX('1. CFR Return'!$P:$P,MATCH(Outturn!AQ6,'1. CFR Return'!$B:$B,0)),0)</f>
        <v>0</v>
      </c>
      <c r="AR7" s="118">
        <f>IFERROR(INDEX('1. CFR Return'!$P:$P,MATCH(Outturn!AR6,'1. CFR Return'!$B:$B,0)),0)</f>
        <v>0</v>
      </c>
      <c r="AS7" s="118">
        <f>IFERROR(INDEX('1. CFR Return'!$P:$P,MATCH(Outturn!AS6,'1. CFR Return'!$B:$B,0)),0)</f>
        <v>0</v>
      </c>
      <c r="AT7" s="118">
        <f>IFERROR(INDEX('1. CFR Return'!$P:$P,MATCH(Outturn!AT6,'1. CFR Return'!$B:$B,0)),0)</f>
        <v>0</v>
      </c>
      <c r="AU7" s="118">
        <f>IFERROR(INDEX('1. CFR Return'!$P:$P,MATCH(Outturn!AU6,'1. CFR Return'!$B:$B,0)),0)</f>
        <v>0</v>
      </c>
      <c r="AV7" s="118">
        <f>IFERROR(INDEX('1. CFR Return'!$P:$P,MATCH(Outturn!AV6,'1. CFR Return'!$B:$B,0)),0)</f>
        <v>0</v>
      </c>
      <c r="AW7" s="118">
        <f>IFERROR(INDEX('1. CFR Return'!$P:$P,MATCH(Outturn!AW6,'1. CFR Return'!$B:$B,0)),0)</f>
        <v>0</v>
      </c>
      <c r="AX7" s="118">
        <f>IFERROR(INDEX('1. CFR Return'!$P:$P,MATCH(Outturn!AX6,'1. CFR Return'!$B:$B,0)),0)</f>
        <v>0</v>
      </c>
      <c r="AY7" s="118">
        <f>IFERROR(INDEX('1. CFR Return'!$P:$P,MATCH(Outturn!AY6,'1. CFR Return'!$B:$B,0)),0)</f>
        <v>0</v>
      </c>
      <c r="AZ7" s="118">
        <f>IFERROR(INDEX('1. CFR Return'!$P:$P,MATCH(Outturn!AZ6,'1. CFR Return'!$B:$B,0)),0)</f>
        <v>0</v>
      </c>
      <c r="BA7" s="118">
        <f>IFERROR(INDEX('1. CFR Return'!$P:$P,MATCH(Outturn!BA6,'1. CFR Return'!$B:$B,0)),0)</f>
        <v>0</v>
      </c>
      <c r="BB7" s="118">
        <f>IFERROR(INDEX('1. CFR Return'!$P:$P,MATCH(Outturn!BB6,'1. CFR Return'!$B:$B,0)),0)</f>
        <v>0</v>
      </c>
      <c r="BC7" s="118">
        <f>IFERROR(INDEX('1. CFR Return'!$P:$P,MATCH(Outturn!BC6,'1. CFR Return'!$B:$B,0)),0)</f>
        <v>0</v>
      </c>
      <c r="BD7" s="118">
        <f>SUM(Y7:BC7)</f>
        <v>0</v>
      </c>
      <c r="BE7" s="118">
        <f>'1. CFR Return'!$P10</f>
        <v>0</v>
      </c>
      <c r="BF7" s="118">
        <f>X7-BD7</f>
        <v>0</v>
      </c>
      <c r="BG7" s="118">
        <f>BE7+BF7</f>
        <v>0</v>
      </c>
      <c r="BH7" s="118">
        <f>IFERROR(INDEX('1. CFR Return'!$P:$P,MATCH(Outturn!BH6,'1. CFR Return'!$B:$B,0)),0)</f>
        <v>0</v>
      </c>
      <c r="BI7" s="118">
        <f>IFERROR(INDEX('1. CFR Return'!$P:$P,MATCH(Outturn!BI6,'1. CFR Return'!$B:$B,0)),0)</f>
        <v>0</v>
      </c>
      <c r="BJ7" s="118">
        <f>IFERROR(INDEX('1. CFR Return'!$P:$P,MATCH(Outturn!BJ6,'1. CFR Return'!$B:$B,0)),0)</f>
        <v>0</v>
      </c>
      <c r="BK7" s="118">
        <f>SUM(BH7:BJ7)</f>
        <v>0</v>
      </c>
      <c r="BL7" s="118">
        <f>IFERROR(INDEX('1. CFR Return'!$P:$P,MATCH(Outturn!BL6,'1. CFR Return'!$B:$B,0)),0)</f>
        <v>0</v>
      </c>
      <c r="BM7" s="118">
        <f>IFERROR(INDEX('1. CFR Return'!$P:$P,MATCH(Outturn!BM6,'1. CFR Return'!$B:$B,0)),0)</f>
        <v>0</v>
      </c>
      <c r="BN7" s="118">
        <f>IFERROR(INDEX('1. CFR Return'!$P:$P,MATCH(Outturn!BN6,'1. CFR Return'!$B:$B,0)),0)</f>
        <v>0</v>
      </c>
      <c r="BO7" s="118">
        <f>IFERROR(INDEX('1. CFR Return'!$P:$P,MATCH(Outturn!BO6,'1. CFR Return'!$B:$B,0)),0)</f>
        <v>0</v>
      </c>
      <c r="BP7" s="118">
        <f>SUM(BL7:BO7)</f>
        <v>0</v>
      </c>
      <c r="BQ7" s="118">
        <f>'1. CFR Return'!$P77</f>
        <v>0</v>
      </c>
      <c r="BR7" s="118">
        <f>BK7-BP7</f>
        <v>0</v>
      </c>
      <c r="BS7" s="118">
        <f>BQ7+BR7</f>
        <v>0</v>
      </c>
      <c r="BT7" s="118">
        <f>IFERROR(INDEX('1. CFR Return'!$P:$P,MATCH(Outturn!BT6,'1. CFR Return'!$B:$B,0)),0)</f>
        <v>0</v>
      </c>
      <c r="BU7" s="118">
        <f>IFERROR(INDEX('1. CFR Return'!$P:$P,MATCH(Outturn!BU6,'1. CFR Return'!$B:$B,0)),0)</f>
        <v>0</v>
      </c>
      <c r="BV7" s="118">
        <f>BT7+BU7</f>
        <v>0</v>
      </c>
      <c r="BW7" s="118">
        <f>IFERROR(INDEX('1. CFR Return'!$P:$P,MATCH(Outturn!BW6,'1. CFR Return'!$B:$B,0)),0)</f>
        <v>0</v>
      </c>
      <c r="BX7" s="118">
        <f>IFERROR(INDEX('1. CFR Return'!$P:$P,MATCH(Outturn!BX6,'1. CFR Return'!$B:$B,0)),0)</f>
        <v>0</v>
      </c>
      <c r="BY7" s="118">
        <f>BW7+BX7</f>
        <v>0</v>
      </c>
      <c r="BZ7" s="118">
        <f>'1. CFR Return'!$P104</f>
        <v>0</v>
      </c>
      <c r="CA7" s="118">
        <f>BV7-BY7</f>
        <v>0</v>
      </c>
      <c r="CB7" s="118">
        <f>BZ7+CA7</f>
        <v>0</v>
      </c>
      <c r="CC7" s="118">
        <f>IFERROR(INDEX('1. CFR Return'!$P:$P,MATCH(Outturn!CC6,'1. CFR Return'!$B:$B,0)),0)</f>
        <v>0</v>
      </c>
      <c r="CD7" s="118">
        <f>IFERROR(INDEX('1. CFR Return'!$P:$P,MATCH(Outturn!CD6,'1. CFR Return'!$B:$B,0)),0)</f>
        <v>0</v>
      </c>
      <c r="CE7" s="118">
        <f>IFERROR(INDEX('1. CFR Return'!$P:$P,MATCH(Outturn!CE6,'1. CFR Return'!$B:$B,0)),0)</f>
        <v>0</v>
      </c>
      <c r="CF7" s="118">
        <f>IFERROR(INDEX('1. CFR Return'!$P:$P,MATCH(Outturn!CF6,'1. CFR Return'!$B:$B,0)),0)</f>
        <v>0</v>
      </c>
      <c r="CG7" s="118">
        <f>IFERROR(INDEX('1. CFR Return'!$P:$P,MATCH(Outturn!CG6,'1. CFR Return'!$B:$B,0)),0)</f>
        <v>0</v>
      </c>
      <c r="CH7" s="118">
        <f>SUM(CC7:CG7)</f>
        <v>0</v>
      </c>
      <c r="CI7" s="118">
        <f>+'1. CFR Return'!I139</f>
        <v>0</v>
      </c>
      <c r="CJ7" s="118">
        <f>+'1. CFR Return'!I142</f>
        <v>0</v>
      </c>
      <c r="CK7" s="118">
        <f>+'1. CFR Return'!I143</f>
        <v>0</v>
      </c>
      <c r="CL7" s="118">
        <f>CI7-CJ7+CK7</f>
        <v>0</v>
      </c>
      <c r="CM7" s="118">
        <f>+'1. CFR Return'!I147</f>
        <v>0</v>
      </c>
      <c r="CN7" s="118">
        <f>'1. CFR Return'!I148</f>
        <v>0</v>
      </c>
      <c r="CO7" s="118">
        <f>'1. CFR Return'!I149</f>
        <v>0</v>
      </c>
      <c r="CP7" s="118">
        <f>+'1. CFR Return'!I150</f>
        <v>0</v>
      </c>
      <c r="CQ7" s="118">
        <f>+'1. CFR Return'!I151</f>
        <v>0</v>
      </c>
      <c r="CR7" s="118">
        <f>SUM(CL7:CQ7)</f>
        <v>0</v>
      </c>
      <c r="CS7" s="118">
        <f>+'1. CFR Return'!P139</f>
        <v>0</v>
      </c>
      <c r="CT7" s="118">
        <f>+'1. CFR Return'!P142</f>
        <v>0</v>
      </c>
      <c r="CU7" s="118">
        <f>+'1. CFR Return'!P143</f>
        <v>0</v>
      </c>
      <c r="CV7" s="118">
        <f>CS7-CT7+CU7</f>
        <v>0</v>
      </c>
      <c r="CW7" s="118"/>
      <c r="CX7" s="118"/>
      <c r="CY7" s="118"/>
      <c r="CZ7" s="118">
        <f>+'1. CFR Return'!P151</f>
        <v>0</v>
      </c>
      <c r="DA7" s="118">
        <f>SUM(CV7:CZ7)</f>
        <v>0</v>
      </c>
      <c r="DB7" s="118">
        <f>+'1. CFR Return'!$P157</f>
        <v>0</v>
      </c>
      <c r="DC7" s="118">
        <f>+'1. CFR Return'!$P158</f>
        <v>0</v>
      </c>
      <c r="DD7" s="118">
        <f>+'1. CFR Return'!$P159</f>
        <v>0</v>
      </c>
      <c r="DE7" s="118">
        <f>+'1. CFR Return'!$P160</f>
        <v>0</v>
      </c>
      <c r="DF7" s="118">
        <f>+'1. CFR Return'!$P161</f>
        <v>0</v>
      </c>
      <c r="DG7" s="118">
        <f>+'1. CFR Return'!$P162</f>
        <v>0</v>
      </c>
      <c r="DH7" s="118">
        <f>+'1. CFR Return'!$P163</f>
        <v>0</v>
      </c>
      <c r="DI7" s="118">
        <f>+'1. CFR Return'!$P164</f>
        <v>0</v>
      </c>
      <c r="DJ7" s="118">
        <f>SUM(DB7:DI7)</f>
        <v>0</v>
      </c>
      <c r="DK7" s="118">
        <f>+'1. CFR Return'!P170</f>
        <v>0</v>
      </c>
      <c r="DL7" s="118">
        <f>+'1. CFR Return'!P171</f>
        <v>0</v>
      </c>
      <c r="DM7" s="118">
        <f>+'1. CFR Return'!P174</f>
        <v>0</v>
      </c>
      <c r="DN7" s="118">
        <f>+'1. CFR Return'!P175</f>
        <v>0</v>
      </c>
      <c r="DO7" s="118">
        <f>+'1. CFR Return'!P177</f>
        <v>0</v>
      </c>
      <c r="DP7" s="118">
        <f>+'1. CFR Return'!P178</f>
        <v>0</v>
      </c>
      <c r="DQ7" s="116">
        <f>+'1. CFR Return'!P182</f>
        <v>0</v>
      </c>
      <c r="DR7" s="131">
        <f>+CH7-CR7-DA7-DJ7-DK7-DL7-DM7-DN7-DO7-DP7</f>
        <v>0</v>
      </c>
    </row>
  </sheetData>
  <mergeCells count="10">
    <mergeCell ref="CS4:DA4"/>
    <mergeCell ref="DB4:DJ4"/>
    <mergeCell ref="DK4:DL4"/>
    <mergeCell ref="DM4:DN4"/>
    <mergeCell ref="A4:F4"/>
    <mergeCell ref="G4:BG4"/>
    <mergeCell ref="BH4:BS4"/>
    <mergeCell ref="BT4:CB4"/>
    <mergeCell ref="CC4:CH4"/>
    <mergeCell ref="CI4:CR4"/>
  </mergeCells>
  <pageMargins left="0.7" right="0.7" top="0.75" bottom="0.75" header="0.3" footer="0.3"/>
  <headerFoot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CJ7"/>
  <sheetViews>
    <sheetView workbookViewId="0">
      <selection activeCell="A3" sqref="A3"/>
    </sheetView>
  </sheetViews>
  <sheetFormatPr defaultRowHeight="14.5"/>
  <cols>
    <col min="2" max="2" width="29.453125" customWidth="1"/>
  </cols>
  <sheetData>
    <row r="1" spans="1:88" s="98" customFormat="1" ht="15.5">
      <c r="A1" s="96" t="str">
        <f>'Revised Outturn'!A1</f>
        <v>Schools Finance Budget Monitoring - Quarter 4 2024-25</v>
      </c>
      <c r="B1" s="97"/>
    </row>
    <row r="2" spans="1:88" s="98" customFormat="1" ht="15.5">
      <c r="A2" s="96" t="str">
        <f>'Revised Outturn'!A2</f>
        <v>LA Data Sheet - 2024-25 Outturn</v>
      </c>
      <c r="B2" s="97"/>
    </row>
    <row r="3" spans="1:88" s="98" customFormat="1" ht="15.5">
      <c r="A3" s="119"/>
      <c r="B3" s="119"/>
    </row>
    <row r="4" spans="1:88" s="104" customFormat="1" ht="12.75" customHeight="1">
      <c r="A4" s="900" t="s">
        <v>226</v>
      </c>
      <c r="B4" s="901"/>
      <c r="C4" s="901"/>
      <c r="D4" s="901"/>
      <c r="E4" s="901"/>
      <c r="F4" s="902"/>
      <c r="G4" s="903" t="s">
        <v>227</v>
      </c>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c r="AH4" s="904"/>
      <c r="AI4" s="904"/>
      <c r="AJ4" s="904"/>
      <c r="AK4" s="904"/>
      <c r="AL4" s="904"/>
      <c r="AM4" s="904"/>
      <c r="AN4" s="904"/>
      <c r="AO4" s="904"/>
      <c r="AP4" s="904"/>
      <c r="AQ4" s="904"/>
      <c r="AR4" s="904"/>
      <c r="AS4" s="904"/>
      <c r="AT4" s="904"/>
      <c r="AU4" s="904"/>
      <c r="AV4" s="904"/>
      <c r="AW4" s="904"/>
      <c r="AX4" s="904"/>
      <c r="AY4" s="904"/>
      <c r="AZ4" s="904"/>
      <c r="BA4" s="904"/>
      <c r="BB4" s="904"/>
      <c r="BC4" s="904"/>
      <c r="BD4" s="904"/>
      <c r="BE4" s="904"/>
      <c r="BF4" s="904"/>
      <c r="BG4" s="904"/>
      <c r="BH4" s="904"/>
      <c r="BI4" s="905"/>
      <c r="BJ4" s="906" t="s">
        <v>228</v>
      </c>
      <c r="BK4" s="907"/>
      <c r="BL4" s="907"/>
      <c r="BM4" s="907"/>
      <c r="BN4" s="907"/>
      <c r="BO4" s="907"/>
      <c r="BP4" s="907"/>
      <c r="BQ4" s="907"/>
      <c r="BR4" s="907"/>
      <c r="BS4" s="907"/>
      <c r="BT4" s="907"/>
      <c r="BU4" s="908"/>
      <c r="BV4" s="909" t="s">
        <v>229</v>
      </c>
      <c r="BW4" s="910"/>
      <c r="BX4" s="910"/>
      <c r="BY4" s="910"/>
      <c r="BZ4" s="910"/>
      <c r="CA4" s="910"/>
      <c r="CB4" s="910"/>
      <c r="CC4" s="910"/>
      <c r="CD4" s="911"/>
      <c r="CE4" s="912" t="s">
        <v>230</v>
      </c>
      <c r="CF4" s="912"/>
      <c r="CG4" s="912"/>
      <c r="CH4" s="912"/>
      <c r="CI4" s="912"/>
      <c r="CJ4" s="912"/>
    </row>
    <row r="5" spans="1:88" s="115" customFormat="1" ht="155">
      <c r="A5" s="105" t="s">
        <v>236</v>
      </c>
      <c r="B5" s="105" t="s">
        <v>210</v>
      </c>
      <c r="C5" s="105" t="s">
        <v>237</v>
      </c>
      <c r="D5" s="105" t="s">
        <v>238</v>
      </c>
      <c r="E5" s="105" t="s">
        <v>239</v>
      </c>
      <c r="F5" s="105" t="s">
        <v>240</v>
      </c>
      <c r="G5" s="106" t="s">
        <v>241</v>
      </c>
      <c r="H5" s="106" t="s">
        <v>21</v>
      </c>
      <c r="I5" s="106" t="s">
        <v>242</v>
      </c>
      <c r="J5" s="106" t="s">
        <v>279</v>
      </c>
      <c r="K5" s="106" t="s">
        <v>25</v>
      </c>
      <c r="L5" s="106" t="s">
        <v>27</v>
      </c>
      <c r="M5" s="106" t="s">
        <v>243</v>
      </c>
      <c r="N5" s="106" t="s">
        <v>281</v>
      </c>
      <c r="O5" s="106" t="s">
        <v>280</v>
      </c>
      <c r="P5" s="106" t="s">
        <v>32</v>
      </c>
      <c r="Q5" s="106" t="s">
        <v>34</v>
      </c>
      <c r="R5" s="106" t="s">
        <v>36</v>
      </c>
      <c r="S5" s="106" t="s">
        <v>244</v>
      </c>
      <c r="T5" s="106" t="s">
        <v>40</v>
      </c>
      <c r="U5" s="106" t="s">
        <v>245</v>
      </c>
      <c r="V5" s="106" t="s">
        <v>286</v>
      </c>
      <c r="W5" s="106" t="s">
        <v>287</v>
      </c>
      <c r="X5" s="106" t="s">
        <v>288</v>
      </c>
      <c r="Y5" s="106" t="s">
        <v>289</v>
      </c>
      <c r="Z5" s="106" t="s">
        <v>246</v>
      </c>
      <c r="AA5" s="106" t="s">
        <v>46</v>
      </c>
      <c r="AB5" s="106" t="s">
        <v>247</v>
      </c>
      <c r="AC5" s="106" t="s">
        <v>50</v>
      </c>
      <c r="AD5" s="106" t="s">
        <v>52</v>
      </c>
      <c r="AE5" s="106" t="s">
        <v>54</v>
      </c>
      <c r="AF5" s="106" t="s">
        <v>56</v>
      </c>
      <c r="AG5" s="106" t="s">
        <v>58</v>
      </c>
      <c r="AH5" s="106" t="s">
        <v>60</v>
      </c>
      <c r="AI5" s="106" t="s">
        <v>248</v>
      </c>
      <c r="AJ5" s="106" t="s">
        <v>64</v>
      </c>
      <c r="AK5" s="106" t="s">
        <v>66</v>
      </c>
      <c r="AL5" s="106" t="s">
        <v>68</v>
      </c>
      <c r="AM5" s="106" t="s">
        <v>70</v>
      </c>
      <c r="AN5" s="106" t="s">
        <v>72</v>
      </c>
      <c r="AO5" s="106" t="s">
        <v>74</v>
      </c>
      <c r="AP5" s="106" t="s">
        <v>76</v>
      </c>
      <c r="AQ5" s="106" t="s">
        <v>78</v>
      </c>
      <c r="AR5" s="106" t="s">
        <v>80</v>
      </c>
      <c r="AS5" s="106" t="s">
        <v>249</v>
      </c>
      <c r="AT5" s="106" t="s">
        <v>84</v>
      </c>
      <c r="AU5" s="106" t="s">
        <v>250</v>
      </c>
      <c r="AV5" s="106" t="s">
        <v>88</v>
      </c>
      <c r="AW5" s="106" t="s">
        <v>90</v>
      </c>
      <c r="AX5" s="106" t="s">
        <v>92</v>
      </c>
      <c r="AY5" s="106" t="s">
        <v>94</v>
      </c>
      <c r="AZ5" s="106" t="s">
        <v>96</v>
      </c>
      <c r="BA5" s="106" t="s">
        <v>98</v>
      </c>
      <c r="BB5" s="106" t="s">
        <v>294</v>
      </c>
      <c r="BC5" s="106" t="s">
        <v>295</v>
      </c>
      <c r="BD5" s="106" t="s">
        <v>101</v>
      </c>
      <c r="BE5" s="106" t="s">
        <v>103</v>
      </c>
      <c r="BF5" s="106" t="s">
        <v>251</v>
      </c>
      <c r="BG5" s="106" t="s">
        <v>252</v>
      </c>
      <c r="BH5" s="106" t="s">
        <v>253</v>
      </c>
      <c r="BI5" s="106" t="s">
        <v>254</v>
      </c>
      <c r="BJ5" s="107" t="s">
        <v>255</v>
      </c>
      <c r="BK5" s="107" t="s">
        <v>113</v>
      </c>
      <c r="BL5" s="107" t="s">
        <v>115</v>
      </c>
      <c r="BM5" s="107" t="s">
        <v>256</v>
      </c>
      <c r="BN5" s="107" t="s">
        <v>119</v>
      </c>
      <c r="BO5" s="107" t="s">
        <v>257</v>
      </c>
      <c r="BP5" s="107" t="s">
        <v>123</v>
      </c>
      <c r="BQ5" s="107" t="s">
        <v>125</v>
      </c>
      <c r="BR5" s="107" t="s">
        <v>258</v>
      </c>
      <c r="BS5" s="107" t="s">
        <v>259</v>
      </c>
      <c r="BT5" s="107" t="s">
        <v>260</v>
      </c>
      <c r="BU5" s="107" t="s">
        <v>261</v>
      </c>
      <c r="BV5" s="108" t="s">
        <v>262</v>
      </c>
      <c r="BW5" s="108" t="s">
        <v>135</v>
      </c>
      <c r="BX5" s="108" t="s">
        <v>263</v>
      </c>
      <c r="BY5" s="108" t="s">
        <v>139</v>
      </c>
      <c r="BZ5" s="108" t="s">
        <v>141</v>
      </c>
      <c r="CA5" s="108" t="s">
        <v>264</v>
      </c>
      <c r="CB5" s="108" t="s">
        <v>265</v>
      </c>
      <c r="CC5" s="108" t="s">
        <v>266</v>
      </c>
      <c r="CD5" s="108" t="s">
        <v>267</v>
      </c>
      <c r="CE5" s="99" t="s">
        <v>148</v>
      </c>
      <c r="CF5" s="99" t="s">
        <v>150</v>
      </c>
      <c r="CG5" s="99" t="s">
        <v>268</v>
      </c>
      <c r="CH5" s="99" t="s">
        <v>154</v>
      </c>
      <c r="CI5" s="99" t="s">
        <v>156</v>
      </c>
      <c r="CJ5" s="99" t="s">
        <v>269</v>
      </c>
    </row>
    <row r="6" spans="1:88" s="104" customFormat="1" ht="15.5">
      <c r="A6" s="120"/>
      <c r="B6" s="120"/>
      <c r="C6" s="120"/>
      <c r="D6" s="120"/>
      <c r="E6" s="120"/>
      <c r="F6" s="120"/>
      <c r="G6" s="121" t="s">
        <v>18</v>
      </c>
      <c r="H6" s="121" t="s">
        <v>20</v>
      </c>
      <c r="I6" s="121" t="s">
        <v>22</v>
      </c>
      <c r="J6" s="121" t="s">
        <v>278</v>
      </c>
      <c r="K6" s="121" t="s">
        <v>24</v>
      </c>
      <c r="L6" s="121" t="s">
        <v>26</v>
      </c>
      <c r="M6" s="121" t="s">
        <v>28</v>
      </c>
      <c r="N6" s="121" t="s">
        <v>292</v>
      </c>
      <c r="O6" s="121" t="s">
        <v>293</v>
      </c>
      <c r="P6" s="121" t="s">
        <v>31</v>
      </c>
      <c r="Q6" s="121" t="s">
        <v>33</v>
      </c>
      <c r="R6" s="121" t="s">
        <v>35</v>
      </c>
      <c r="S6" s="121" t="s">
        <v>37</v>
      </c>
      <c r="T6" s="121" t="s">
        <v>39</v>
      </c>
      <c r="U6" s="121" t="s">
        <v>41</v>
      </c>
      <c r="V6" s="121" t="s">
        <v>282</v>
      </c>
      <c r="W6" s="121" t="s">
        <v>283</v>
      </c>
      <c r="X6" s="121" t="s">
        <v>284</v>
      </c>
      <c r="Y6" s="121" t="s">
        <v>285</v>
      </c>
      <c r="Z6" s="122"/>
      <c r="AA6" s="121" t="s">
        <v>45</v>
      </c>
      <c r="AB6" s="121" t="s">
        <v>47</v>
      </c>
      <c r="AC6" s="121" t="s">
        <v>49</v>
      </c>
      <c r="AD6" s="121" t="s">
        <v>51</v>
      </c>
      <c r="AE6" s="121" t="s">
        <v>53</v>
      </c>
      <c r="AF6" s="121" t="s">
        <v>55</v>
      </c>
      <c r="AG6" s="121" t="s">
        <v>57</v>
      </c>
      <c r="AH6" s="121" t="s">
        <v>59</v>
      </c>
      <c r="AI6" s="121" t="s">
        <v>61</v>
      </c>
      <c r="AJ6" s="121" t="s">
        <v>63</v>
      </c>
      <c r="AK6" s="121" t="s">
        <v>65</v>
      </c>
      <c r="AL6" s="121" t="s">
        <v>67</v>
      </c>
      <c r="AM6" s="121" t="s">
        <v>69</v>
      </c>
      <c r="AN6" s="121" t="s">
        <v>71</v>
      </c>
      <c r="AO6" s="121" t="s">
        <v>73</v>
      </c>
      <c r="AP6" s="121" t="s">
        <v>75</v>
      </c>
      <c r="AQ6" s="121" t="s">
        <v>77</v>
      </c>
      <c r="AR6" s="121" t="s">
        <v>79</v>
      </c>
      <c r="AS6" s="121" t="s">
        <v>81</v>
      </c>
      <c r="AT6" s="121" t="s">
        <v>83</v>
      </c>
      <c r="AU6" s="121" t="s">
        <v>85</v>
      </c>
      <c r="AV6" s="121" t="s">
        <v>87</v>
      </c>
      <c r="AW6" s="121" t="s">
        <v>89</v>
      </c>
      <c r="AX6" s="121" t="s">
        <v>91</v>
      </c>
      <c r="AY6" s="121" t="s">
        <v>93</v>
      </c>
      <c r="AZ6" s="121" t="s">
        <v>95</v>
      </c>
      <c r="BA6" s="121" t="s">
        <v>97</v>
      </c>
      <c r="BB6" s="121" t="s">
        <v>290</v>
      </c>
      <c r="BC6" s="121" t="s">
        <v>291</v>
      </c>
      <c r="BD6" s="121" t="s">
        <v>100</v>
      </c>
      <c r="BE6" s="121" t="s">
        <v>102</v>
      </c>
      <c r="BF6" s="121"/>
      <c r="BG6" s="121"/>
      <c r="BH6" s="121"/>
      <c r="BI6" s="121"/>
      <c r="BJ6" s="123" t="s">
        <v>110</v>
      </c>
      <c r="BK6" s="123" t="s">
        <v>112</v>
      </c>
      <c r="BL6" s="123" t="s">
        <v>114</v>
      </c>
      <c r="BM6" s="123"/>
      <c r="BN6" s="123" t="s">
        <v>118</v>
      </c>
      <c r="BO6" s="123" t="s">
        <v>120</v>
      </c>
      <c r="BP6" s="123" t="s">
        <v>122</v>
      </c>
      <c r="BQ6" s="123" t="s">
        <v>124</v>
      </c>
      <c r="BR6" s="123"/>
      <c r="BS6" s="123"/>
      <c r="BT6" s="123"/>
      <c r="BU6" s="123"/>
      <c r="BV6" s="124" t="s">
        <v>132</v>
      </c>
      <c r="BW6" s="124" t="s">
        <v>134</v>
      </c>
      <c r="BX6" s="124"/>
      <c r="BY6" s="124" t="s">
        <v>138</v>
      </c>
      <c r="BZ6" s="124" t="s">
        <v>140</v>
      </c>
      <c r="CA6" s="124"/>
      <c r="CB6" s="124"/>
      <c r="CC6" s="124"/>
      <c r="CD6" s="124"/>
      <c r="CE6" s="125" t="s">
        <v>147</v>
      </c>
      <c r="CF6" s="125" t="s">
        <v>149</v>
      </c>
      <c r="CG6" s="125" t="s">
        <v>151</v>
      </c>
      <c r="CH6" s="125" t="s">
        <v>153</v>
      </c>
      <c r="CI6" s="125" t="s">
        <v>155</v>
      </c>
      <c r="CJ6" s="125"/>
    </row>
    <row r="7" spans="1:88" s="104" customFormat="1" ht="40.5" customHeight="1">
      <c r="A7" s="117" t="str">
        <f>'1. CFR Return'!C3</f>
        <v>0000</v>
      </c>
      <c r="B7" s="117" t="str">
        <f>'1. CFR Return'!C2</f>
        <v>Select School</v>
      </c>
      <c r="C7" s="117" t="s">
        <v>357</v>
      </c>
      <c r="D7" s="117"/>
      <c r="E7" s="117" t="str">
        <f>'1. CFR Return'!C4</f>
        <v>Final Accounts</v>
      </c>
      <c r="F7" s="117"/>
      <c r="G7" s="169" t="str">
        <f>IFERROR(INDEX('1. CFR Return'!$Q:$Q,MATCH('%'!G6,'1. CFR Return'!$B:$B,0)),"")</f>
        <v/>
      </c>
      <c r="H7" s="169" t="str">
        <f>IFERROR(INDEX('1. CFR Return'!$Q:$Q,MATCH('%'!H6,'1. CFR Return'!$B:$B,0)),"")</f>
        <v/>
      </c>
      <c r="I7" s="169" t="str">
        <f>IFERROR(INDEX('1. CFR Return'!$Q:$Q,MATCH('%'!I6,'1. CFR Return'!$B:$B,0)),"")</f>
        <v/>
      </c>
      <c r="J7" s="169" t="str">
        <f>IFERROR(INDEX('1. CFR Return'!$Q:$Q,MATCH('%'!J6,'1. CFR Return'!$B:$B,0)),"")</f>
        <v/>
      </c>
      <c r="K7" s="169" t="str">
        <f>IFERROR(INDEX('1. CFR Return'!$Q:$Q,MATCH('%'!K6,'1. CFR Return'!$B:$B,0)),"")</f>
        <v/>
      </c>
      <c r="L7" s="169" t="str">
        <f>IFERROR(INDEX('1. CFR Return'!$Q:$Q,MATCH('%'!L6,'1. CFR Return'!$B:$B,0)),"")</f>
        <v/>
      </c>
      <c r="M7" s="169" t="str">
        <f>IFERROR(INDEX('1. CFR Return'!$Q:$Q,MATCH('%'!M6,'1. CFR Return'!$B:$B,0)),"")</f>
        <v/>
      </c>
      <c r="N7" s="169" t="str">
        <f>IFERROR(INDEX('1. CFR Return'!$Q:$Q,MATCH('%'!N6,'1. CFR Return'!$B:$B,0)),"")</f>
        <v/>
      </c>
      <c r="O7" s="169" t="str">
        <f>IFERROR(INDEX('1. CFR Return'!$Q:$Q,MATCH('%'!O6,'1. CFR Return'!$B:$B,0)),"")</f>
        <v/>
      </c>
      <c r="P7" s="169" t="str">
        <f>IFERROR(INDEX('1. CFR Return'!$Q:$Q,MATCH('%'!P6,'1. CFR Return'!$B:$B,0)),"")</f>
        <v/>
      </c>
      <c r="Q7" s="169" t="str">
        <f>IFERROR(INDEX('1. CFR Return'!$Q:$Q,MATCH('%'!Q6,'1. CFR Return'!$B:$B,0)),"")</f>
        <v/>
      </c>
      <c r="R7" s="169" t="str">
        <f>IFERROR(INDEX('1. CFR Return'!$Q:$Q,MATCH('%'!R6,'1. CFR Return'!$B:$B,0)),"")</f>
        <v/>
      </c>
      <c r="S7" s="169" t="str">
        <f>IFERROR(INDEX('1. CFR Return'!$Q:$Q,MATCH('%'!S6,'1. CFR Return'!$B:$B,0)),"")</f>
        <v/>
      </c>
      <c r="T7" s="169" t="str">
        <f>IFERROR(INDEX('1. CFR Return'!$Q:$Q,MATCH('%'!T6,'1. CFR Return'!$B:$B,0)),"")</f>
        <v/>
      </c>
      <c r="U7" s="169" t="str">
        <f>IFERROR(INDEX('1. CFR Return'!$Q:$Q,MATCH('%'!U6,'1. CFR Return'!$B:$B,0)),"")</f>
        <v/>
      </c>
      <c r="V7" s="169" t="str">
        <f>IFERROR(INDEX('1. CFR Return'!$Q:$Q,MATCH('%'!V6,'1. CFR Return'!$B:$B,0)),"")</f>
        <v/>
      </c>
      <c r="W7" s="169" t="str">
        <f>IFERROR(INDEX('1. CFR Return'!$Q:$Q,MATCH('%'!W6,'1. CFR Return'!$B:$B,0)),"")</f>
        <v/>
      </c>
      <c r="X7" s="169" t="str">
        <f>IFERROR(INDEX('1. CFR Return'!$Q:$Q,MATCH('%'!X6,'1. CFR Return'!$B:$B,0)),"")</f>
        <v/>
      </c>
      <c r="Y7" s="169" t="str">
        <f>IFERROR(INDEX('1. CFR Return'!$Q:$Q,MATCH('%'!Y6,'1. CFR Return'!$B:$B,0)),"")</f>
        <v/>
      </c>
      <c r="Z7" s="169">
        <f>SUM(G7:Y7)</f>
        <v>0</v>
      </c>
      <c r="AA7" s="169" t="str">
        <f>IFERROR(INDEX('1. CFR Return'!$Q:$Q,MATCH('%'!AA6,'1. CFR Return'!$B:$B,0)),"")</f>
        <v/>
      </c>
      <c r="AB7" s="169" t="str">
        <f>IFERROR(INDEX('1. CFR Return'!$Q:$Q,MATCH('%'!AB6,'1. CFR Return'!$B:$B,0)),"")</f>
        <v/>
      </c>
      <c r="AC7" s="169" t="str">
        <f>IFERROR(INDEX('1. CFR Return'!$Q:$Q,MATCH('%'!AC6,'1. CFR Return'!$B:$B,0)),"")</f>
        <v/>
      </c>
      <c r="AD7" s="169" t="str">
        <f>IFERROR(INDEX('1. CFR Return'!$Q:$Q,MATCH('%'!AD6,'1. CFR Return'!$B:$B,0)),"")</f>
        <v/>
      </c>
      <c r="AE7" s="169" t="str">
        <f>IFERROR(INDEX('1. CFR Return'!$Q:$Q,MATCH('%'!AE6,'1. CFR Return'!$B:$B,0)),"")</f>
        <v/>
      </c>
      <c r="AF7" s="169" t="str">
        <f>IFERROR(INDEX('1. CFR Return'!$Q:$Q,MATCH('%'!AF6,'1. CFR Return'!$B:$B,0)),"")</f>
        <v/>
      </c>
      <c r="AG7" s="169" t="str">
        <f>IFERROR(INDEX('1. CFR Return'!$Q:$Q,MATCH('%'!AG6,'1. CFR Return'!$B:$B,0)),"")</f>
        <v/>
      </c>
      <c r="AH7" s="169" t="str">
        <f>IFERROR(INDEX('1. CFR Return'!$Q:$Q,MATCH('%'!AH6,'1. CFR Return'!$B:$B,0)),"")</f>
        <v/>
      </c>
      <c r="AI7" s="169" t="str">
        <f>IFERROR(INDEX('1. CFR Return'!$Q:$Q,MATCH('%'!AI6,'1. CFR Return'!$B:$B,0)),"")</f>
        <v/>
      </c>
      <c r="AJ7" s="169" t="str">
        <f>IFERROR(INDEX('1. CFR Return'!$Q:$Q,MATCH('%'!AJ6,'1. CFR Return'!$B:$B,0)),"")</f>
        <v/>
      </c>
      <c r="AK7" s="169" t="str">
        <f>IFERROR(INDEX('1. CFR Return'!$Q:$Q,MATCH('%'!AK6,'1. CFR Return'!$B:$B,0)),"")</f>
        <v/>
      </c>
      <c r="AL7" s="169" t="str">
        <f>IFERROR(INDEX('1. CFR Return'!$Q:$Q,MATCH('%'!AL6,'1. CFR Return'!$B:$B,0)),"")</f>
        <v/>
      </c>
      <c r="AM7" s="169" t="str">
        <f>IFERROR(INDEX('1. CFR Return'!$Q:$Q,MATCH('%'!AM6,'1. CFR Return'!$B:$B,0)),"")</f>
        <v/>
      </c>
      <c r="AN7" s="169" t="str">
        <f>IFERROR(INDEX('1. CFR Return'!$Q:$Q,MATCH('%'!AN6,'1. CFR Return'!$B:$B,0)),"")</f>
        <v/>
      </c>
      <c r="AO7" s="169" t="str">
        <f>IFERROR(INDEX('1. CFR Return'!$Q:$Q,MATCH('%'!AO6,'1. CFR Return'!$B:$B,0)),"")</f>
        <v/>
      </c>
      <c r="AP7" s="169" t="str">
        <f>IFERROR(INDEX('1. CFR Return'!$Q:$Q,MATCH('%'!AP6,'1. CFR Return'!$B:$B,0)),"")</f>
        <v/>
      </c>
      <c r="AQ7" s="169" t="str">
        <f>IFERROR(INDEX('1. CFR Return'!$Q:$Q,MATCH('%'!AQ6,'1. CFR Return'!$B:$B,0)),"")</f>
        <v/>
      </c>
      <c r="AR7" s="169" t="str">
        <f>IFERROR(INDEX('1. CFR Return'!$Q:$Q,MATCH('%'!AR6,'1. CFR Return'!$B:$B,0)),"")</f>
        <v/>
      </c>
      <c r="AS7" s="169" t="str">
        <f>IFERROR(INDEX('1. CFR Return'!$Q:$Q,MATCH('%'!AS6,'1. CFR Return'!$B:$B,0)),"")</f>
        <v/>
      </c>
      <c r="AT7" s="169" t="str">
        <f>IFERROR(INDEX('1. CFR Return'!$Q:$Q,MATCH('%'!AT6,'1. CFR Return'!$B:$B,0)),"")</f>
        <v/>
      </c>
      <c r="AU7" s="169" t="str">
        <f>IFERROR(INDEX('1. CFR Return'!$Q:$Q,MATCH('%'!AU6,'1. CFR Return'!$B:$B,0)),"")</f>
        <v/>
      </c>
      <c r="AV7" s="169" t="str">
        <f>IFERROR(INDEX('1. CFR Return'!$Q:$Q,MATCH('%'!AV6,'1. CFR Return'!$B:$B,0)),"")</f>
        <v/>
      </c>
      <c r="AW7" s="169" t="str">
        <f>IFERROR(INDEX('1. CFR Return'!$Q:$Q,MATCH('%'!AW6,'1. CFR Return'!$B:$B,0)),"")</f>
        <v/>
      </c>
      <c r="AX7" s="169" t="str">
        <f>IFERROR(INDEX('1. CFR Return'!$Q:$Q,MATCH('%'!AX6,'1. CFR Return'!$B:$B,0)),"")</f>
        <v/>
      </c>
      <c r="AY7" s="169" t="str">
        <f>IFERROR(INDEX('1. CFR Return'!$Q:$Q,MATCH('%'!AY6,'1. CFR Return'!$B:$B,0)),"")</f>
        <v/>
      </c>
      <c r="AZ7" s="169" t="str">
        <f>IFERROR(INDEX('1. CFR Return'!$Q:$Q,MATCH('%'!AZ6,'1. CFR Return'!$B:$B,0)),"")</f>
        <v/>
      </c>
      <c r="BA7" s="169" t="str">
        <f>IFERROR(INDEX('1. CFR Return'!$Q:$Q,MATCH('%'!BA6,'1. CFR Return'!$B:$B,0)),"")</f>
        <v/>
      </c>
      <c r="BB7" s="169" t="str">
        <f>IFERROR(INDEX('1. CFR Return'!$Q:$Q,MATCH('%'!BB6,'1. CFR Return'!$B:$B,0)),"")</f>
        <v/>
      </c>
      <c r="BC7" s="169" t="str">
        <f>IFERROR(INDEX('1. CFR Return'!$Q:$Q,MATCH('%'!BC6,'1. CFR Return'!$B:$B,0)),"")</f>
        <v/>
      </c>
      <c r="BD7" s="169" t="str">
        <f>IFERROR(INDEX('1. CFR Return'!$Q:$Q,MATCH('%'!BD6,'1. CFR Return'!$B:$B,0)),"")</f>
        <v/>
      </c>
      <c r="BE7" s="169" t="str">
        <f>IFERROR(INDEX('1. CFR Return'!$Q:$Q,MATCH('%'!BE6,'1. CFR Return'!$B:$B,0)),"")</f>
        <v/>
      </c>
      <c r="BF7" s="169">
        <f>SUM(AA7:BE7)</f>
        <v>0</v>
      </c>
      <c r="BG7" s="169"/>
      <c r="BH7" s="169"/>
      <c r="BI7" s="169"/>
      <c r="BJ7" s="169" t="str">
        <f>IFERROR(INDEX('1. CFR Return'!$Q:$Q,MATCH('%'!BJ6,'1. CFR Return'!$B:$B,0)),"")</f>
        <v/>
      </c>
      <c r="BK7" s="169" t="str">
        <f>IFERROR(INDEX('1. CFR Return'!$Q:$Q,MATCH('%'!BK6,'1. CFR Return'!$B:$B,0)),"")</f>
        <v/>
      </c>
      <c r="BL7" s="169" t="str">
        <f>IFERROR(INDEX('1. CFR Return'!$Q:$Q,MATCH('%'!BL6,'1. CFR Return'!$B:$B,0)),"")</f>
        <v/>
      </c>
      <c r="BM7" s="169">
        <f>SUM(BJ7:BL7)</f>
        <v>0</v>
      </c>
      <c r="BN7" s="169" t="str">
        <f>IFERROR(INDEX('1. CFR Return'!$Q:$Q,MATCH('%'!BN6,'1. CFR Return'!$B:$B,0)),"")</f>
        <v/>
      </c>
      <c r="BO7" s="169" t="str">
        <f>IFERROR(INDEX('1. CFR Return'!$Q:$Q,MATCH('%'!BO6,'1. CFR Return'!$B:$B,0)),"")</f>
        <v/>
      </c>
      <c r="BP7" s="169" t="str">
        <f>IFERROR(INDEX('1. CFR Return'!$Q:$Q,MATCH('%'!BP6,'1. CFR Return'!$B:$B,0)),"")</f>
        <v/>
      </c>
      <c r="BQ7" s="169" t="str">
        <f>IFERROR(INDEX('1. CFR Return'!$Q:$Q,MATCH('%'!BQ6,'1. CFR Return'!$B:$B,0)),"")</f>
        <v/>
      </c>
      <c r="BR7" s="169">
        <f>SUM(BN7:BQ7)</f>
        <v>0</v>
      </c>
      <c r="BS7" s="169"/>
      <c r="BT7" s="169"/>
      <c r="BU7" s="169"/>
      <c r="BV7" s="169" t="str">
        <f>IFERROR(INDEX('1. CFR Return'!$Q:$Q,MATCH('%'!BV6,'1. CFR Return'!$B:$B,0)),"")</f>
        <v/>
      </c>
      <c r="BW7" s="169" t="str">
        <f>IFERROR(INDEX('1. CFR Return'!$Q:$Q,MATCH('%'!BW6,'1. CFR Return'!$B:$B,0)),"")</f>
        <v/>
      </c>
      <c r="BX7" s="169">
        <f>IFERROR(BV7+BW7,0)</f>
        <v>0</v>
      </c>
      <c r="BY7" s="169" t="str">
        <f>IFERROR(INDEX('1. CFR Return'!$Q:$Q,MATCH('%'!BY6,'1. CFR Return'!$B:$B,0)),"")</f>
        <v/>
      </c>
      <c r="BZ7" s="169" t="str">
        <f>IFERROR(INDEX('1. CFR Return'!$Q:$Q,MATCH('%'!BZ6,'1. CFR Return'!$B:$B,0)),"")</f>
        <v/>
      </c>
      <c r="CA7" s="169">
        <f>IFERROR(BY7+BZ7,0)</f>
        <v>0</v>
      </c>
      <c r="CB7" s="169"/>
      <c r="CC7" s="169"/>
      <c r="CD7" s="169"/>
      <c r="CE7" s="169" t="str">
        <f>IFERROR(INDEX('1. CFR Return'!$Q:$Q,MATCH('%'!CE6,'1. CFR Return'!$B:$B,0)),"")</f>
        <v/>
      </c>
      <c r="CF7" s="169" t="str">
        <f>IFERROR(INDEX('1. CFR Return'!$Q:$Q,MATCH('%'!CF6,'1. CFR Return'!$B:$B,0)),"")</f>
        <v/>
      </c>
      <c r="CG7" s="169" t="str">
        <f>'1. CFR Return'!$Q130</f>
        <v/>
      </c>
      <c r="CH7" s="169" t="str">
        <f>IFERROR(INDEX('1. CFR Return'!$Q:$Q,MATCH('%'!CH6,'1. CFR Return'!$B:$B,0)),"")</f>
        <v/>
      </c>
      <c r="CI7" s="169" t="str">
        <f>IFERROR(INDEX('1. CFR Return'!$Q:$Q,MATCH('%'!CI6,'1. CFR Return'!$B:$B,0)),"")</f>
        <v/>
      </c>
      <c r="CJ7" s="169">
        <f>SUM(CE7:CI7)</f>
        <v>0</v>
      </c>
    </row>
  </sheetData>
  <mergeCells count="5">
    <mergeCell ref="A4:F4"/>
    <mergeCell ref="G4:BI4"/>
    <mergeCell ref="BJ4:BU4"/>
    <mergeCell ref="BV4:CD4"/>
    <mergeCell ref="CE4:CJ4"/>
  </mergeCells>
  <pageMargins left="0.7" right="0.7" top="0.75" bottom="0.75" header="0.3" footer="0.3"/>
  <headerFoot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e9011b-86f1-4b85-8468-bde8c49fc6b6">
      <Terms xmlns="http://schemas.microsoft.com/office/infopath/2007/PartnerControls"/>
    </lcf76f155ced4ddcb4097134ff3c332f>
    <TaxCatchAll xmlns="db86872e-852c-4ba3-99d1-10e4e07672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18E088D61435D429F53A8D9D38B3C75" ma:contentTypeVersion="16" ma:contentTypeDescription="Create a new document." ma:contentTypeScope="" ma:versionID="d051f25b37c5f98882f7a49a1b763792">
  <xsd:schema xmlns:xsd="http://www.w3.org/2001/XMLSchema" xmlns:xs="http://www.w3.org/2001/XMLSchema" xmlns:p="http://schemas.microsoft.com/office/2006/metadata/properties" xmlns:ns2="1ce9011b-86f1-4b85-8468-bde8c49fc6b6" xmlns:ns3="db86872e-852c-4ba3-99d1-10e4e0767240" targetNamespace="http://schemas.microsoft.com/office/2006/metadata/properties" ma:root="true" ma:fieldsID="da688b352a2041fa20d9e68dc7297162" ns2:_="" ns3:_="">
    <xsd:import namespace="1ce9011b-86f1-4b85-8468-bde8c49fc6b6"/>
    <xsd:import namespace="db86872e-852c-4ba3-99d1-10e4e07672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9011b-86f1-4b85-8468-bde8c49fc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eb6393-bae5-439c-9df7-ed1047f9224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86872e-852c-4ba3-99d1-10e4e076724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70b6b83-76f1-4f83-84ac-1b0750170f81}" ma:internalName="TaxCatchAll" ma:showField="CatchAllData" ma:web="db86872e-852c-4ba3-99d1-10e4e076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DF0DD4-9E5D-4C4B-A614-7ED7D6BCFC39}">
  <ds:schemaRefs>
    <ds:schemaRef ds:uri="http://schemas.microsoft.com/sharepoint/v3/contenttype/forms"/>
  </ds:schemaRefs>
</ds:datastoreItem>
</file>

<file path=customXml/itemProps2.xml><?xml version="1.0" encoding="utf-8"?>
<ds:datastoreItem xmlns:ds="http://schemas.openxmlformats.org/officeDocument/2006/customXml" ds:itemID="{4F80160B-05E8-40C8-9E22-6744FB9DBB79}">
  <ds:schemaRefs>
    <ds:schemaRef ds:uri="db86872e-852c-4ba3-99d1-10e4e0767240"/>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1ce9011b-86f1-4b85-8468-bde8c49fc6b6"/>
    <ds:schemaRef ds:uri="http://www.w3.org/XML/1998/namespace"/>
  </ds:schemaRefs>
</ds:datastoreItem>
</file>

<file path=customXml/itemProps3.xml><?xml version="1.0" encoding="utf-8"?>
<ds:datastoreItem xmlns:ds="http://schemas.openxmlformats.org/officeDocument/2006/customXml" ds:itemID="{405D395B-185A-451E-83D8-D26B18F89B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9011b-86f1-4b85-8468-bde8c49fc6b6"/>
    <ds:schemaRef ds:uri="db86872e-852c-4ba3-99d1-10e4e0767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5</vt:i4>
      </vt:variant>
    </vt:vector>
  </HeadingPairs>
  <TitlesOfParts>
    <vt:vector size="25" baseType="lpstr">
      <vt:lpstr>Checklist</vt:lpstr>
      <vt:lpstr>1. CFR Return</vt:lpstr>
      <vt:lpstr>Journal</vt:lpstr>
      <vt:lpstr>Revised Outturn</vt:lpstr>
      <vt:lpstr>Payments</vt:lpstr>
      <vt:lpstr>2. Accruals</vt:lpstr>
      <vt:lpstr>Accruals lookup</vt:lpstr>
      <vt:lpstr>Outturn</vt:lpstr>
      <vt:lpstr>%</vt:lpstr>
      <vt:lpstr>Budget after virements</vt:lpstr>
      <vt:lpstr>Lookup</vt:lpstr>
      <vt:lpstr>2024-25 Outturn</vt:lpstr>
      <vt:lpstr>3. School System Report</vt:lpstr>
      <vt:lpstr>4. Establishment</vt:lpstr>
      <vt:lpstr>Advertising &amp; Publicity</vt:lpstr>
      <vt:lpstr>5. Use of Resources</vt:lpstr>
      <vt:lpstr>CPIDs</vt:lpstr>
      <vt:lpstr>RELPTY (Related Parties)</vt:lpstr>
      <vt:lpstr>Journal workings</vt:lpstr>
      <vt:lpstr>Bank clearing</vt:lpstr>
      <vt:lpstr>Accrual</vt:lpstr>
      <vt:lpstr>Creditors</vt:lpstr>
      <vt:lpstr>Debtors</vt:lpstr>
      <vt:lpstr>Income_in_advance</vt:lpstr>
      <vt:lpstr>Payment_in_advance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Schools 2024-25 Year-End Workbook CBS  - DRAFT Feb25</dc:title>
  <dc:creator>Harmanjot Kahlon</dc:creator>
  <cp:lastModifiedBy>Carron Farnell</cp:lastModifiedBy>
  <dcterms:created xsi:type="dcterms:W3CDTF">2021-06-01T13:39:42Z</dcterms:created>
  <dcterms:modified xsi:type="dcterms:W3CDTF">2026-01-28T10:24:38Z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17471b1-27ab-4640-9264-e69a67407ca3_Enabled">
    <vt:lpwstr>true</vt:lpwstr>
  </property>
  <property fmtid="{D5CDD505-2E9C-101B-9397-08002B2CF9AE}" pid="3" name="MSIP_Label_a17471b1-27ab-4640-9264-e69a67407ca3_SetDate">
    <vt:lpwstr>2024-10-10T12:23:56Z</vt:lpwstr>
  </property>
  <property fmtid="{D5CDD505-2E9C-101B-9397-08002B2CF9AE}" pid="4" name="MSIP_Label_a17471b1-27ab-4640-9264-e69a67407ca3_Method">
    <vt:lpwstr>Standard</vt:lpwstr>
  </property>
  <property fmtid="{D5CDD505-2E9C-101B-9397-08002B2CF9AE}" pid="5" name="MSIP_Label_a17471b1-27ab-4640-9264-e69a67407ca3_Name">
    <vt:lpwstr>BCC - OFFICIAL</vt:lpwstr>
  </property>
  <property fmtid="{D5CDD505-2E9C-101B-9397-08002B2CF9AE}" pid="6" name="MSIP_Label_a17471b1-27ab-4640-9264-e69a67407ca3_SiteId">
    <vt:lpwstr>699ace67-d2e4-4bcd-b303-d2bbe2b9bbf1</vt:lpwstr>
  </property>
  <property fmtid="{D5CDD505-2E9C-101B-9397-08002B2CF9AE}" pid="7" name="MSIP_Label_a17471b1-27ab-4640-9264-e69a67407ca3_ActionId">
    <vt:lpwstr>cda6b714-e4f0-4373-9e51-47d8ce8c27f4</vt:lpwstr>
  </property>
  <property fmtid="{D5CDD505-2E9C-101B-9397-08002B2CF9AE}" pid="8" name="MSIP_Label_a17471b1-27ab-4640-9264-e69a67407ca3_ContentBits">
    <vt:lpwstr>2</vt:lpwstr>
  </property>
  <property fmtid="{D5CDD505-2E9C-101B-9397-08002B2CF9AE}" pid="9" name="ContentTypeId">
    <vt:lpwstr>0x010100718E088D61435D429F53A8D9D38B3C75</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y fmtid="{D5CDD505-2E9C-101B-9397-08002B2CF9AE}" pid="13" name="CloudStatistics_StoryID">
    <vt:lpwstr>23896d01-3600-4d34-86bd-831721205f20</vt:lpwstr>
  </property>
</Properties>
</file>